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tables/table7.xml" ContentType="application/vnd.openxmlformats-officedocument.spreadsheetml.tab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tables/table9.xml" ContentType="application/vnd.openxmlformats-officedocument.spreadsheetml.tab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6.xml" ContentType="application/vnd.openxmlformats-officedocument.drawing+xml"/>
  <Override PartName="/xl/tables/table13.xml" ContentType="application/vnd.openxmlformats-officedocument.spreadsheetml.table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7.xml" ContentType="application/vnd.openxmlformats-officedocument.drawing+xml"/>
  <Override PartName="/xl/tables/table14.xml" ContentType="application/vnd.openxmlformats-officedocument.spreadsheetml.table+xml"/>
  <Override PartName="/xl/charts/chart1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defaultThemeVersion="166925"/>
  <xr:revisionPtr revIDLastSave="0" documentId="8_{A8F25065-5116-8448-8146-C636CBA951BF}" xr6:coauthVersionLast="47" xr6:coauthVersionMax="47" xr10:uidLastSave="{00000000-0000-0000-0000-000000000000}"/>
  <bookViews>
    <workbookView xWindow="4340" yWindow="500" windowWidth="22300" windowHeight="13180" tabRatio="841" activeTab="4" xr2:uid="{224875C6-BCF8-41E4-B229-16C9F9071684}"/>
  </bookViews>
  <sheets>
    <sheet name="changes to data" sheetId="23" r:id="rId1"/>
    <sheet name="Sheet2" sheetId="3" r:id="rId2"/>
    <sheet name="General" sheetId="4" r:id="rId3"/>
    <sheet name="Conclusion" sheetId="8" r:id="rId4"/>
    <sheet name="ALL DATA (R) Clean" sheetId="24" r:id="rId5"/>
    <sheet name="ALL DATA (R)" sheetId="19" r:id="rId6"/>
    <sheet name="ALL DATA (or)" sheetId="15" r:id="rId7"/>
    <sheet name="PROV" sheetId="20" r:id="rId8"/>
    <sheet name="PROV (for charts)" sheetId="25" r:id="rId9"/>
    <sheet name="ESARO" sheetId="29" r:id="rId10"/>
    <sheet name="POP 2022 (tab20)" sheetId="16" r:id="rId11"/>
    <sheet name="OD 2022" sheetId="17" r:id="rId12"/>
    <sheet name="SHARED" sheetId="27" r:id="rId13"/>
    <sheet name="progress OD" sheetId="28" r:id="rId14"/>
    <sheet name="progress IMP" sheetId="26" r:id="rId15"/>
    <sheet name="District OD" sheetId="14" r:id="rId16"/>
    <sheet name="Chart" sheetId="12" r:id="rId17"/>
    <sheet name="Chart 2" sheetId="13" r:id="rId18"/>
    <sheet name="Check" sheetId="7" r:id="rId19"/>
    <sheet name="Check 2" sheetId="5" r:id="rId20"/>
  </sheets>
  <definedNames>
    <definedName name="_xlchart.v5.0" hidden="1">ESARO!$C$6</definedName>
    <definedName name="_xlchart.v5.1" hidden="1">ESARO!$C$7:$C$27</definedName>
    <definedName name="_xlchart.v5.2" hidden="1">ESARO!$D$6</definedName>
    <definedName name="_xlchart.v5.3" hidden="1">ESARO!$D$7:$D$27</definedName>
    <definedName name="ExternalData_1" localSheetId="4" hidden="1">'ALL DATA (R) Clean'!$A$1:$I$157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7" l="1"/>
  <c r="F6" i="13"/>
  <c r="F39" i="26"/>
  <c r="E39" i="26"/>
  <c r="E40" i="26" s="1"/>
  <c r="D39" i="26"/>
  <c r="E34" i="26"/>
  <c r="F33" i="26"/>
  <c r="E33" i="26"/>
  <c r="D33" i="26"/>
  <c r="G32" i="26"/>
  <c r="F41" i="28"/>
  <c r="E41" i="28"/>
  <c r="E42" i="28" s="1"/>
  <c r="D41" i="28"/>
  <c r="E34" i="28"/>
  <c r="F33" i="28"/>
  <c r="E33" i="28"/>
  <c r="D33" i="28"/>
  <c r="F24" i="28"/>
  <c r="E24" i="28"/>
  <c r="D24" i="28"/>
  <c r="F14" i="17"/>
  <c r="F13" i="17"/>
  <c r="F12" i="17"/>
  <c r="F11" i="17"/>
  <c r="F10" i="17"/>
  <c r="F9" i="17"/>
  <c r="F8" i="17"/>
  <c r="F6" i="17"/>
  <c r="F5" i="17"/>
  <c r="F4" i="17"/>
  <c r="F3" i="17"/>
  <c r="H14" i="16"/>
  <c r="G14" i="16"/>
  <c r="E14" i="16"/>
  <c r="F14" i="16" s="1"/>
  <c r="D14" i="16"/>
  <c r="F13" i="16"/>
  <c r="F12" i="16"/>
  <c r="H145" i="15" s="1"/>
  <c r="F11" i="16"/>
  <c r="F10" i="16"/>
  <c r="F9" i="16"/>
  <c r="F8" i="16"/>
  <c r="F7" i="16"/>
  <c r="F6" i="16"/>
  <c r="F5" i="16"/>
  <c r="F4" i="16"/>
  <c r="F3" i="16"/>
  <c r="I27" i="29"/>
  <c r="H27" i="29"/>
  <c r="D27" i="29" s="1"/>
  <c r="I26" i="29"/>
  <c r="H26" i="29"/>
  <c r="D26" i="29" s="1"/>
  <c r="I25" i="29"/>
  <c r="H25" i="29"/>
  <c r="D25" i="29"/>
  <c r="I24" i="29"/>
  <c r="H24" i="29"/>
  <c r="D24" i="29"/>
  <c r="I23" i="29"/>
  <c r="H23" i="29"/>
  <c r="D23" i="29"/>
  <c r="I22" i="29"/>
  <c r="H22" i="29"/>
  <c r="D22" i="29"/>
  <c r="I21" i="29"/>
  <c r="H21" i="29"/>
  <c r="D21" i="29"/>
  <c r="I20" i="29"/>
  <c r="H20" i="29"/>
  <c r="D20" i="29" s="1"/>
  <c r="I19" i="29"/>
  <c r="H19" i="29"/>
  <c r="D19" i="29" s="1"/>
  <c r="I18" i="29"/>
  <c r="H18" i="29"/>
  <c r="D18" i="29" s="1"/>
  <c r="I17" i="29"/>
  <c r="H17" i="29"/>
  <c r="D17" i="29"/>
  <c r="I16" i="29"/>
  <c r="H16" i="29"/>
  <c r="D16" i="29"/>
  <c r="I15" i="29"/>
  <c r="H15" i="29"/>
  <c r="D15" i="29"/>
  <c r="I14" i="29"/>
  <c r="H14" i="29"/>
  <c r="D14" i="29"/>
  <c r="I13" i="29"/>
  <c r="H13" i="29"/>
  <c r="D13" i="29"/>
  <c r="I12" i="29"/>
  <c r="H12" i="29"/>
  <c r="D12" i="29" s="1"/>
  <c r="I11" i="29"/>
  <c r="H11" i="29"/>
  <c r="D11" i="29" s="1"/>
  <c r="I10" i="29"/>
  <c r="H10" i="29"/>
  <c r="D10" i="29" s="1"/>
  <c r="I9" i="29"/>
  <c r="H9" i="29"/>
  <c r="D9" i="29"/>
  <c r="I8" i="29"/>
  <c r="H8" i="29"/>
  <c r="D8" i="29"/>
  <c r="I7" i="29"/>
  <c r="H7" i="29"/>
  <c r="D7" i="29"/>
  <c r="G13" i="25"/>
  <c r="D13" i="25" a="1"/>
  <c r="D13" i="25" s="1"/>
  <c r="E13" i="25" s="1"/>
  <c r="F13" i="25" s="1"/>
  <c r="C13" i="25" a="1"/>
  <c r="C13" i="25"/>
  <c r="D12" i="25" a="1"/>
  <c r="D12" i="25"/>
  <c r="E12" i="25" s="1"/>
  <c r="F12" i="25" s="1"/>
  <c r="C12" i="25" a="1"/>
  <c r="C12" i="25"/>
  <c r="G12" i="25" s="1"/>
  <c r="D11" i="25" a="1"/>
  <c r="D11" i="25"/>
  <c r="E11" i="25" s="1"/>
  <c r="F11" i="25" s="1"/>
  <c r="C11" i="25" a="1"/>
  <c r="C11" i="25"/>
  <c r="G11" i="25" s="1"/>
  <c r="G10" i="25"/>
  <c r="E10" i="25"/>
  <c r="F10" i="25" s="1"/>
  <c r="D10" i="25" a="1"/>
  <c r="D10" i="25"/>
  <c r="C10" i="25" a="1"/>
  <c r="C10" i="25"/>
  <c r="D9" i="25" a="1"/>
  <c r="D9" i="25"/>
  <c r="C9" i="25" a="1"/>
  <c r="C9" i="25" s="1"/>
  <c r="G9" i="25" s="1"/>
  <c r="G8" i="25"/>
  <c r="D8" i="25" a="1"/>
  <c r="D8" i="25" s="1"/>
  <c r="E8" i="25" s="1"/>
  <c r="F8" i="25" s="1"/>
  <c r="C8" i="25" a="1"/>
  <c r="C8" i="25"/>
  <c r="D7" i="25" a="1"/>
  <c r="D7" i="25" s="1"/>
  <c r="C7" i="25" a="1"/>
  <c r="C7" i="25" s="1"/>
  <c r="G7" i="25" s="1"/>
  <c r="D6" i="25" a="1"/>
  <c r="D6" i="25"/>
  <c r="E6" i="25" s="1"/>
  <c r="F6" i="25" s="1"/>
  <c r="C6" i="25" a="1"/>
  <c r="C6" i="25"/>
  <c r="G6" i="25" s="1"/>
  <c r="D5" i="25" a="1"/>
  <c r="D5" i="25" s="1"/>
  <c r="E5" i="25" s="1"/>
  <c r="F5" i="25" s="1"/>
  <c r="C5" i="25" a="1"/>
  <c r="C5" i="25"/>
  <c r="D4" i="25" a="1"/>
  <c r="D4" i="25"/>
  <c r="E4" i="25" s="1"/>
  <c r="F4" i="25" s="1"/>
  <c r="C4" i="25" a="1"/>
  <c r="C4" i="25"/>
  <c r="G4" i="25" s="1"/>
  <c r="D3" i="25" a="1"/>
  <c r="D3" i="25"/>
  <c r="E3" i="25" s="1"/>
  <c r="F3" i="25" s="1"/>
  <c r="C3" i="25" a="1"/>
  <c r="C3" i="25"/>
  <c r="G3" i="25" s="1"/>
  <c r="O2" i="25"/>
  <c r="G2" i="25"/>
  <c r="F2" i="25"/>
  <c r="J2" i="25" s="1"/>
  <c r="K2" i="25" s="1"/>
  <c r="E2" i="25"/>
  <c r="D2" i="25"/>
  <c r="C2" i="25"/>
  <c r="M13" i="20"/>
  <c r="F13" i="20"/>
  <c r="J13" i="20" s="1"/>
  <c r="K13" i="20" s="1"/>
  <c r="E13" i="20"/>
  <c r="G12" i="20"/>
  <c r="E12" i="20"/>
  <c r="F12" i="20" s="1"/>
  <c r="D12" i="20" a="1"/>
  <c r="D12" i="20"/>
  <c r="C12" i="20" a="1"/>
  <c r="C12" i="20"/>
  <c r="D11" i="20" a="1"/>
  <c r="D11" i="20"/>
  <c r="E11" i="20" s="1"/>
  <c r="F11" i="20" s="1"/>
  <c r="C11" i="20" a="1"/>
  <c r="C11" i="20"/>
  <c r="G11" i="20" s="1"/>
  <c r="D10" i="20" a="1"/>
  <c r="D10" i="20"/>
  <c r="E10" i="20" s="1"/>
  <c r="F10" i="20" s="1"/>
  <c r="C10" i="20" a="1"/>
  <c r="C10" i="20"/>
  <c r="G10" i="20" s="1"/>
  <c r="G9" i="20"/>
  <c r="D9" i="20" a="1"/>
  <c r="D9" i="20" s="1"/>
  <c r="E9" i="20" s="1"/>
  <c r="F9" i="20" s="1"/>
  <c r="C9" i="20" a="1"/>
  <c r="C9" i="20"/>
  <c r="D8" i="20" a="1"/>
  <c r="D8" i="20"/>
  <c r="C8" i="20" a="1"/>
  <c r="C8" i="20" s="1"/>
  <c r="D7" i="20" a="1"/>
  <c r="D7" i="20"/>
  <c r="E7" i="20" s="1"/>
  <c r="F7" i="20" s="1"/>
  <c r="C7" i="20" a="1"/>
  <c r="C7" i="20"/>
  <c r="G7" i="20" s="1"/>
  <c r="D6" i="20" a="1"/>
  <c r="D6" i="20"/>
  <c r="E6" i="20" s="1"/>
  <c r="F6" i="20" s="1"/>
  <c r="C6" i="20" a="1"/>
  <c r="C6" i="20"/>
  <c r="G6" i="20" s="1"/>
  <c r="D5" i="20" a="1"/>
  <c r="D5" i="20" s="1"/>
  <c r="C5" i="20" a="1"/>
  <c r="C5" i="20" s="1"/>
  <c r="G5" i="20" s="1"/>
  <c r="D4" i="20" a="1"/>
  <c r="D4" i="20" s="1"/>
  <c r="E4" i="20" s="1"/>
  <c r="F4" i="20" s="1"/>
  <c r="C4" i="20" a="1"/>
  <c r="C4" i="20" s="1"/>
  <c r="G4" i="20" s="1"/>
  <c r="D3" i="20" a="1"/>
  <c r="D3" i="20"/>
  <c r="E3" i="20" s="1"/>
  <c r="F3" i="20" s="1"/>
  <c r="C3" i="20" a="1"/>
  <c r="C3" i="20" s="1"/>
  <c r="G3" i="20" s="1"/>
  <c r="D2" i="20" a="1"/>
  <c r="D2" i="20" s="1"/>
  <c r="E2" i="20" s="1"/>
  <c r="F2" i="20" s="1"/>
  <c r="C2" i="20" a="1"/>
  <c r="C2" i="20"/>
  <c r="G2" i="20" s="1"/>
  <c r="D173" i="15" a="1"/>
  <c r="D173" i="15"/>
  <c r="E173" i="15" s="1"/>
  <c r="G173" i="15" s="1"/>
  <c r="C173" i="15" a="1"/>
  <c r="C173" i="15" s="1"/>
  <c r="D172" i="15" a="1"/>
  <c r="D172" i="15"/>
  <c r="E172" i="15" s="1"/>
  <c r="G172" i="15" s="1"/>
  <c r="C172" i="15" a="1"/>
  <c r="C172" i="15" s="1"/>
  <c r="D171" i="15" a="1"/>
  <c r="D171" i="15" s="1"/>
  <c r="E171" i="15" s="1"/>
  <c r="G171" i="15" s="1"/>
  <c r="C171" i="15" a="1"/>
  <c r="C171" i="15"/>
  <c r="H171" i="15" s="1"/>
  <c r="D170" i="15" a="1"/>
  <c r="D170" i="15" s="1"/>
  <c r="E170" i="15" s="1"/>
  <c r="G170" i="15" s="1"/>
  <c r="C170" i="15" a="1"/>
  <c r="C170" i="15" s="1"/>
  <c r="F169" i="15"/>
  <c r="D169" i="15" a="1"/>
  <c r="D169" i="15"/>
  <c r="C169" i="15" a="1"/>
  <c r="C169" i="15"/>
  <c r="E169" i="15" s="1"/>
  <c r="G169" i="15" s="1"/>
  <c r="D168" i="15" a="1"/>
  <c r="D168" i="15" s="1"/>
  <c r="E168" i="15" s="1"/>
  <c r="G168" i="15" s="1"/>
  <c r="C168" i="15" a="1"/>
  <c r="C168" i="15" s="1"/>
  <c r="H167" i="15"/>
  <c r="D167" i="15" a="1"/>
  <c r="D167" i="15"/>
  <c r="E167" i="15" s="1"/>
  <c r="G167" i="15" s="1"/>
  <c r="I167" i="15" s="1"/>
  <c r="C167" i="15" a="1"/>
  <c r="C167" i="15"/>
  <c r="F167" i="15" s="1"/>
  <c r="D166" i="15" a="1"/>
  <c r="D166" i="15" s="1"/>
  <c r="E166" i="15" s="1"/>
  <c r="G166" i="15" s="1"/>
  <c r="I166" i="15" s="1"/>
  <c r="C166" i="15" a="1"/>
  <c r="C166" i="15"/>
  <c r="H166" i="15" s="1"/>
  <c r="D165" i="15" a="1"/>
  <c r="D165" i="15"/>
  <c r="E165" i="15" s="1"/>
  <c r="G165" i="15" s="1"/>
  <c r="C165" i="15" a="1"/>
  <c r="C165" i="15" s="1"/>
  <c r="D164" i="15" a="1"/>
  <c r="D164" i="15"/>
  <c r="C164" i="15" a="1"/>
  <c r="C164" i="15" s="1"/>
  <c r="D163" i="15" a="1"/>
  <c r="D163" i="15" s="1"/>
  <c r="E163" i="15" s="1"/>
  <c r="G163" i="15" s="1"/>
  <c r="I163" i="15" s="1"/>
  <c r="C163" i="15" a="1"/>
  <c r="C163" i="15"/>
  <c r="H163" i="15" s="1"/>
  <c r="D162" i="15" a="1"/>
  <c r="D162" i="15" s="1"/>
  <c r="E162" i="15" s="1"/>
  <c r="G162" i="15" s="1"/>
  <c r="C162" i="15" a="1"/>
  <c r="C162" i="15" s="1"/>
  <c r="F161" i="15"/>
  <c r="D161" i="15" a="1"/>
  <c r="D161" i="15"/>
  <c r="E161" i="15" s="1"/>
  <c r="G161" i="15" s="1"/>
  <c r="I161" i="15" s="1"/>
  <c r="C161" i="15" a="1"/>
  <c r="C161" i="15"/>
  <c r="H161" i="15" s="1"/>
  <c r="D160" i="15" a="1"/>
  <c r="D160" i="15" s="1"/>
  <c r="C160" i="15" a="1"/>
  <c r="C160" i="15" s="1"/>
  <c r="H159" i="15"/>
  <c r="D159" i="15" a="1"/>
  <c r="D159" i="15"/>
  <c r="E159" i="15" s="1"/>
  <c r="G159" i="15" s="1"/>
  <c r="I159" i="15" s="1"/>
  <c r="C159" i="15" a="1"/>
  <c r="C159" i="15"/>
  <c r="F159" i="15" s="1"/>
  <c r="D158" i="15" a="1"/>
  <c r="D158" i="15" s="1"/>
  <c r="E158" i="15" s="1"/>
  <c r="G158" i="15" s="1"/>
  <c r="C158" i="15" a="1"/>
  <c r="C158" i="15"/>
  <c r="H158" i="15" s="1"/>
  <c r="D157" i="15" a="1"/>
  <c r="D157" i="15"/>
  <c r="C157" i="15" a="1"/>
  <c r="C157" i="15" s="1"/>
  <c r="D156" i="15" a="1"/>
  <c r="D156" i="15"/>
  <c r="E156" i="15" s="1"/>
  <c r="G156" i="15" s="1"/>
  <c r="C156" i="15" a="1"/>
  <c r="C156" i="15" s="1"/>
  <c r="D155" i="15" a="1"/>
  <c r="D155" i="15" s="1"/>
  <c r="E155" i="15" s="1"/>
  <c r="G155" i="15" s="1"/>
  <c r="C155" i="15" a="1"/>
  <c r="C155" i="15"/>
  <c r="H155" i="15" s="1"/>
  <c r="D154" i="15" a="1"/>
  <c r="D154" i="15" s="1"/>
  <c r="C154" i="15" a="1"/>
  <c r="C154" i="15" s="1"/>
  <c r="H153" i="15"/>
  <c r="F153" i="15"/>
  <c r="D153" i="15" a="1"/>
  <c r="D153" i="15"/>
  <c r="E153" i="15" s="1"/>
  <c r="G153" i="15" s="1"/>
  <c r="I153" i="15" s="1"/>
  <c r="C153" i="15" a="1"/>
  <c r="C153" i="15"/>
  <c r="D152" i="15" a="1"/>
  <c r="D152" i="15" s="1"/>
  <c r="C152" i="15" a="1"/>
  <c r="C152" i="15" s="1"/>
  <c r="H151" i="15"/>
  <c r="D151" i="15" a="1"/>
  <c r="D151" i="15"/>
  <c r="E151" i="15" s="1"/>
  <c r="G151" i="15" s="1"/>
  <c r="I151" i="15" s="1"/>
  <c r="C151" i="15" a="1"/>
  <c r="C151" i="15"/>
  <c r="F151" i="15" s="1"/>
  <c r="D150" i="15" a="1"/>
  <c r="D150" i="15" s="1"/>
  <c r="E150" i="15" s="1"/>
  <c r="G150" i="15" s="1"/>
  <c r="I150" i="15" s="1"/>
  <c r="C150" i="15" a="1"/>
  <c r="C150" i="15"/>
  <c r="H150" i="15" s="1"/>
  <c r="D149" i="15" a="1"/>
  <c r="D149" i="15"/>
  <c r="E149" i="15" s="1"/>
  <c r="G149" i="15" s="1"/>
  <c r="C149" i="15" a="1"/>
  <c r="C149" i="15" s="1"/>
  <c r="D148" i="15" a="1"/>
  <c r="D148" i="15" s="1"/>
  <c r="C148" i="15" a="1"/>
  <c r="C148" i="15" s="1"/>
  <c r="E147" i="15"/>
  <c r="G147" i="15" s="1"/>
  <c r="D147" i="15" a="1"/>
  <c r="D147" i="15"/>
  <c r="C147" i="15" a="1"/>
  <c r="C147" i="15"/>
  <c r="H147" i="15" s="1"/>
  <c r="D146" i="15" a="1"/>
  <c r="D146" i="15" s="1"/>
  <c r="C146" i="15" a="1"/>
  <c r="C146" i="15" s="1"/>
  <c r="G145" i="15"/>
  <c r="I145" i="15" s="1"/>
  <c r="E145" i="15"/>
  <c r="D145" i="15" a="1"/>
  <c r="D145" i="15"/>
  <c r="C145" i="15" a="1"/>
  <c r="C145" i="15"/>
  <c r="H144" i="15"/>
  <c r="F144" i="15"/>
  <c r="D144" i="15" a="1"/>
  <c r="D144" i="15" s="1"/>
  <c r="E144" i="15" s="1"/>
  <c r="G144" i="15" s="1"/>
  <c r="C144" i="15" a="1"/>
  <c r="C144" i="15" s="1"/>
  <c r="D143" i="15" a="1"/>
  <c r="D143" i="15"/>
  <c r="C143" i="15" a="1"/>
  <c r="C143" i="15"/>
  <c r="D142" i="15" a="1"/>
  <c r="D142" i="15" s="1"/>
  <c r="C142" i="15" a="1"/>
  <c r="C142" i="15" s="1"/>
  <c r="D141" i="15" a="1"/>
  <c r="D141" i="15"/>
  <c r="C141" i="15" a="1"/>
  <c r="C141" i="15"/>
  <c r="D140" i="15" a="1"/>
  <c r="D140" i="15" s="1"/>
  <c r="E140" i="15" s="1"/>
  <c r="G140" i="15" s="1"/>
  <c r="C140" i="15" a="1"/>
  <c r="C140" i="15" s="1"/>
  <c r="E139" i="15"/>
  <c r="G139" i="15" s="1"/>
  <c r="D139" i="15" a="1"/>
  <c r="D139" i="15"/>
  <c r="C139" i="15" a="1"/>
  <c r="C139" i="15"/>
  <c r="H139" i="15" s="1"/>
  <c r="F138" i="15"/>
  <c r="D138" i="15" a="1"/>
  <c r="D138" i="15" s="1"/>
  <c r="E138" i="15" s="1"/>
  <c r="G138" i="15" s="1"/>
  <c r="I138" i="15" s="1"/>
  <c r="C138" i="15" a="1"/>
  <c r="C138" i="15" s="1"/>
  <c r="H138" i="15" s="1"/>
  <c r="G137" i="15"/>
  <c r="E137" i="15"/>
  <c r="D137" i="15" a="1"/>
  <c r="D137" i="15"/>
  <c r="C137" i="15" a="1"/>
  <c r="C137" i="15"/>
  <c r="H137" i="15" s="1"/>
  <c r="H136" i="15"/>
  <c r="D136" i="15" a="1"/>
  <c r="D136" i="15" s="1"/>
  <c r="E136" i="15" s="1"/>
  <c r="G136" i="15" s="1"/>
  <c r="C136" i="15" a="1"/>
  <c r="C136" i="15" s="1"/>
  <c r="D135" i="15" a="1"/>
  <c r="D135" i="15"/>
  <c r="E135" i="15" s="1"/>
  <c r="G135" i="15" s="1"/>
  <c r="C135" i="15" a="1"/>
  <c r="C135" i="15"/>
  <c r="D134" i="15" a="1"/>
  <c r="D134" i="15" s="1"/>
  <c r="C134" i="15" a="1"/>
  <c r="C134" i="15" s="1"/>
  <c r="D133" i="15" a="1"/>
  <c r="D133" i="15"/>
  <c r="E133" i="15" s="1"/>
  <c r="G133" i="15" s="1"/>
  <c r="C133" i="15" a="1"/>
  <c r="C133" i="15"/>
  <c r="D132" i="15" a="1"/>
  <c r="D132" i="15" s="1"/>
  <c r="E132" i="15" s="1"/>
  <c r="G132" i="15" s="1"/>
  <c r="I132" i="15" s="1"/>
  <c r="C132" i="15" a="1"/>
  <c r="C132" i="15" s="1"/>
  <c r="H132" i="15" s="1"/>
  <c r="E131" i="15"/>
  <c r="G131" i="15" s="1"/>
  <c r="I131" i="15" s="1"/>
  <c r="D131" i="15" a="1"/>
  <c r="D131" i="15"/>
  <c r="C131" i="15" a="1"/>
  <c r="C131" i="15"/>
  <c r="H131" i="15" s="1"/>
  <c r="D130" i="15" a="1"/>
  <c r="D130" i="15" s="1"/>
  <c r="C130" i="15" a="1"/>
  <c r="C130" i="15" s="1"/>
  <c r="D129" i="15" a="1"/>
  <c r="D129" i="15"/>
  <c r="C129" i="15" a="1"/>
  <c r="C129" i="15"/>
  <c r="E129" i="15" s="1"/>
  <c r="G129" i="15" s="1"/>
  <c r="H128" i="15"/>
  <c r="D128" i="15" a="1"/>
  <c r="D128" i="15" s="1"/>
  <c r="C128" i="15" a="1"/>
  <c r="C128" i="15" s="1"/>
  <c r="D127" i="15" a="1"/>
  <c r="D127" i="15"/>
  <c r="C127" i="15" a="1"/>
  <c r="C127" i="15"/>
  <c r="D126" i="15" a="1"/>
  <c r="D126" i="15" s="1"/>
  <c r="C126" i="15" a="1"/>
  <c r="C126" i="15" s="1"/>
  <c r="E125" i="15"/>
  <c r="G125" i="15" s="1"/>
  <c r="I125" i="15" s="1"/>
  <c r="D125" i="15" a="1"/>
  <c r="D125" i="15"/>
  <c r="C125" i="15" a="1"/>
  <c r="C125" i="15"/>
  <c r="H125" i="15" s="1"/>
  <c r="D124" i="15" a="1"/>
  <c r="D124" i="15" s="1"/>
  <c r="E124" i="15" s="1"/>
  <c r="G124" i="15" s="1"/>
  <c r="I124" i="15" s="1"/>
  <c r="C124" i="15" a="1"/>
  <c r="C124" i="15" s="1"/>
  <c r="H124" i="15" s="1"/>
  <c r="D123" i="15" a="1"/>
  <c r="D123" i="15"/>
  <c r="C123" i="15" a="1"/>
  <c r="C123" i="15" s="1"/>
  <c r="E122" i="15"/>
  <c r="G122" i="15" s="1"/>
  <c r="D122" i="15" a="1"/>
  <c r="D122" i="15"/>
  <c r="C122" i="15" a="1"/>
  <c r="C122" i="15"/>
  <c r="H122" i="15" s="1"/>
  <c r="D121" i="15" a="1"/>
  <c r="D121" i="15" s="1"/>
  <c r="C121" i="15" a="1"/>
  <c r="C121" i="15" s="1"/>
  <c r="D120" i="15" a="1"/>
  <c r="D120" i="15"/>
  <c r="E120" i="15" s="1"/>
  <c r="G120" i="15" s="1"/>
  <c r="C120" i="15" a="1"/>
  <c r="C120" i="15" s="1"/>
  <c r="D119" i="15" a="1"/>
  <c r="D119" i="15"/>
  <c r="C119" i="15" a="1"/>
  <c r="C119" i="15" s="1"/>
  <c r="D118" i="15" a="1"/>
  <c r="D118" i="15"/>
  <c r="E118" i="15" s="1"/>
  <c r="G118" i="15" s="1"/>
  <c r="C118" i="15" a="1"/>
  <c r="C118" i="15" s="1"/>
  <c r="D117" i="15" a="1"/>
  <c r="D117" i="15"/>
  <c r="C117" i="15" a="1"/>
  <c r="C117" i="15" s="1"/>
  <c r="D116" i="15" a="1"/>
  <c r="D116" i="15"/>
  <c r="E116" i="15" s="1"/>
  <c r="G116" i="15" s="1"/>
  <c r="C116" i="15" a="1"/>
  <c r="C116" i="15" s="1"/>
  <c r="D115" i="15" a="1"/>
  <c r="D115" i="15"/>
  <c r="E115" i="15" s="1"/>
  <c r="G115" i="15" s="1"/>
  <c r="I115" i="15" s="1"/>
  <c r="C115" i="15" a="1"/>
  <c r="C115" i="15" s="1"/>
  <c r="H115" i="15" s="1"/>
  <c r="H114" i="15"/>
  <c r="D114" i="15" a="1"/>
  <c r="D114" i="15"/>
  <c r="E114" i="15" s="1"/>
  <c r="G114" i="15" s="1"/>
  <c r="I114" i="15" s="1"/>
  <c r="C114" i="15" a="1"/>
  <c r="C114" i="15"/>
  <c r="D113" i="15" a="1"/>
  <c r="D113" i="15" s="1"/>
  <c r="E113" i="15" s="1"/>
  <c r="G113" i="15" s="1"/>
  <c r="C113" i="15" a="1"/>
  <c r="C113" i="15" s="1"/>
  <c r="D112" i="15" a="1"/>
  <c r="D112" i="15"/>
  <c r="E112" i="15" s="1"/>
  <c r="G112" i="15" s="1"/>
  <c r="C112" i="15" a="1"/>
  <c r="C112" i="15"/>
  <c r="F112" i="15" s="1"/>
  <c r="D111" i="15" a="1"/>
  <c r="D111" i="15" s="1"/>
  <c r="E111" i="15" s="1"/>
  <c r="G111" i="15" s="1"/>
  <c r="C111" i="15" a="1"/>
  <c r="C111" i="15" s="1"/>
  <c r="D110" i="15" a="1"/>
  <c r="D110" i="15" s="1"/>
  <c r="E110" i="15" s="1"/>
  <c r="G110" i="15" s="1"/>
  <c r="C110" i="15" a="1"/>
  <c r="C110" i="15" s="1"/>
  <c r="D109" i="15" a="1"/>
  <c r="D109" i="15" s="1"/>
  <c r="E109" i="15" s="1"/>
  <c r="G109" i="15" s="1"/>
  <c r="C109" i="15" a="1"/>
  <c r="C109" i="15" s="1"/>
  <c r="D108" i="15" a="1"/>
  <c r="D108" i="15" s="1"/>
  <c r="C108" i="15" a="1"/>
  <c r="C108" i="15" s="1"/>
  <c r="D107" i="15" a="1"/>
  <c r="D107" i="15" s="1"/>
  <c r="E107" i="15" s="1"/>
  <c r="G107" i="15" s="1"/>
  <c r="C107" i="15" a="1"/>
  <c r="C107" i="15" s="1"/>
  <c r="D106" i="15" a="1"/>
  <c r="D106" i="15" s="1"/>
  <c r="E106" i="15" s="1"/>
  <c r="G106" i="15" s="1"/>
  <c r="C106" i="15" a="1"/>
  <c r="C106" i="15"/>
  <c r="F106" i="15" s="1"/>
  <c r="D105" i="15" a="1"/>
  <c r="D105" i="15" s="1"/>
  <c r="C105" i="15" a="1"/>
  <c r="C105" i="15" s="1"/>
  <c r="E104" i="15"/>
  <c r="G104" i="15" s="1"/>
  <c r="D104" i="15" a="1"/>
  <c r="D104" i="15"/>
  <c r="C104" i="15" a="1"/>
  <c r="C104" i="15" s="1"/>
  <c r="D103" i="15" a="1"/>
  <c r="D103" i="15" s="1"/>
  <c r="C103" i="15" a="1"/>
  <c r="C103" i="15" s="1"/>
  <c r="D102" i="15" a="1"/>
  <c r="D102" i="15" s="1"/>
  <c r="E102" i="15" s="1"/>
  <c r="G102" i="15" s="1"/>
  <c r="C102" i="15" a="1"/>
  <c r="C102" i="15" s="1"/>
  <c r="F101" i="15"/>
  <c r="D101" i="15" a="1"/>
  <c r="D101" i="15" s="1"/>
  <c r="E101" i="15" s="1"/>
  <c r="G101" i="15" s="1"/>
  <c r="I101" i="15" s="1"/>
  <c r="C101" i="15" a="1"/>
  <c r="C101" i="15"/>
  <c r="H101" i="15" s="1"/>
  <c r="D100" i="15" a="1"/>
  <c r="D100" i="15" s="1"/>
  <c r="C100" i="15" a="1"/>
  <c r="C100" i="15" s="1"/>
  <c r="H99" i="15"/>
  <c r="D99" i="15" a="1"/>
  <c r="D99" i="15"/>
  <c r="C99" i="15" a="1"/>
  <c r="C99" i="15"/>
  <c r="E99" i="15" s="1"/>
  <c r="G99" i="15" s="1"/>
  <c r="I99" i="15" s="1"/>
  <c r="D98" i="15" a="1"/>
  <c r="D98" i="15" s="1"/>
  <c r="E98" i="15" s="1"/>
  <c r="G98" i="15" s="1"/>
  <c r="C98" i="15" a="1"/>
  <c r="C98" i="15"/>
  <c r="D97" i="15" a="1"/>
  <c r="D97" i="15"/>
  <c r="C97" i="15" a="1"/>
  <c r="C97" i="15" s="1"/>
  <c r="D96" i="15" a="1"/>
  <c r="D96" i="15"/>
  <c r="C96" i="15" a="1"/>
  <c r="C96" i="15" s="1"/>
  <c r="D95" i="15" a="1"/>
  <c r="D95" i="15" s="1"/>
  <c r="E95" i="15" s="1"/>
  <c r="G95" i="15" s="1"/>
  <c r="C95" i="15" a="1"/>
  <c r="C95" i="15" s="1"/>
  <c r="E94" i="15"/>
  <c r="G94" i="15" s="1"/>
  <c r="D94" i="15" a="1"/>
  <c r="D94" i="15" s="1"/>
  <c r="C94" i="15" a="1"/>
  <c r="C94" i="15" s="1"/>
  <c r="D93" i="15" a="1"/>
  <c r="D93" i="15" s="1"/>
  <c r="E93" i="15" s="1"/>
  <c r="G93" i="15" s="1"/>
  <c r="C93" i="15" a="1"/>
  <c r="C93" i="15"/>
  <c r="H93" i="15" s="1"/>
  <c r="D92" i="15" a="1"/>
  <c r="D92" i="15" s="1"/>
  <c r="E92" i="15" s="1"/>
  <c r="G92" i="15" s="1"/>
  <c r="C92" i="15" a="1"/>
  <c r="C92" i="15" s="1"/>
  <c r="H91" i="15"/>
  <c r="D91" i="15" a="1"/>
  <c r="D91" i="15"/>
  <c r="C91" i="15" a="1"/>
  <c r="C91" i="15"/>
  <c r="E91" i="15" s="1"/>
  <c r="G91" i="15" s="1"/>
  <c r="I91" i="15" s="1"/>
  <c r="D90" i="15" a="1"/>
  <c r="D90" i="15" s="1"/>
  <c r="E90" i="15" s="1"/>
  <c r="G90" i="15" s="1"/>
  <c r="C90" i="15" a="1"/>
  <c r="C90" i="15"/>
  <c r="D89" i="15" a="1"/>
  <c r="D89" i="15"/>
  <c r="C89" i="15" a="1"/>
  <c r="C89" i="15" s="1"/>
  <c r="D88" i="15" a="1"/>
  <c r="D88" i="15"/>
  <c r="C88" i="15" a="1"/>
  <c r="C88" i="15" s="1"/>
  <c r="D87" i="15" a="1"/>
  <c r="D87" i="15" s="1"/>
  <c r="E87" i="15" s="1"/>
  <c r="G87" i="15" s="1"/>
  <c r="C87" i="15" a="1"/>
  <c r="C87" i="15" s="1"/>
  <c r="D86" i="15" a="1"/>
  <c r="D86" i="15" s="1"/>
  <c r="E86" i="15" s="1"/>
  <c r="G86" i="15" s="1"/>
  <c r="C86" i="15" a="1"/>
  <c r="C86" i="15" s="1"/>
  <c r="F85" i="15"/>
  <c r="D85" i="15" a="1"/>
  <c r="D85" i="15" s="1"/>
  <c r="E85" i="15" s="1"/>
  <c r="G85" i="15" s="1"/>
  <c r="C85" i="15" a="1"/>
  <c r="C85" i="15"/>
  <c r="H85" i="15" s="1"/>
  <c r="D84" i="15" a="1"/>
  <c r="D84" i="15" s="1"/>
  <c r="C84" i="15" a="1"/>
  <c r="C84" i="15" s="1"/>
  <c r="H83" i="15"/>
  <c r="D83" i="15" a="1"/>
  <c r="D83" i="15"/>
  <c r="C83" i="15" a="1"/>
  <c r="C83" i="15"/>
  <c r="E83" i="15" s="1"/>
  <c r="G83" i="15" s="1"/>
  <c r="D82" i="15" a="1"/>
  <c r="D82" i="15" s="1"/>
  <c r="C82" i="15" a="1"/>
  <c r="C82" i="15"/>
  <c r="D81" i="15" a="1"/>
  <c r="D81" i="15"/>
  <c r="C81" i="15" a="1"/>
  <c r="C81" i="15" s="1"/>
  <c r="D80" i="15" a="1"/>
  <c r="D80" i="15"/>
  <c r="E80" i="15" s="1"/>
  <c r="G80" i="15" s="1"/>
  <c r="C80" i="15" a="1"/>
  <c r="C80" i="15" s="1"/>
  <c r="D79" i="15" a="1"/>
  <c r="D79" i="15" s="1"/>
  <c r="E79" i="15" s="1"/>
  <c r="G79" i="15" s="1"/>
  <c r="C79" i="15" a="1"/>
  <c r="C79" i="15" s="1"/>
  <c r="E78" i="15"/>
  <c r="G78" i="15" s="1"/>
  <c r="D78" i="15" a="1"/>
  <c r="D78" i="15" s="1"/>
  <c r="C78" i="15" a="1"/>
  <c r="C78" i="15" s="1"/>
  <c r="D77" i="15" a="1"/>
  <c r="D77" i="15"/>
  <c r="E77" i="15" s="1"/>
  <c r="G77" i="15" s="1"/>
  <c r="C77" i="15" a="1"/>
  <c r="C77" i="15"/>
  <c r="H77" i="15" s="1"/>
  <c r="D76" i="15" a="1"/>
  <c r="D76" i="15" s="1"/>
  <c r="C76" i="15" a="1"/>
  <c r="C76" i="15" s="1"/>
  <c r="D75" i="15" a="1"/>
  <c r="D75" i="15"/>
  <c r="C75" i="15" a="1"/>
  <c r="C75" i="15" s="1"/>
  <c r="D74" i="15" a="1"/>
  <c r="D74" i="15" s="1"/>
  <c r="E74" i="15" s="1"/>
  <c r="G74" i="15" s="1"/>
  <c r="I74" i="15" s="1"/>
  <c r="C74" i="15" a="1"/>
  <c r="C74" i="15"/>
  <c r="H74" i="15" s="1"/>
  <c r="D73" i="15" a="1"/>
  <c r="D73" i="15" s="1"/>
  <c r="C73" i="15" a="1"/>
  <c r="C73" i="15" s="1"/>
  <c r="D72" i="15" a="1"/>
  <c r="D72" i="15"/>
  <c r="E72" i="15" s="1"/>
  <c r="G72" i="15" s="1"/>
  <c r="C72" i="15" a="1"/>
  <c r="C72" i="15" s="1"/>
  <c r="H72" i="15" s="1"/>
  <c r="D71" i="15" a="1"/>
  <c r="D71" i="15" s="1"/>
  <c r="C71" i="15" a="1"/>
  <c r="C71" i="15"/>
  <c r="D70" i="15" a="1"/>
  <c r="D70" i="15" s="1"/>
  <c r="C70" i="15" a="1"/>
  <c r="C70" i="15" s="1"/>
  <c r="I69" i="15"/>
  <c r="F69" i="15"/>
  <c r="D69" i="15" a="1"/>
  <c r="D69" i="15"/>
  <c r="E69" i="15" s="1"/>
  <c r="G69" i="15" s="1"/>
  <c r="C69" i="15" a="1"/>
  <c r="C69" i="15"/>
  <c r="H69" i="15" s="1"/>
  <c r="D68" i="15" a="1"/>
  <c r="D68" i="15" s="1"/>
  <c r="C68" i="15" a="1"/>
  <c r="C68" i="15" s="1"/>
  <c r="H67" i="15"/>
  <c r="D67" i="15" a="1"/>
  <c r="D67" i="15"/>
  <c r="E67" i="15" s="1"/>
  <c r="G67" i="15" s="1"/>
  <c r="C67" i="15" a="1"/>
  <c r="C67" i="15" s="1"/>
  <c r="F66" i="15"/>
  <c r="D66" i="15" a="1"/>
  <c r="D66" i="15"/>
  <c r="E66" i="15" s="1"/>
  <c r="G66" i="15" s="1"/>
  <c r="I66" i="15" s="1"/>
  <c r="C66" i="15" a="1"/>
  <c r="C66" i="15"/>
  <c r="H66" i="15" s="1"/>
  <c r="D65" i="15" a="1"/>
  <c r="D65" i="15" s="1"/>
  <c r="E65" i="15" s="1"/>
  <c r="G65" i="15" s="1"/>
  <c r="C65" i="15" a="1"/>
  <c r="C65" i="15" s="1"/>
  <c r="F64" i="15"/>
  <c r="D64" i="15" a="1"/>
  <c r="D64" i="15"/>
  <c r="C64" i="15" a="1"/>
  <c r="C64" i="15"/>
  <c r="D63" i="15" a="1"/>
  <c r="D63" i="15" s="1"/>
  <c r="C63" i="15" a="1"/>
  <c r="C63" i="15"/>
  <c r="H63" i="15" s="1"/>
  <c r="H62" i="15"/>
  <c r="G62" i="15"/>
  <c r="I62" i="15" s="1"/>
  <c r="E62" i="15"/>
  <c r="D62" i="15" a="1"/>
  <c r="D62" i="15"/>
  <c r="C62" i="15" a="1"/>
  <c r="C62" i="15" s="1"/>
  <c r="H61" i="15"/>
  <c r="D61" i="15" a="1"/>
  <c r="D61" i="15" s="1"/>
  <c r="E61" i="15" s="1"/>
  <c r="G61" i="15" s="1"/>
  <c r="I61" i="15" s="1"/>
  <c r="C61" i="15" a="1"/>
  <c r="C61" i="15"/>
  <c r="D60" i="15" a="1"/>
  <c r="D60" i="15" s="1"/>
  <c r="C60" i="15" a="1"/>
  <c r="C60" i="15"/>
  <c r="D59" i="15" a="1"/>
  <c r="D59" i="15"/>
  <c r="C59" i="15" a="1"/>
  <c r="C59" i="15"/>
  <c r="H59" i="15" s="1"/>
  <c r="G58" i="15"/>
  <c r="I58" i="15" s="1"/>
  <c r="D58" i="15" a="1"/>
  <c r="D58" i="15" s="1"/>
  <c r="E58" i="15" s="1"/>
  <c r="C58" i="15" a="1"/>
  <c r="C58" i="15"/>
  <c r="H58" i="15" s="1"/>
  <c r="H57" i="15"/>
  <c r="D57" i="15" a="1"/>
  <c r="D57" i="15"/>
  <c r="E57" i="15" s="1"/>
  <c r="G57" i="15" s="1"/>
  <c r="I57" i="15" s="1"/>
  <c r="C57" i="15" a="1"/>
  <c r="C57" i="15" s="1"/>
  <c r="I56" i="15"/>
  <c r="H56" i="15"/>
  <c r="D56" i="15" a="1"/>
  <c r="D56" i="15" s="1"/>
  <c r="E56" i="15" s="1"/>
  <c r="G56" i="15" s="1"/>
  <c r="C56" i="15" a="1"/>
  <c r="C56" i="15"/>
  <c r="D55" i="15" a="1"/>
  <c r="D55" i="15" s="1"/>
  <c r="C55" i="15" a="1"/>
  <c r="C55" i="15" s="1"/>
  <c r="G54" i="15"/>
  <c r="I54" i="15" s="1"/>
  <c r="E54" i="15"/>
  <c r="D54" i="15" a="1"/>
  <c r="D54" i="15"/>
  <c r="C54" i="15" a="1"/>
  <c r="C54" i="15" s="1"/>
  <c r="H54" i="15" s="1"/>
  <c r="D53" i="15" a="1"/>
  <c r="D53" i="15" s="1"/>
  <c r="E53" i="15" s="1"/>
  <c r="G53" i="15" s="1"/>
  <c r="I53" i="15" s="1"/>
  <c r="C53" i="15" a="1"/>
  <c r="C53" i="15"/>
  <c r="H53" i="15" s="1"/>
  <c r="D52" i="15" a="1"/>
  <c r="D52" i="15" s="1"/>
  <c r="C52" i="15" a="1"/>
  <c r="C52" i="15"/>
  <c r="H51" i="15"/>
  <c r="D51" i="15" a="1"/>
  <c r="D51" i="15"/>
  <c r="E51" i="15" s="1"/>
  <c r="G51" i="15" s="1"/>
  <c r="C51" i="15" a="1"/>
  <c r="C51" i="15"/>
  <c r="D50" i="15" a="1"/>
  <c r="D50" i="15"/>
  <c r="C50" i="15" a="1"/>
  <c r="C50" i="15" s="1"/>
  <c r="H49" i="15"/>
  <c r="G49" i="15"/>
  <c r="D49" i="15" a="1"/>
  <c r="D49" i="15" s="1"/>
  <c r="E49" i="15" s="1"/>
  <c r="C49" i="15" a="1"/>
  <c r="C49" i="15" s="1"/>
  <c r="H48" i="15"/>
  <c r="E48" i="15"/>
  <c r="G48" i="15" s="1"/>
  <c r="I48" i="15" s="1"/>
  <c r="D48" i="15" a="1"/>
  <c r="D48" i="15"/>
  <c r="C48" i="15" a="1"/>
  <c r="C48" i="15"/>
  <c r="F47" i="15"/>
  <c r="E47" i="15"/>
  <c r="G47" i="15" s="1"/>
  <c r="I47" i="15" s="1"/>
  <c r="D47" i="15" a="1"/>
  <c r="D47" i="15" s="1"/>
  <c r="C47" i="15" a="1"/>
  <c r="C47" i="15" s="1"/>
  <c r="H47" i="15" s="1"/>
  <c r="D46" i="15" a="1"/>
  <c r="D46" i="15"/>
  <c r="C46" i="15" a="1"/>
  <c r="C46" i="15" s="1"/>
  <c r="D45" i="15" a="1"/>
  <c r="D45" i="15" s="1"/>
  <c r="E45" i="15" s="1"/>
  <c r="G45" i="15" s="1"/>
  <c r="C45" i="15" a="1"/>
  <c r="C45" i="15"/>
  <c r="D44" i="15" a="1"/>
  <c r="D44" i="15"/>
  <c r="E44" i="15" s="1"/>
  <c r="G44" i="15" s="1"/>
  <c r="C44" i="15" a="1"/>
  <c r="C44" i="15" s="1"/>
  <c r="D43" i="15" a="1"/>
  <c r="D43" i="15" s="1"/>
  <c r="C43" i="15" a="1"/>
  <c r="C43" i="15" s="1"/>
  <c r="D42" i="15" a="1"/>
  <c r="D42" i="15"/>
  <c r="E42" i="15" s="1"/>
  <c r="G42" i="15" s="1"/>
  <c r="C42" i="15" a="1"/>
  <c r="C42" i="15"/>
  <c r="H41" i="15"/>
  <c r="E41" i="15"/>
  <c r="G41" i="15" s="1"/>
  <c r="D41" i="15" a="1"/>
  <c r="D41" i="15"/>
  <c r="C41" i="15" a="1"/>
  <c r="C41" i="15" s="1"/>
  <c r="H40" i="15"/>
  <c r="F40" i="15"/>
  <c r="D40" i="15" a="1"/>
  <c r="D40" i="15" s="1"/>
  <c r="E40" i="15" s="1"/>
  <c r="G40" i="15" s="1"/>
  <c r="C40" i="15" a="1"/>
  <c r="C40" i="15"/>
  <c r="D39" i="15" a="1"/>
  <c r="D39" i="15" s="1"/>
  <c r="E39" i="15" s="1"/>
  <c r="G39" i="15" s="1"/>
  <c r="I39" i="15" s="1"/>
  <c r="C39" i="15" a="1"/>
  <c r="C39" i="15"/>
  <c r="H39" i="15" s="1"/>
  <c r="I38" i="15"/>
  <c r="F38" i="15"/>
  <c r="E38" i="15"/>
  <c r="G38" i="15" s="1"/>
  <c r="D38" i="15" a="1"/>
  <c r="D38" i="15"/>
  <c r="C38" i="15" a="1"/>
  <c r="C38" i="15"/>
  <c r="H38" i="15" s="1"/>
  <c r="H37" i="15"/>
  <c r="F37" i="15"/>
  <c r="D37" i="15" a="1"/>
  <c r="D37" i="15" s="1"/>
  <c r="E37" i="15" s="1"/>
  <c r="G37" i="15" s="1"/>
  <c r="C37" i="15" a="1"/>
  <c r="C37" i="15" s="1"/>
  <c r="D36" i="15" a="1"/>
  <c r="D36" i="15"/>
  <c r="C36" i="15" a="1"/>
  <c r="C36" i="15"/>
  <c r="E35" i="15"/>
  <c r="G35" i="15" s="1"/>
  <c r="D35" i="15" a="1"/>
  <c r="D35" i="15"/>
  <c r="C35" i="15" a="1"/>
  <c r="C35" i="15" s="1"/>
  <c r="F39" i="15" s="1"/>
  <c r="D34" i="15" a="1"/>
  <c r="D34" i="15" s="1"/>
  <c r="C34" i="15" a="1"/>
  <c r="C34" i="15" s="1"/>
  <c r="F33" i="15"/>
  <c r="D33" i="15" a="1"/>
  <c r="D33" i="15"/>
  <c r="E33" i="15" s="1"/>
  <c r="G33" i="15" s="1"/>
  <c r="I33" i="15" s="1"/>
  <c r="C33" i="15" a="1"/>
  <c r="C33" i="15" s="1"/>
  <c r="H33" i="15" s="1"/>
  <c r="E32" i="15"/>
  <c r="G32" i="15" s="1"/>
  <c r="I32" i="15" s="1"/>
  <c r="D32" i="15" a="1"/>
  <c r="D32" i="15"/>
  <c r="C32" i="15" a="1"/>
  <c r="C32" i="15"/>
  <c r="H32" i="15" s="1"/>
  <c r="D31" i="15" a="1"/>
  <c r="D31" i="15" s="1"/>
  <c r="C31" i="15" a="1"/>
  <c r="C31" i="15"/>
  <c r="H30" i="15"/>
  <c r="G30" i="15"/>
  <c r="I30" i="15" s="1"/>
  <c r="E30" i="15"/>
  <c r="D30" i="15" a="1"/>
  <c r="D30" i="15"/>
  <c r="C30" i="15" a="1"/>
  <c r="C30" i="15" s="1"/>
  <c r="I29" i="15"/>
  <c r="H29" i="15"/>
  <c r="D29" i="15" a="1"/>
  <c r="D29" i="15"/>
  <c r="E29" i="15" s="1"/>
  <c r="G29" i="15" s="1"/>
  <c r="C29" i="15" a="1"/>
  <c r="C29" i="15" s="1"/>
  <c r="H28" i="15"/>
  <c r="E28" i="15"/>
  <c r="G28" i="15" s="1"/>
  <c r="I28" i="15" s="1"/>
  <c r="D28" i="15" a="1"/>
  <c r="D28" i="15" s="1"/>
  <c r="C28" i="15" a="1"/>
  <c r="C28" i="15" s="1"/>
  <c r="D27" i="15" a="1"/>
  <c r="D27" i="15"/>
  <c r="E27" i="15" s="1"/>
  <c r="G27" i="15" s="1"/>
  <c r="C27" i="15" a="1"/>
  <c r="C27" i="15" s="1"/>
  <c r="H27" i="15" s="1"/>
  <c r="E26" i="15"/>
  <c r="G26" i="15" s="1"/>
  <c r="D26" i="15" a="1"/>
  <c r="D26" i="15"/>
  <c r="C26" i="15" a="1"/>
  <c r="C26" i="15" s="1"/>
  <c r="D25" i="15" a="1"/>
  <c r="D25" i="15" s="1"/>
  <c r="C25" i="15" a="1"/>
  <c r="C25" i="15" s="1"/>
  <c r="G24" i="15"/>
  <c r="D24" i="15" a="1"/>
  <c r="D24" i="15" s="1"/>
  <c r="E24" i="15" s="1"/>
  <c r="C24" i="15" a="1"/>
  <c r="C24" i="15"/>
  <c r="D23" i="15" a="1"/>
  <c r="D23" i="15" s="1"/>
  <c r="C23" i="15" a="1"/>
  <c r="C23" i="15"/>
  <c r="H22" i="15"/>
  <c r="D22" i="15" a="1"/>
  <c r="D22" i="15"/>
  <c r="C22" i="15" a="1"/>
  <c r="C22" i="15" s="1"/>
  <c r="I21" i="15"/>
  <c r="D21" i="15" a="1"/>
  <c r="D21" i="15"/>
  <c r="E21" i="15" s="1"/>
  <c r="G21" i="15" s="1"/>
  <c r="C21" i="15" a="1"/>
  <c r="C21" i="15" s="1"/>
  <c r="H21" i="15" s="1"/>
  <c r="D20" i="15" a="1"/>
  <c r="D20" i="15"/>
  <c r="E20" i="15" s="1"/>
  <c r="G20" i="15" s="1"/>
  <c r="C20" i="15" a="1"/>
  <c r="C20" i="15" s="1"/>
  <c r="E19" i="15"/>
  <c r="G19" i="15" s="1"/>
  <c r="D19" i="15" a="1"/>
  <c r="D19" i="15"/>
  <c r="C19" i="15" a="1"/>
  <c r="C19" i="15" s="1"/>
  <c r="E18" i="15"/>
  <c r="G18" i="15" s="1"/>
  <c r="D18" i="15" a="1"/>
  <c r="D18" i="15"/>
  <c r="C18" i="15" a="1"/>
  <c r="C18" i="15" s="1"/>
  <c r="D17" i="15" a="1"/>
  <c r="D17" i="15"/>
  <c r="C17" i="15" a="1"/>
  <c r="C17" i="15" s="1"/>
  <c r="H16" i="15"/>
  <c r="E16" i="15"/>
  <c r="G16" i="15" s="1"/>
  <c r="I16" i="15" s="1"/>
  <c r="D16" i="15" a="1"/>
  <c r="D16" i="15" s="1"/>
  <c r="C16" i="15" a="1"/>
  <c r="C16" i="15"/>
  <c r="D15" i="15" a="1"/>
  <c r="D15" i="15" s="1"/>
  <c r="E15" i="15" s="1"/>
  <c r="G15" i="15" s="1"/>
  <c r="I15" i="15" s="1"/>
  <c r="C15" i="15" a="1"/>
  <c r="C15" i="15" s="1"/>
  <c r="H15" i="15" s="1"/>
  <c r="D14" i="15" a="1"/>
  <c r="D14" i="15"/>
  <c r="E14" i="15" s="1"/>
  <c r="G14" i="15" s="1"/>
  <c r="C14" i="15" a="1"/>
  <c r="C14" i="15"/>
  <c r="D13" i="15" a="1"/>
  <c r="D13" i="15" s="1"/>
  <c r="C13" i="15" a="1"/>
  <c r="C13" i="15"/>
  <c r="D12" i="15" a="1"/>
  <c r="D12" i="15" s="1"/>
  <c r="E12" i="15" s="1"/>
  <c r="G12" i="15" s="1"/>
  <c r="C12" i="15" a="1"/>
  <c r="C12" i="15"/>
  <c r="E11" i="15"/>
  <c r="G11" i="15" s="1"/>
  <c r="I11" i="15" s="1"/>
  <c r="D11" i="15" a="1"/>
  <c r="D11" i="15"/>
  <c r="C11" i="15" a="1"/>
  <c r="C11" i="15"/>
  <c r="H11" i="15" s="1"/>
  <c r="D10" i="15" a="1"/>
  <c r="D10" i="15"/>
  <c r="E10" i="15" s="1"/>
  <c r="G10" i="15" s="1"/>
  <c r="C10" i="15" a="1"/>
  <c r="C10" i="15"/>
  <c r="D9" i="15" a="1"/>
  <c r="D9" i="15" s="1"/>
  <c r="E9" i="15" s="1"/>
  <c r="G9" i="15" s="1"/>
  <c r="I9" i="15" s="1"/>
  <c r="C9" i="15" a="1"/>
  <c r="C9" i="15" s="1"/>
  <c r="H9" i="15" s="1"/>
  <c r="D8" i="15" a="1"/>
  <c r="D8" i="15" s="1"/>
  <c r="E8" i="15" s="1"/>
  <c r="G8" i="15" s="1"/>
  <c r="I8" i="15" s="1"/>
  <c r="C8" i="15" a="1"/>
  <c r="C8" i="15"/>
  <c r="H8" i="15" s="1"/>
  <c r="D7" i="15" a="1"/>
  <c r="D7" i="15" s="1"/>
  <c r="E7" i="15" s="1"/>
  <c r="G7" i="15" s="1"/>
  <c r="I7" i="15" s="1"/>
  <c r="C7" i="15" a="1"/>
  <c r="C7" i="15"/>
  <c r="H7" i="15" s="1"/>
  <c r="D6" i="15" a="1"/>
  <c r="D6" i="15"/>
  <c r="C6" i="15" a="1"/>
  <c r="C6" i="15" s="1"/>
  <c r="D5" i="15" a="1"/>
  <c r="D5" i="15"/>
  <c r="C5" i="15" a="1"/>
  <c r="C5" i="15" s="1"/>
  <c r="H4" i="15"/>
  <c r="D4" i="15" a="1"/>
  <c r="D4" i="15" s="1"/>
  <c r="E4" i="15" s="1"/>
  <c r="G4" i="15" s="1"/>
  <c r="I4" i="15" s="1"/>
  <c r="C4" i="15" a="1"/>
  <c r="C4" i="15" s="1"/>
  <c r="F3" i="15"/>
  <c r="D3" i="15" a="1"/>
  <c r="D3" i="15" s="1"/>
  <c r="E3" i="15" s="1"/>
  <c r="G3" i="15" s="1"/>
  <c r="C3" i="15" a="1"/>
  <c r="C3" i="15" s="1"/>
  <c r="H3" i="15" s="1"/>
  <c r="D2" i="15" a="1"/>
  <c r="D2" i="15" s="1"/>
  <c r="E2" i="15" s="1"/>
  <c r="G2" i="15" s="1"/>
  <c r="C2" i="15" a="1"/>
  <c r="C2" i="15" s="1"/>
  <c r="D162" i="19" a="1"/>
  <c r="D162" i="19" s="1"/>
  <c r="C162" i="19" a="1"/>
  <c r="C162" i="19"/>
  <c r="G162" i="19" s="1"/>
  <c r="D161" i="19" a="1"/>
  <c r="D161" i="19" s="1"/>
  <c r="E161" i="19" s="1"/>
  <c r="F161" i="19" s="1"/>
  <c r="H161" i="19" s="1"/>
  <c r="C161" i="19" a="1"/>
  <c r="C161" i="19" s="1"/>
  <c r="G161" i="19" s="1"/>
  <c r="D160" i="19" a="1"/>
  <c r="D160" i="19"/>
  <c r="C160" i="19" a="1"/>
  <c r="C160" i="19"/>
  <c r="G160" i="19" s="1"/>
  <c r="D159" i="19" a="1"/>
  <c r="D159" i="19"/>
  <c r="C159" i="19" a="1"/>
  <c r="C159" i="19"/>
  <c r="G159" i="19" s="1"/>
  <c r="G158" i="19"/>
  <c r="F158" i="19"/>
  <c r="H158" i="19" s="1"/>
  <c r="E158" i="19"/>
  <c r="D158" i="19" a="1"/>
  <c r="D158" i="19"/>
  <c r="C158" i="19" a="1"/>
  <c r="C158" i="19"/>
  <c r="G157" i="19"/>
  <c r="E157" i="19"/>
  <c r="F157" i="19" s="1"/>
  <c r="H157" i="19" s="1"/>
  <c r="D157" i="19" a="1"/>
  <c r="D157" i="19" s="1"/>
  <c r="C157" i="19" a="1"/>
  <c r="C157" i="19"/>
  <c r="G156" i="19"/>
  <c r="E156" i="19"/>
  <c r="F156" i="19" s="1"/>
  <c r="H156" i="19" s="1"/>
  <c r="D156" i="19" a="1"/>
  <c r="D156" i="19"/>
  <c r="C156" i="19" a="1"/>
  <c r="C156" i="19"/>
  <c r="D155" i="19" a="1"/>
  <c r="D155" i="19" s="1"/>
  <c r="C155" i="19" a="1"/>
  <c r="C155" i="19" s="1"/>
  <c r="G155" i="19" s="1"/>
  <c r="D154" i="19" a="1"/>
  <c r="D154" i="19" s="1"/>
  <c r="E154" i="19" s="1"/>
  <c r="F154" i="19" s="1"/>
  <c r="H154" i="19" s="1"/>
  <c r="C154" i="19" a="1"/>
  <c r="C154" i="19"/>
  <c r="G154" i="19" s="1"/>
  <c r="D153" i="19" a="1"/>
  <c r="D153" i="19" s="1"/>
  <c r="C153" i="19" a="1"/>
  <c r="C153" i="19" s="1"/>
  <c r="G153" i="19" s="1"/>
  <c r="D152" i="19" a="1"/>
  <c r="D152" i="19"/>
  <c r="C152" i="19" a="1"/>
  <c r="C152" i="19"/>
  <c r="G152" i="19" s="1"/>
  <c r="D151" i="19" a="1"/>
  <c r="D151" i="19"/>
  <c r="C151" i="19" a="1"/>
  <c r="C151" i="19"/>
  <c r="G151" i="19" s="1"/>
  <c r="G150" i="19"/>
  <c r="F150" i="19"/>
  <c r="H150" i="19" s="1"/>
  <c r="E150" i="19"/>
  <c r="D150" i="19" a="1"/>
  <c r="D150" i="19"/>
  <c r="C150" i="19" a="1"/>
  <c r="C150" i="19"/>
  <c r="G149" i="19"/>
  <c r="E149" i="19"/>
  <c r="F149" i="19" s="1"/>
  <c r="H149" i="19" s="1"/>
  <c r="D149" i="19" a="1"/>
  <c r="D149" i="19" s="1"/>
  <c r="C149" i="19" a="1"/>
  <c r="C149" i="19"/>
  <c r="G148" i="19"/>
  <c r="F148" i="19"/>
  <c r="H148" i="19" s="1"/>
  <c r="D148" i="19" a="1"/>
  <c r="D148" i="19" s="1"/>
  <c r="E148" i="19" s="1"/>
  <c r="C148" i="19" a="1"/>
  <c r="C148" i="19"/>
  <c r="E147" i="19"/>
  <c r="F147" i="19" s="1"/>
  <c r="D147" i="19" a="1"/>
  <c r="D147" i="19" s="1"/>
  <c r="C147" i="19" a="1"/>
  <c r="C147" i="19"/>
  <c r="G147" i="19" s="1"/>
  <c r="D146" i="19" a="1"/>
  <c r="D146" i="19" s="1"/>
  <c r="E146" i="19" s="1"/>
  <c r="F146" i="19" s="1"/>
  <c r="H146" i="19" s="1"/>
  <c r="C146" i="19" a="1"/>
  <c r="C146" i="19"/>
  <c r="G146" i="19" s="1"/>
  <c r="D145" i="19" a="1"/>
  <c r="D145" i="19" s="1"/>
  <c r="E145" i="19" s="1"/>
  <c r="F145" i="19" s="1"/>
  <c r="C145" i="19" a="1"/>
  <c r="C145" i="19"/>
  <c r="G145" i="19" s="1"/>
  <c r="H144" i="19"/>
  <c r="D144" i="19" a="1"/>
  <c r="D144" i="19" s="1"/>
  <c r="E144" i="19" s="1"/>
  <c r="F144" i="19" s="1"/>
  <c r="C144" i="19" a="1"/>
  <c r="C144" i="19"/>
  <c r="G144" i="19" s="1"/>
  <c r="G143" i="19"/>
  <c r="D143" i="19" a="1"/>
  <c r="D143" i="19" s="1"/>
  <c r="C143" i="19" a="1"/>
  <c r="C143" i="19"/>
  <c r="E143" i="19" s="1"/>
  <c r="F143" i="19" s="1"/>
  <c r="H143" i="19" s="1"/>
  <c r="H142" i="19"/>
  <c r="G142" i="19"/>
  <c r="F142" i="19"/>
  <c r="E142" i="19"/>
  <c r="D142" i="19" a="1"/>
  <c r="D142" i="19" s="1"/>
  <c r="C142" i="19" a="1"/>
  <c r="C142" i="19"/>
  <c r="E141" i="19"/>
  <c r="F141" i="19" s="1"/>
  <c r="H141" i="19" s="1"/>
  <c r="D141" i="19" a="1"/>
  <c r="D141" i="19" s="1"/>
  <c r="C141" i="19" a="1"/>
  <c r="C141" i="19" s="1"/>
  <c r="G141" i="19" s="1"/>
  <c r="D140" i="19" a="1"/>
  <c r="D140" i="19" s="1"/>
  <c r="C140" i="19" a="1"/>
  <c r="C140" i="19" s="1"/>
  <c r="G140" i="19" s="1"/>
  <c r="D139" i="19" a="1"/>
  <c r="D139" i="19" s="1"/>
  <c r="C139" i="19" a="1"/>
  <c r="C139" i="19" s="1"/>
  <c r="D138" i="19" a="1"/>
  <c r="D138" i="19" s="1"/>
  <c r="E138" i="19" s="1"/>
  <c r="F138" i="19" s="1"/>
  <c r="H138" i="19" s="1"/>
  <c r="C138" i="19" a="1"/>
  <c r="C138" i="19"/>
  <c r="G138" i="19" s="1"/>
  <c r="D137" i="19" a="1"/>
  <c r="D137" i="19" s="1"/>
  <c r="C137" i="19" a="1"/>
  <c r="C137" i="19" s="1"/>
  <c r="G137" i="19" s="1"/>
  <c r="D136" i="19" a="1"/>
  <c r="D136" i="19" s="1"/>
  <c r="C136" i="19" a="1"/>
  <c r="C136" i="19"/>
  <c r="G136" i="19" s="1"/>
  <c r="G135" i="19"/>
  <c r="D135" i="19" a="1"/>
  <c r="D135" i="19" s="1"/>
  <c r="C135" i="19" a="1"/>
  <c r="C135" i="19"/>
  <c r="E135" i="19" s="1"/>
  <c r="F135" i="19" s="1"/>
  <c r="G134" i="19"/>
  <c r="F134" i="19"/>
  <c r="H134" i="19" s="1"/>
  <c r="E134" i="19"/>
  <c r="D134" i="19" a="1"/>
  <c r="D134" i="19" s="1"/>
  <c r="C134" i="19" a="1"/>
  <c r="C134" i="19"/>
  <c r="D133" i="19" a="1"/>
  <c r="D133" i="19" s="1"/>
  <c r="C133" i="19" a="1"/>
  <c r="C133" i="19" s="1"/>
  <c r="D132" i="19" a="1"/>
  <c r="D132" i="19" s="1"/>
  <c r="E132" i="19" s="1"/>
  <c r="F132" i="19" s="1"/>
  <c r="H132" i="19" s="1"/>
  <c r="C132" i="19" a="1"/>
  <c r="C132" i="19" s="1"/>
  <c r="G132" i="19" s="1"/>
  <c r="E131" i="19"/>
  <c r="F131" i="19" s="1"/>
  <c r="H131" i="19" s="1"/>
  <c r="D131" i="19" a="1"/>
  <c r="D131" i="19" s="1"/>
  <c r="C131" i="19" a="1"/>
  <c r="C131" i="19" s="1"/>
  <c r="G131" i="19" s="1"/>
  <c r="D130" i="19" a="1"/>
  <c r="D130" i="19" s="1"/>
  <c r="C130" i="19" a="1"/>
  <c r="C130" i="19"/>
  <c r="G130" i="19" s="1"/>
  <c r="D129" i="19" a="1"/>
  <c r="D129" i="19" s="1"/>
  <c r="E129" i="19" s="1"/>
  <c r="F129" i="19" s="1"/>
  <c r="H129" i="19" s="1"/>
  <c r="C129" i="19" a="1"/>
  <c r="C129" i="19" s="1"/>
  <c r="G129" i="19" s="1"/>
  <c r="D128" i="19" a="1"/>
  <c r="D128" i="19" s="1"/>
  <c r="C128" i="19" a="1"/>
  <c r="C128" i="19"/>
  <c r="G128" i="19" s="1"/>
  <c r="G127" i="19"/>
  <c r="D127" i="19" a="1"/>
  <c r="D127" i="19" s="1"/>
  <c r="C127" i="19" a="1"/>
  <c r="C127" i="19"/>
  <c r="E127" i="19" s="1"/>
  <c r="F127" i="19" s="1"/>
  <c r="H126" i="19"/>
  <c r="G126" i="19"/>
  <c r="F126" i="19"/>
  <c r="E126" i="19"/>
  <c r="D126" i="19" a="1"/>
  <c r="D126" i="19" s="1"/>
  <c r="C126" i="19" a="1"/>
  <c r="C126" i="19"/>
  <c r="E125" i="19"/>
  <c r="F125" i="19" s="1"/>
  <c r="D125" i="19" a="1"/>
  <c r="D125" i="19" s="1"/>
  <c r="C125" i="19" a="1"/>
  <c r="C125" i="19" s="1"/>
  <c r="G125" i="19" s="1"/>
  <c r="D124" i="19" a="1"/>
  <c r="D124" i="19" s="1"/>
  <c r="C124" i="19" a="1"/>
  <c r="C124" i="19" s="1"/>
  <c r="G124" i="19" s="1"/>
  <c r="E123" i="19"/>
  <c r="F123" i="19" s="1"/>
  <c r="H123" i="19" s="1"/>
  <c r="D123" i="19" a="1"/>
  <c r="D123" i="19" s="1"/>
  <c r="C123" i="19" a="1"/>
  <c r="C123" i="19" s="1"/>
  <c r="G123" i="19" s="1"/>
  <c r="D122" i="19" a="1"/>
  <c r="D122" i="19" s="1"/>
  <c r="C122" i="19" a="1"/>
  <c r="C122" i="19"/>
  <c r="G122" i="19" s="1"/>
  <c r="D121" i="19" a="1"/>
  <c r="D121" i="19" s="1"/>
  <c r="C121" i="19" a="1"/>
  <c r="C121" i="19" s="1"/>
  <c r="G121" i="19" s="1"/>
  <c r="D120" i="19" a="1"/>
  <c r="D120" i="19" s="1"/>
  <c r="C120" i="19" a="1"/>
  <c r="C120" i="19"/>
  <c r="G120" i="19" s="1"/>
  <c r="G119" i="19"/>
  <c r="D119" i="19" a="1"/>
  <c r="D119" i="19" s="1"/>
  <c r="C119" i="19" a="1"/>
  <c r="C119" i="19"/>
  <c r="E119" i="19" s="1"/>
  <c r="F119" i="19" s="1"/>
  <c r="H119" i="19" s="1"/>
  <c r="D118" i="19" a="1"/>
  <c r="D118" i="19" s="1"/>
  <c r="C118" i="19" a="1"/>
  <c r="C118" i="19" s="1"/>
  <c r="D117" i="19" a="1"/>
  <c r="D117" i="19" s="1"/>
  <c r="E117" i="19" s="1"/>
  <c r="F117" i="19" s="1"/>
  <c r="H117" i="19" s="1"/>
  <c r="C117" i="19" a="1"/>
  <c r="C117" i="19" s="1"/>
  <c r="G117" i="19" s="1"/>
  <c r="D116" i="19" a="1"/>
  <c r="D116" i="19" s="1"/>
  <c r="C116" i="19" a="1"/>
  <c r="C116" i="19" s="1"/>
  <c r="G116" i="19" s="1"/>
  <c r="D115" i="19" a="1"/>
  <c r="D115" i="19" s="1"/>
  <c r="C115" i="19" a="1"/>
  <c r="C115" i="19"/>
  <c r="D114" i="19" a="1"/>
  <c r="D114" i="19" s="1"/>
  <c r="E114" i="19" s="1"/>
  <c r="F114" i="19" s="1"/>
  <c r="H114" i="19" s="1"/>
  <c r="C114" i="19" a="1"/>
  <c r="C114" i="19"/>
  <c r="G114" i="19" s="1"/>
  <c r="D113" i="19" a="1"/>
  <c r="D113" i="19" s="1"/>
  <c r="E113" i="19" s="1"/>
  <c r="F113" i="19" s="1"/>
  <c r="H113" i="19" s="1"/>
  <c r="C113" i="19" a="1"/>
  <c r="C113" i="19" s="1"/>
  <c r="G113" i="19" s="1"/>
  <c r="G112" i="19"/>
  <c r="D112" i="19" a="1"/>
  <c r="D112" i="19" s="1"/>
  <c r="E112" i="19" s="1"/>
  <c r="F112" i="19" s="1"/>
  <c r="C112" i="19" a="1"/>
  <c r="C112" i="19"/>
  <c r="G111" i="19"/>
  <c r="D111" i="19" a="1"/>
  <c r="D111" i="19" s="1"/>
  <c r="C111" i="19" a="1"/>
  <c r="C111" i="19"/>
  <c r="E111" i="19" s="1"/>
  <c r="F111" i="19" s="1"/>
  <c r="H111" i="19" s="1"/>
  <c r="D110" i="19" a="1"/>
  <c r="D110" i="19" s="1"/>
  <c r="C110" i="19" a="1"/>
  <c r="C110" i="19" s="1"/>
  <c r="G110" i="19" s="1"/>
  <c r="D109" i="19" a="1"/>
  <c r="D109" i="19" s="1"/>
  <c r="E109" i="19" s="1"/>
  <c r="F109" i="19" s="1"/>
  <c r="H109" i="19" s="1"/>
  <c r="C109" i="19" a="1"/>
  <c r="C109" i="19" s="1"/>
  <c r="G109" i="19" s="1"/>
  <c r="D108" i="19" a="1"/>
  <c r="D108" i="19" s="1"/>
  <c r="C108" i="19" a="1"/>
  <c r="C108" i="19" s="1"/>
  <c r="G108" i="19" s="1"/>
  <c r="D107" i="19" a="1"/>
  <c r="D107" i="19" s="1"/>
  <c r="C107" i="19" a="1"/>
  <c r="C107" i="19"/>
  <c r="D106" i="19" a="1"/>
  <c r="D106" i="19" s="1"/>
  <c r="E106" i="19" s="1"/>
  <c r="F106" i="19" s="1"/>
  <c r="H106" i="19" s="1"/>
  <c r="C106" i="19" a="1"/>
  <c r="C106" i="19"/>
  <c r="G106" i="19" s="1"/>
  <c r="H105" i="19"/>
  <c r="D105" i="19" a="1"/>
  <c r="D105" i="19" s="1"/>
  <c r="E105" i="19" s="1"/>
  <c r="F105" i="19" s="1"/>
  <c r="C105" i="19" a="1"/>
  <c r="C105" i="19" s="1"/>
  <c r="G105" i="19" s="1"/>
  <c r="G104" i="19"/>
  <c r="D104" i="19" a="1"/>
  <c r="D104" i="19" s="1"/>
  <c r="E104" i="19" s="1"/>
  <c r="F104" i="19" s="1"/>
  <c r="H104" i="19" s="1"/>
  <c r="C104" i="19" a="1"/>
  <c r="C104" i="19"/>
  <c r="G103" i="19"/>
  <c r="D103" i="19" a="1"/>
  <c r="D103" i="19" s="1"/>
  <c r="C103" i="19" a="1"/>
  <c r="C103" i="19"/>
  <c r="E103" i="19" s="1"/>
  <c r="F103" i="19" s="1"/>
  <c r="H103" i="19" s="1"/>
  <c r="D102" i="19" a="1"/>
  <c r="D102" i="19" s="1"/>
  <c r="C102" i="19" a="1"/>
  <c r="C102" i="19" s="1"/>
  <c r="G102" i="19" s="1"/>
  <c r="D101" i="19" a="1"/>
  <c r="D101" i="19" s="1"/>
  <c r="C101" i="19" a="1"/>
  <c r="C101" i="19" s="1"/>
  <c r="G101" i="19" s="1"/>
  <c r="D100" i="19" a="1"/>
  <c r="D100" i="19" s="1"/>
  <c r="C100" i="19" a="1"/>
  <c r="C100" i="19" s="1"/>
  <c r="G100" i="19" s="1"/>
  <c r="D99" i="19" a="1"/>
  <c r="D99" i="19" s="1"/>
  <c r="C99" i="19" a="1"/>
  <c r="C99" i="19"/>
  <c r="D98" i="19" a="1"/>
  <c r="D98" i="19" s="1"/>
  <c r="E98" i="19" s="1"/>
  <c r="F98" i="19" s="1"/>
  <c r="H98" i="19" s="1"/>
  <c r="C98" i="19" a="1"/>
  <c r="C98" i="19"/>
  <c r="G98" i="19" s="1"/>
  <c r="H97" i="19"/>
  <c r="D97" i="19" a="1"/>
  <c r="D97" i="19" s="1"/>
  <c r="E97" i="19" s="1"/>
  <c r="F97" i="19" s="1"/>
  <c r="C97" i="19" a="1"/>
  <c r="C97" i="19" s="1"/>
  <c r="G97" i="19" s="1"/>
  <c r="G96" i="19"/>
  <c r="D96" i="19" a="1"/>
  <c r="D96" i="19" s="1"/>
  <c r="E96" i="19" s="1"/>
  <c r="F96" i="19" s="1"/>
  <c r="C96" i="19" a="1"/>
  <c r="C96" i="19"/>
  <c r="G95" i="19"/>
  <c r="D95" i="19" a="1"/>
  <c r="D95" i="19" s="1"/>
  <c r="C95" i="19" a="1"/>
  <c r="C95" i="19"/>
  <c r="E95" i="19" s="1"/>
  <c r="F95" i="19" s="1"/>
  <c r="H95" i="19" s="1"/>
  <c r="D94" i="19" a="1"/>
  <c r="D94" i="19" s="1"/>
  <c r="C94" i="19" a="1"/>
  <c r="C94" i="19" s="1"/>
  <c r="G94" i="19" s="1"/>
  <c r="D93" i="19" a="1"/>
  <c r="D93" i="19" s="1"/>
  <c r="E93" i="19" s="1"/>
  <c r="F93" i="19" s="1"/>
  <c r="H93" i="19" s="1"/>
  <c r="C93" i="19" a="1"/>
  <c r="C93" i="19" s="1"/>
  <c r="G93" i="19" s="1"/>
  <c r="D92" i="19" a="1"/>
  <c r="D92" i="19" s="1"/>
  <c r="C92" i="19" a="1"/>
  <c r="C92" i="19" s="1"/>
  <c r="G92" i="19" s="1"/>
  <c r="D91" i="19" a="1"/>
  <c r="D91" i="19" s="1"/>
  <c r="C91" i="19" a="1"/>
  <c r="C91" i="19"/>
  <c r="E90" i="19"/>
  <c r="F90" i="19" s="1"/>
  <c r="H90" i="19" s="1"/>
  <c r="D90" i="19" a="1"/>
  <c r="D90" i="19" s="1"/>
  <c r="C90" i="19" a="1"/>
  <c r="C90" i="19"/>
  <c r="G90" i="19" s="1"/>
  <c r="D89" i="19" a="1"/>
  <c r="D89" i="19" s="1"/>
  <c r="C89" i="19" a="1"/>
  <c r="C89" i="19" s="1"/>
  <c r="G89" i="19" s="1"/>
  <c r="G88" i="19"/>
  <c r="D88" i="19" a="1"/>
  <c r="D88" i="19" s="1"/>
  <c r="C88" i="19" a="1"/>
  <c r="C88" i="19" s="1"/>
  <c r="D87" i="19" a="1"/>
  <c r="D87" i="19" s="1"/>
  <c r="C87" i="19" a="1"/>
  <c r="C87" i="19"/>
  <c r="D86" i="19" a="1"/>
  <c r="D86" i="19" s="1"/>
  <c r="C86" i="19" a="1"/>
  <c r="C86" i="19" s="1"/>
  <c r="G86" i="19" s="1"/>
  <c r="G85" i="19"/>
  <c r="H85" i="19" s="1"/>
  <c r="E85" i="19"/>
  <c r="F85" i="19" s="1"/>
  <c r="D85" i="19" a="1"/>
  <c r="D85" i="19" s="1"/>
  <c r="C85" i="19" a="1"/>
  <c r="C85" i="19" s="1"/>
  <c r="D84" i="19" a="1"/>
  <c r="D84" i="19" s="1"/>
  <c r="C84" i="19" a="1"/>
  <c r="C84" i="19" s="1"/>
  <c r="G84" i="19" s="1"/>
  <c r="E83" i="19"/>
  <c r="F83" i="19" s="1"/>
  <c r="H83" i="19" s="1"/>
  <c r="D83" i="19" a="1"/>
  <c r="D83" i="19" s="1"/>
  <c r="C83" i="19" a="1"/>
  <c r="C83" i="19" s="1"/>
  <c r="G83" i="19" s="1"/>
  <c r="D82" i="19" a="1"/>
  <c r="D82" i="19" s="1"/>
  <c r="C82" i="19" a="1"/>
  <c r="C82" i="19"/>
  <c r="G82" i="19" s="1"/>
  <c r="D81" i="19" a="1"/>
  <c r="D81" i="19" s="1"/>
  <c r="C81" i="19" a="1"/>
  <c r="C81" i="19" s="1"/>
  <c r="G81" i="19" s="1"/>
  <c r="D80" i="19" a="1"/>
  <c r="D80" i="19" s="1"/>
  <c r="C80" i="19" a="1"/>
  <c r="C80" i="19"/>
  <c r="G80" i="19" s="1"/>
  <c r="G79" i="19"/>
  <c r="D79" i="19" a="1"/>
  <c r="D79" i="19" s="1"/>
  <c r="C79" i="19" a="1"/>
  <c r="C79" i="19"/>
  <c r="E79" i="19" s="1"/>
  <c r="F79" i="19" s="1"/>
  <c r="H79" i="19" s="1"/>
  <c r="E78" i="19"/>
  <c r="F78" i="19" s="1"/>
  <c r="H78" i="19" s="1"/>
  <c r="D78" i="19" a="1"/>
  <c r="D78" i="19" s="1"/>
  <c r="C78" i="19" a="1"/>
  <c r="C78" i="19" s="1"/>
  <c r="G78" i="19" s="1"/>
  <c r="D77" i="19" a="1"/>
  <c r="D77" i="19" s="1"/>
  <c r="E77" i="19" s="1"/>
  <c r="F77" i="19" s="1"/>
  <c r="H77" i="19" s="1"/>
  <c r="C77" i="19" a="1"/>
  <c r="C77" i="19" s="1"/>
  <c r="G77" i="19" s="1"/>
  <c r="G76" i="19"/>
  <c r="D76" i="19" a="1"/>
  <c r="D76" i="19" s="1"/>
  <c r="C76" i="19" a="1"/>
  <c r="C76" i="19" s="1"/>
  <c r="D75" i="19" a="1"/>
  <c r="D75" i="19" s="1"/>
  <c r="C75" i="19" a="1"/>
  <c r="C75" i="19"/>
  <c r="E74" i="19"/>
  <c r="F74" i="19" s="1"/>
  <c r="H74" i="19" s="1"/>
  <c r="D74" i="19" a="1"/>
  <c r="D74" i="19" s="1"/>
  <c r="C74" i="19" a="1"/>
  <c r="C74" i="19"/>
  <c r="G74" i="19" s="1"/>
  <c r="D73" i="19" a="1"/>
  <c r="D73" i="19" s="1"/>
  <c r="C73" i="19" a="1"/>
  <c r="C73" i="19" s="1"/>
  <c r="G73" i="19" s="1"/>
  <c r="G72" i="19"/>
  <c r="D72" i="19" a="1"/>
  <c r="D72" i="19" s="1"/>
  <c r="C72" i="19" a="1"/>
  <c r="C72" i="19" s="1"/>
  <c r="D71" i="19" a="1"/>
  <c r="D71" i="19" s="1"/>
  <c r="C71" i="19" a="1"/>
  <c r="C71" i="19"/>
  <c r="G71" i="19" s="1"/>
  <c r="D70" i="19" a="1"/>
  <c r="D70" i="19" s="1"/>
  <c r="C70" i="19" a="1"/>
  <c r="C70" i="19" s="1"/>
  <c r="G70" i="19" s="1"/>
  <c r="H69" i="19"/>
  <c r="G69" i="19"/>
  <c r="E69" i="19"/>
  <c r="F69" i="19" s="1"/>
  <c r="D69" i="19" a="1"/>
  <c r="D69" i="19" s="1"/>
  <c r="C69" i="19" a="1"/>
  <c r="C69" i="19"/>
  <c r="D68" i="19" a="1"/>
  <c r="D68" i="19" s="1"/>
  <c r="C68" i="19" a="1"/>
  <c r="C68" i="19" s="1"/>
  <c r="G68" i="19" s="1"/>
  <c r="D67" i="19" a="1"/>
  <c r="D67" i="19" s="1"/>
  <c r="C67" i="19" a="1"/>
  <c r="C67" i="19"/>
  <c r="G67" i="19" s="1"/>
  <c r="G66" i="19"/>
  <c r="E66" i="19"/>
  <c r="F66" i="19" s="1"/>
  <c r="H66" i="19" s="1"/>
  <c r="D66" i="19" a="1"/>
  <c r="D66" i="19" s="1"/>
  <c r="C66" i="19" a="1"/>
  <c r="C66" i="19"/>
  <c r="D65" i="19" a="1"/>
  <c r="D65" i="19" s="1"/>
  <c r="C65" i="19" a="1"/>
  <c r="C65" i="19" s="1"/>
  <c r="G65" i="19" s="1"/>
  <c r="G64" i="19"/>
  <c r="D64" i="19" a="1"/>
  <c r="D64" i="19" s="1"/>
  <c r="E64" i="19" s="1"/>
  <c r="F64" i="19" s="1"/>
  <c r="H64" i="19" s="1"/>
  <c r="C64" i="19" a="1"/>
  <c r="C64" i="19" s="1"/>
  <c r="D63" i="19" a="1"/>
  <c r="D63" i="19" s="1"/>
  <c r="E63" i="19" s="1"/>
  <c r="F63" i="19" s="1"/>
  <c r="H63" i="19" s="1"/>
  <c r="C63" i="19" a="1"/>
  <c r="C63" i="19" s="1"/>
  <c r="G63" i="19" s="1"/>
  <c r="D62" i="19" a="1"/>
  <c r="D62" i="19" s="1"/>
  <c r="C62" i="19" a="1"/>
  <c r="C62" i="19" s="1"/>
  <c r="G62" i="19" s="1"/>
  <c r="H61" i="19"/>
  <c r="D61" i="19" a="1"/>
  <c r="D61" i="19" s="1"/>
  <c r="E61" i="19" s="1"/>
  <c r="F61" i="19" s="1"/>
  <c r="C61" i="19" a="1"/>
  <c r="C61" i="19"/>
  <c r="G61" i="19" s="1"/>
  <c r="G60" i="19"/>
  <c r="D60" i="19" a="1"/>
  <c r="D60" i="19" s="1"/>
  <c r="C60" i="19" a="1"/>
  <c r="C60" i="19"/>
  <c r="G59" i="19"/>
  <c r="F59" i="19"/>
  <c r="H59" i="19" s="1"/>
  <c r="E59" i="19"/>
  <c r="D59" i="19" a="1"/>
  <c r="D59" i="19" s="1"/>
  <c r="C59" i="19" a="1"/>
  <c r="C59" i="19"/>
  <c r="G58" i="19"/>
  <c r="D58" i="19" a="1"/>
  <c r="D58" i="19" s="1"/>
  <c r="E58" i="19" s="1"/>
  <c r="F58" i="19" s="1"/>
  <c r="H58" i="19" s="1"/>
  <c r="C58" i="19" a="1"/>
  <c r="C58" i="19"/>
  <c r="D57" i="19" a="1"/>
  <c r="D57" i="19" s="1"/>
  <c r="C57" i="19" a="1"/>
  <c r="C57" i="19" s="1"/>
  <c r="G57" i="19" s="1"/>
  <c r="D56" i="19" a="1"/>
  <c r="D56" i="19" s="1"/>
  <c r="C56" i="19" a="1"/>
  <c r="C56" i="19"/>
  <c r="D55" i="19" a="1"/>
  <c r="D55" i="19" s="1"/>
  <c r="C55" i="19" a="1"/>
  <c r="C55" i="19" s="1"/>
  <c r="G55" i="19" s="1"/>
  <c r="E54" i="19"/>
  <c r="F54" i="19" s="1"/>
  <c r="H54" i="19" s="1"/>
  <c r="D54" i="19" a="1"/>
  <c r="D54" i="19" s="1"/>
  <c r="C54" i="19" a="1"/>
  <c r="C54" i="19"/>
  <c r="G54" i="19" s="1"/>
  <c r="D53" i="19" a="1"/>
  <c r="D53" i="19" s="1"/>
  <c r="C53" i="19" a="1"/>
  <c r="C53" i="19"/>
  <c r="G53" i="19" s="1"/>
  <c r="D52" i="19" a="1"/>
  <c r="D52" i="19" s="1"/>
  <c r="C52" i="19" a="1"/>
  <c r="C52" i="19"/>
  <c r="G52" i="19" s="1"/>
  <c r="G51" i="19"/>
  <c r="D51" i="19" a="1"/>
  <c r="D51" i="19" s="1"/>
  <c r="C51" i="19" a="1"/>
  <c r="C51" i="19"/>
  <c r="E51" i="19" s="1"/>
  <c r="F51" i="19" s="1"/>
  <c r="H51" i="19" s="1"/>
  <c r="G50" i="19"/>
  <c r="D50" i="19" a="1"/>
  <c r="D50" i="19" s="1"/>
  <c r="E50" i="19" s="1"/>
  <c r="F50" i="19" s="1"/>
  <c r="H50" i="19" s="1"/>
  <c r="C50" i="19" a="1"/>
  <c r="C50" i="19"/>
  <c r="G49" i="19"/>
  <c r="E49" i="19"/>
  <c r="F49" i="19" s="1"/>
  <c r="H49" i="19" s="1"/>
  <c r="D49" i="19" a="1"/>
  <c r="D49" i="19" s="1"/>
  <c r="C49" i="19" a="1"/>
  <c r="C49" i="19" s="1"/>
  <c r="D48" i="19" a="1"/>
  <c r="D48" i="19" s="1"/>
  <c r="E48" i="19" s="1"/>
  <c r="F48" i="19" s="1"/>
  <c r="H48" i="19" s="1"/>
  <c r="C48" i="19" a="1"/>
  <c r="C48" i="19" s="1"/>
  <c r="G48" i="19" s="1"/>
  <c r="D47" i="19" a="1"/>
  <c r="D47" i="19" s="1"/>
  <c r="C47" i="19" a="1"/>
  <c r="C47" i="19"/>
  <c r="G47" i="19" s="1"/>
  <c r="H46" i="19"/>
  <c r="D46" i="19" a="1"/>
  <c r="D46" i="19" s="1"/>
  <c r="E46" i="19" s="1"/>
  <c r="F46" i="19" s="1"/>
  <c r="C46" i="19" a="1"/>
  <c r="C46" i="19"/>
  <c r="G46" i="19" s="1"/>
  <c r="G45" i="19"/>
  <c r="E45" i="19"/>
  <c r="F45" i="19" s="1"/>
  <c r="H45" i="19" s="1"/>
  <c r="D45" i="19" a="1"/>
  <c r="D45" i="19" s="1"/>
  <c r="C45" i="19" a="1"/>
  <c r="C45" i="19"/>
  <c r="D44" i="19" a="1"/>
  <c r="D44" i="19" s="1"/>
  <c r="E44" i="19" s="1"/>
  <c r="F44" i="19" s="1"/>
  <c r="H44" i="19" s="1"/>
  <c r="C44" i="19" a="1"/>
  <c r="C44" i="19" s="1"/>
  <c r="G44" i="19" s="1"/>
  <c r="D43" i="19" a="1"/>
  <c r="D43" i="19" s="1"/>
  <c r="C43" i="19" a="1"/>
  <c r="C43" i="19"/>
  <c r="D42" i="19" a="1"/>
  <c r="D42" i="19" s="1"/>
  <c r="E42" i="19" s="1"/>
  <c r="F42" i="19" s="1"/>
  <c r="H42" i="19" s="1"/>
  <c r="C42" i="19" a="1"/>
  <c r="C42" i="19"/>
  <c r="G42" i="19" s="1"/>
  <c r="D41" i="19" a="1"/>
  <c r="D41" i="19" s="1"/>
  <c r="C41" i="19" a="1"/>
  <c r="C41" i="19" s="1"/>
  <c r="G41" i="19" s="1"/>
  <c r="G40" i="19"/>
  <c r="F40" i="19"/>
  <c r="H40" i="19" s="1"/>
  <c r="D40" i="19" a="1"/>
  <c r="D40" i="19" s="1"/>
  <c r="E40" i="19" s="1"/>
  <c r="C40" i="19" a="1"/>
  <c r="C40" i="19" s="1"/>
  <c r="G39" i="19"/>
  <c r="D39" i="19" a="1"/>
  <c r="D39" i="19" s="1"/>
  <c r="E39" i="19" s="1"/>
  <c r="F39" i="19" s="1"/>
  <c r="H39" i="19" s="1"/>
  <c r="C39" i="19" a="1"/>
  <c r="C39" i="19"/>
  <c r="D38" i="19" a="1"/>
  <c r="D38" i="19" s="1"/>
  <c r="E38" i="19" s="1"/>
  <c r="F38" i="19" s="1"/>
  <c r="H38" i="19" s="1"/>
  <c r="C38" i="19" a="1"/>
  <c r="C38" i="19" s="1"/>
  <c r="G38" i="19" s="1"/>
  <c r="D37" i="19" a="1"/>
  <c r="D37" i="19" s="1"/>
  <c r="C37" i="19" a="1"/>
  <c r="C37" i="19"/>
  <c r="G37" i="19" s="1"/>
  <c r="D36" i="19" a="1"/>
  <c r="D36" i="19"/>
  <c r="E36" i="19" s="1"/>
  <c r="F36" i="19" s="1"/>
  <c r="H36" i="19" s="1"/>
  <c r="C36" i="19" a="1"/>
  <c r="C36" i="19"/>
  <c r="G36" i="19" s="1"/>
  <c r="D35" i="19" a="1"/>
  <c r="D35" i="19"/>
  <c r="C35" i="19" a="1"/>
  <c r="C35" i="19"/>
  <c r="G35" i="19" s="1"/>
  <c r="D34" i="19" a="1"/>
  <c r="D34" i="19"/>
  <c r="C34" i="19" a="1"/>
  <c r="C34" i="19" s="1"/>
  <c r="G34" i="19" s="1"/>
  <c r="D33" i="19" a="1"/>
  <c r="D33" i="19"/>
  <c r="C33" i="19" a="1"/>
  <c r="C33" i="19"/>
  <c r="G33" i="19" s="1"/>
  <c r="D32" i="19" a="1"/>
  <c r="D32" i="19"/>
  <c r="C32" i="19" a="1"/>
  <c r="C32" i="19" s="1"/>
  <c r="G32" i="19" s="1"/>
  <c r="D31" i="19" a="1"/>
  <c r="D31" i="19"/>
  <c r="C31" i="19" a="1"/>
  <c r="C31" i="19"/>
  <c r="G31" i="19" s="1"/>
  <c r="D30" i="19" a="1"/>
  <c r="D30" i="19"/>
  <c r="C30" i="19" a="1"/>
  <c r="C30" i="19" s="1"/>
  <c r="G30" i="19" s="1"/>
  <c r="D29" i="19" a="1"/>
  <c r="D29" i="19"/>
  <c r="C29" i="19" a="1"/>
  <c r="C29" i="19"/>
  <c r="G29" i="19" s="1"/>
  <c r="D28" i="19" a="1"/>
  <c r="D28" i="19"/>
  <c r="C28" i="19" a="1"/>
  <c r="C28" i="19" s="1"/>
  <c r="G28" i="19" s="1"/>
  <c r="D27" i="19" a="1"/>
  <c r="D27" i="19"/>
  <c r="C27" i="19" a="1"/>
  <c r="C27" i="19"/>
  <c r="G27" i="19" s="1"/>
  <c r="D26" i="19" a="1"/>
  <c r="D26" i="19"/>
  <c r="C26" i="19" a="1"/>
  <c r="C26" i="19" s="1"/>
  <c r="G26" i="19" s="1"/>
  <c r="D25" i="19" a="1"/>
  <c r="D25" i="19"/>
  <c r="C25" i="19" a="1"/>
  <c r="C25" i="19"/>
  <c r="G25" i="19" s="1"/>
  <c r="D24" i="19" a="1"/>
  <c r="D24" i="19"/>
  <c r="C24" i="19" a="1"/>
  <c r="C24" i="19" s="1"/>
  <c r="G24" i="19" s="1"/>
  <c r="D23" i="19" a="1"/>
  <c r="D23" i="19"/>
  <c r="C23" i="19" a="1"/>
  <c r="C23" i="19"/>
  <c r="G23" i="19" s="1"/>
  <c r="D22" i="19" a="1"/>
  <c r="D22" i="19"/>
  <c r="C22" i="19" a="1"/>
  <c r="C22" i="19" s="1"/>
  <c r="G22" i="19" s="1"/>
  <c r="D21" i="19" a="1"/>
  <c r="D21" i="19"/>
  <c r="C21" i="19" a="1"/>
  <c r="C21" i="19"/>
  <c r="G21" i="19" s="1"/>
  <c r="D20" i="19" a="1"/>
  <c r="D20" i="19"/>
  <c r="C20" i="19" a="1"/>
  <c r="C20" i="19" s="1"/>
  <c r="G20" i="19" s="1"/>
  <c r="D19" i="19" a="1"/>
  <c r="D19" i="19"/>
  <c r="C19" i="19" a="1"/>
  <c r="C19" i="19"/>
  <c r="G19" i="19" s="1"/>
  <c r="D18" i="19" a="1"/>
  <c r="D18" i="19"/>
  <c r="C18" i="19" a="1"/>
  <c r="C18" i="19" s="1"/>
  <c r="G18" i="19" s="1"/>
  <c r="D17" i="19" a="1"/>
  <c r="D17" i="19"/>
  <c r="C17" i="19" a="1"/>
  <c r="C17" i="19"/>
  <c r="G17" i="19" s="1"/>
  <c r="D16" i="19" a="1"/>
  <c r="D16" i="19"/>
  <c r="C16" i="19" a="1"/>
  <c r="C16" i="19" s="1"/>
  <c r="G16" i="19" s="1"/>
  <c r="D15" i="19" a="1"/>
  <c r="D15" i="19"/>
  <c r="C15" i="19" a="1"/>
  <c r="C15" i="19"/>
  <c r="G15" i="19" s="1"/>
  <c r="D14" i="19" a="1"/>
  <c r="D14" i="19"/>
  <c r="C14" i="19" a="1"/>
  <c r="C14" i="19" s="1"/>
  <c r="G14" i="19" s="1"/>
  <c r="D13" i="19" a="1"/>
  <c r="D13" i="19"/>
  <c r="C13" i="19" a="1"/>
  <c r="C13" i="19"/>
  <c r="G13" i="19" s="1"/>
  <c r="D12" i="19" a="1"/>
  <c r="D12" i="19"/>
  <c r="C12" i="19" a="1"/>
  <c r="C12" i="19" s="1"/>
  <c r="G12" i="19" s="1"/>
  <c r="D11" i="19" a="1"/>
  <c r="D11" i="19"/>
  <c r="C11" i="19" a="1"/>
  <c r="C11" i="19"/>
  <c r="G11" i="19" s="1"/>
  <c r="D10" i="19" a="1"/>
  <c r="D10" i="19"/>
  <c r="C10" i="19" a="1"/>
  <c r="C10" i="19" s="1"/>
  <c r="G10" i="19" s="1"/>
  <c r="D9" i="19" a="1"/>
  <c r="D9" i="19"/>
  <c r="C9" i="19" a="1"/>
  <c r="C9" i="19"/>
  <c r="G9" i="19" s="1"/>
  <c r="D8" i="19" a="1"/>
  <c r="D8" i="19"/>
  <c r="C8" i="19" a="1"/>
  <c r="C8" i="19" s="1"/>
  <c r="G8" i="19" s="1"/>
  <c r="D7" i="19" a="1"/>
  <c r="D7" i="19"/>
  <c r="C7" i="19" a="1"/>
  <c r="C7" i="19"/>
  <c r="G7" i="19" s="1"/>
  <c r="D6" i="19" a="1"/>
  <c r="D6" i="19"/>
  <c r="C6" i="19" a="1"/>
  <c r="C6" i="19" s="1"/>
  <c r="G6" i="19" s="1"/>
  <c r="D5" i="19" a="1"/>
  <c r="D5" i="19"/>
  <c r="C5" i="19" a="1"/>
  <c r="C5" i="19"/>
  <c r="G5" i="19" s="1"/>
  <c r="D4" i="19" a="1"/>
  <c r="D4" i="19"/>
  <c r="C4" i="19" a="1"/>
  <c r="C4" i="19" s="1"/>
  <c r="G4" i="19" s="1"/>
  <c r="D3" i="19" a="1"/>
  <c r="D3" i="19"/>
  <c r="C3" i="19" a="1"/>
  <c r="C3" i="19"/>
  <c r="G3" i="19" s="1"/>
  <c r="D2" i="19" a="1"/>
  <c r="D2" i="19"/>
  <c r="C2" i="19" a="1"/>
  <c r="C2" i="19" s="1"/>
  <c r="G2" i="19" s="1"/>
  <c r="J156" i="24"/>
  <c r="J155" i="24"/>
  <c r="J154" i="24"/>
  <c r="J153" i="24"/>
  <c r="J152" i="24"/>
  <c r="J151" i="24"/>
  <c r="J150" i="24"/>
  <c r="J149" i="24"/>
  <c r="J148" i="24"/>
  <c r="J147" i="24"/>
  <c r="J146" i="24"/>
  <c r="J145" i="24"/>
  <c r="J144" i="24"/>
  <c r="J143" i="24"/>
  <c r="J142" i="24"/>
  <c r="J141" i="24"/>
  <c r="J140" i="24"/>
  <c r="J139" i="24"/>
  <c r="J138" i="24"/>
  <c r="J137" i="24"/>
  <c r="J136" i="24"/>
  <c r="J135" i="24"/>
  <c r="J134" i="24"/>
  <c r="J133" i="24"/>
  <c r="J132" i="24"/>
  <c r="J131" i="24"/>
  <c r="J130" i="24"/>
  <c r="J129" i="24"/>
  <c r="J128" i="24"/>
  <c r="J127" i="24"/>
  <c r="J126" i="24"/>
  <c r="J125" i="24"/>
  <c r="J124" i="24"/>
  <c r="J123" i="24"/>
  <c r="J122" i="24"/>
  <c r="J121" i="24"/>
  <c r="J120" i="24"/>
  <c r="J119" i="24"/>
  <c r="J118" i="24"/>
  <c r="J117" i="24"/>
  <c r="J116" i="24"/>
  <c r="J115" i="24"/>
  <c r="J114" i="24"/>
  <c r="J113" i="24"/>
  <c r="J112" i="24"/>
  <c r="J111" i="24"/>
  <c r="J110" i="24"/>
  <c r="J109" i="24"/>
  <c r="J108" i="24"/>
  <c r="J107" i="24"/>
  <c r="J106" i="24"/>
  <c r="J105" i="24"/>
  <c r="J104" i="24"/>
  <c r="J103" i="24"/>
  <c r="J102" i="24"/>
  <c r="J101" i="24"/>
  <c r="J100" i="24"/>
  <c r="J99" i="24"/>
  <c r="J98" i="24"/>
  <c r="J97" i="24"/>
  <c r="J96" i="24"/>
  <c r="J95" i="24"/>
  <c r="J94" i="24"/>
  <c r="J93" i="24"/>
  <c r="J92" i="24"/>
  <c r="J91" i="24"/>
  <c r="J90" i="24"/>
  <c r="J89" i="24"/>
  <c r="J88" i="24"/>
  <c r="J87" i="24"/>
  <c r="J86" i="24"/>
  <c r="J85" i="24"/>
  <c r="J84" i="24"/>
  <c r="J83" i="24"/>
  <c r="J82" i="24"/>
  <c r="J81" i="24"/>
  <c r="J80" i="24"/>
  <c r="J79" i="24"/>
  <c r="J78" i="24"/>
  <c r="J77" i="24"/>
  <c r="J76" i="24"/>
  <c r="J75" i="24"/>
  <c r="J74" i="24"/>
  <c r="J73" i="24"/>
  <c r="J72" i="24"/>
  <c r="J71" i="24"/>
  <c r="J70" i="24"/>
  <c r="J69" i="24"/>
  <c r="J68" i="24"/>
  <c r="J67" i="24"/>
  <c r="J66" i="24"/>
  <c r="J65" i="24"/>
  <c r="J64" i="24"/>
  <c r="J63" i="24"/>
  <c r="J62" i="24"/>
  <c r="J61" i="24"/>
  <c r="J60" i="24"/>
  <c r="J59" i="24"/>
  <c r="J58" i="24"/>
  <c r="J57" i="24"/>
  <c r="J56" i="24"/>
  <c r="J55" i="24"/>
  <c r="J54" i="24"/>
  <c r="J53" i="24"/>
  <c r="J52" i="24"/>
  <c r="J51" i="24"/>
  <c r="J50" i="24"/>
  <c r="J49" i="24"/>
  <c r="J48" i="24"/>
  <c r="J47" i="24"/>
  <c r="J46" i="24"/>
  <c r="J45" i="24"/>
  <c r="J44" i="24"/>
  <c r="J43" i="24"/>
  <c r="J42" i="24"/>
  <c r="J41" i="24"/>
  <c r="J40" i="24"/>
  <c r="J39" i="24"/>
  <c r="J38" i="24"/>
  <c r="J37" i="24"/>
  <c r="J36" i="24"/>
  <c r="J35" i="24"/>
  <c r="J34" i="24"/>
  <c r="J33" i="24"/>
  <c r="J32" i="24"/>
  <c r="J31" i="24"/>
  <c r="J30" i="24"/>
  <c r="J29" i="24"/>
  <c r="J28" i="24"/>
  <c r="J27" i="24"/>
  <c r="J26" i="24"/>
  <c r="J25" i="24"/>
  <c r="J24" i="24"/>
  <c r="J23" i="24"/>
  <c r="J22" i="24"/>
  <c r="J21" i="24"/>
  <c r="J20" i="24"/>
  <c r="J19" i="24"/>
  <c r="J18" i="24"/>
  <c r="J17" i="24"/>
  <c r="J16" i="24"/>
  <c r="J15" i="24"/>
  <c r="J14" i="24"/>
  <c r="J13" i="24"/>
  <c r="J12" i="24"/>
  <c r="J11" i="24"/>
  <c r="J10" i="24"/>
  <c r="J9" i="24"/>
  <c r="J8" i="24"/>
  <c r="J7" i="24"/>
  <c r="J6" i="24"/>
  <c r="J5" i="24"/>
  <c r="J4" i="24"/>
  <c r="J3" i="24"/>
  <c r="J2" i="24"/>
  <c r="H34" i="8" a="1"/>
  <c r="H34" i="8"/>
  <c r="H33" i="8" a="1"/>
  <c r="H33" i="8" s="1"/>
  <c r="I27" i="8" a="1"/>
  <c r="I27" i="8"/>
  <c r="H27" i="8" a="1"/>
  <c r="H27" i="8" s="1"/>
  <c r="I26" i="8" a="1"/>
  <c r="I26" i="8" s="1"/>
  <c r="J26" i="8" s="1"/>
  <c r="L26" i="8" s="1"/>
  <c r="H26" i="8" a="1"/>
  <c r="H26" i="8"/>
  <c r="K25" i="8"/>
  <c r="J25" i="8"/>
  <c r="I25" i="8" a="1"/>
  <c r="I25" i="8"/>
  <c r="H25" i="8" a="1"/>
  <c r="H25" i="8" s="1"/>
  <c r="I24" i="8" a="1"/>
  <c r="I24" i="8" s="1"/>
  <c r="J24" i="8" s="1"/>
  <c r="L24" i="8" s="1"/>
  <c r="H24" i="8" a="1"/>
  <c r="H24" i="8"/>
  <c r="I23" i="8" a="1"/>
  <c r="I23" i="8"/>
  <c r="H23" i="8" a="1"/>
  <c r="H23" i="8"/>
  <c r="K23" i="8" s="1"/>
  <c r="J22" i="8"/>
  <c r="I22" i="8" a="1"/>
  <c r="I22" i="8"/>
  <c r="H22" i="8" a="1"/>
  <c r="H22" i="8"/>
  <c r="K21" i="8"/>
  <c r="J21" i="8"/>
  <c r="L21" i="8" s="1"/>
  <c r="M21" i="8" s="1"/>
  <c r="I21" i="8" a="1"/>
  <c r="I21" i="8"/>
  <c r="H21" i="8" a="1"/>
  <c r="H21" i="8" s="1"/>
  <c r="I20" i="8" a="1"/>
  <c r="I20" i="8" s="1"/>
  <c r="J20" i="8" s="1"/>
  <c r="L20" i="8" s="1"/>
  <c r="H20" i="8" a="1"/>
  <c r="H20" i="8"/>
  <c r="N20" i="8" s="1"/>
  <c r="O20" i="8" s="1"/>
  <c r="I19" i="8" a="1"/>
  <c r="I19" i="8"/>
  <c r="H19" i="8" a="1"/>
  <c r="H19" i="8"/>
  <c r="K19" i="8" s="1"/>
  <c r="I18" i="8" a="1"/>
  <c r="I18" i="8" s="1"/>
  <c r="J18" i="8" s="1"/>
  <c r="L18" i="8" s="1"/>
  <c r="H18" i="8" a="1"/>
  <c r="H18" i="8"/>
  <c r="J17" i="8"/>
  <c r="L17" i="8" s="1"/>
  <c r="I17" i="8" a="1"/>
  <c r="I17" i="8"/>
  <c r="H17" i="8" a="1"/>
  <c r="H17" i="8" s="1"/>
  <c r="I16" i="8" a="1"/>
  <c r="I16" i="8" s="1"/>
  <c r="H16" i="8" a="1"/>
  <c r="H16" i="8"/>
  <c r="K16" i="8" s="1"/>
  <c r="I15" i="8" a="1"/>
  <c r="I15" i="8"/>
  <c r="H15" i="8" a="1"/>
  <c r="H15" i="8"/>
  <c r="K14" i="8"/>
  <c r="I14" i="8" a="1"/>
  <c r="I14" i="8" s="1"/>
  <c r="J14" i="8" s="1"/>
  <c r="L14" i="8" s="1"/>
  <c r="M14" i="8" s="1"/>
  <c r="H14" i="8" a="1"/>
  <c r="H14" i="8"/>
  <c r="K13" i="8"/>
  <c r="J13" i="8"/>
  <c r="L13" i="8" s="1"/>
  <c r="M13" i="8" s="1"/>
  <c r="I13" i="8" a="1"/>
  <c r="I13" i="8"/>
  <c r="H13" i="8" a="1"/>
  <c r="H13" i="8" s="1"/>
  <c r="I12" i="8" a="1"/>
  <c r="I12" i="8" s="1"/>
  <c r="H12" i="8" a="1"/>
  <c r="H12" i="8" s="1"/>
  <c r="I11" i="8" a="1"/>
  <c r="I11" i="8"/>
  <c r="H11" i="8" a="1"/>
  <c r="H11" i="8"/>
  <c r="K11" i="8" s="1"/>
  <c r="I10" i="8" a="1"/>
  <c r="I10" i="8" s="1"/>
  <c r="J10" i="8" s="1"/>
  <c r="L10" i="8" s="1"/>
  <c r="H10" i="8" a="1"/>
  <c r="H10" i="8"/>
  <c r="I9" i="8" a="1"/>
  <c r="I9" i="8"/>
  <c r="H9" i="8" a="1"/>
  <c r="H9" i="8" s="1"/>
  <c r="I8" i="8" a="1"/>
  <c r="I8" i="8" s="1"/>
  <c r="H8" i="8" a="1"/>
  <c r="H8" i="8" s="1"/>
  <c r="I7" i="8" a="1"/>
  <c r="I7" i="8"/>
  <c r="H7" i="8" a="1"/>
  <c r="H7" i="8" s="1"/>
  <c r="I6" i="8" a="1"/>
  <c r="I6" i="8"/>
  <c r="H6" i="8" a="1"/>
  <c r="H6" i="8"/>
  <c r="N6" i="8" s="1"/>
  <c r="I5" i="8" a="1"/>
  <c r="I5" i="8"/>
  <c r="H5" i="8" a="1"/>
  <c r="H5" i="8" s="1"/>
  <c r="I4" i="8" a="1"/>
  <c r="I4" i="8" s="1"/>
  <c r="H4" i="8" a="1"/>
  <c r="H4" i="8"/>
  <c r="K6" i="8" s="1"/>
  <c r="N3" i="8"/>
  <c r="N24" i="8" s="1"/>
  <c r="O24" i="8" s="1"/>
  <c r="L3" i="8"/>
  <c r="L25" i="8" s="1"/>
  <c r="M25" i="8" s="1"/>
  <c r="D7" i="4"/>
  <c r="D6" i="4"/>
  <c r="K12" i="8" l="1"/>
  <c r="N12" i="8"/>
  <c r="K27" i="8"/>
  <c r="N27" i="8"/>
  <c r="K7" i="8"/>
  <c r="N7" i="8"/>
  <c r="K8" i="8"/>
  <c r="N8" i="8"/>
  <c r="O8" i="8" s="1"/>
  <c r="E71" i="19"/>
  <c r="F71" i="19" s="1"/>
  <c r="H71" i="19" s="1"/>
  <c r="E101" i="19"/>
  <c r="F101" i="19" s="1"/>
  <c r="H101" i="19" s="1"/>
  <c r="E121" i="19"/>
  <c r="F121" i="19" s="1"/>
  <c r="H121" i="19" s="1"/>
  <c r="E124" i="19"/>
  <c r="F124" i="19" s="1"/>
  <c r="H124" i="19" s="1"/>
  <c r="F23" i="15"/>
  <c r="H23" i="15"/>
  <c r="E23" i="15"/>
  <c r="G23" i="15" s="1"/>
  <c r="J7" i="8"/>
  <c r="L7" i="8" s="1"/>
  <c r="M7" i="8" s="1"/>
  <c r="J12" i="8"/>
  <c r="L12" i="8" s="1"/>
  <c r="M12" i="8" s="1"/>
  <c r="E4" i="19"/>
  <c r="F4" i="19" s="1"/>
  <c r="H4" i="19" s="1"/>
  <c r="E8" i="19"/>
  <c r="F8" i="19" s="1"/>
  <c r="H8" i="19" s="1"/>
  <c r="E16" i="19"/>
  <c r="F16" i="19" s="1"/>
  <c r="H16" i="19" s="1"/>
  <c r="E20" i="19"/>
  <c r="F20" i="19" s="1"/>
  <c r="H20" i="19" s="1"/>
  <c r="E26" i="19"/>
  <c r="F26" i="19" s="1"/>
  <c r="H26" i="19" s="1"/>
  <c r="E32" i="19"/>
  <c r="F32" i="19" s="1"/>
  <c r="H32" i="19" s="1"/>
  <c r="F143" i="15"/>
  <c r="H143" i="15"/>
  <c r="N5" i="8"/>
  <c r="G43" i="19"/>
  <c r="E43" i="19"/>
  <c r="F43" i="19" s="1"/>
  <c r="G91" i="19"/>
  <c r="E91" i="19"/>
  <c r="F91" i="19" s="1"/>
  <c r="H91" i="19" s="1"/>
  <c r="I28" i="8"/>
  <c r="J11" i="8"/>
  <c r="L11" i="8" s="1"/>
  <c r="M11" i="8" s="1"/>
  <c r="K17" i="8"/>
  <c r="M17" i="8" s="1"/>
  <c r="J23" i="8"/>
  <c r="L23" i="8" s="1"/>
  <c r="M23" i="8" s="1"/>
  <c r="N9" i="8"/>
  <c r="E47" i="19"/>
  <c r="F47" i="19" s="1"/>
  <c r="H47" i="19" s="1"/>
  <c r="E55" i="19"/>
  <c r="F55" i="19" s="1"/>
  <c r="H55" i="19" s="1"/>
  <c r="E57" i="19"/>
  <c r="F57" i="19" s="1"/>
  <c r="H57" i="19" s="1"/>
  <c r="E62" i="19"/>
  <c r="F62" i="19" s="1"/>
  <c r="H62" i="19" s="1"/>
  <c r="H96" i="19"/>
  <c r="G99" i="19"/>
  <c r="E99" i="19"/>
  <c r="F99" i="19" s="1"/>
  <c r="G139" i="19"/>
  <c r="E139" i="19"/>
  <c r="F139" i="19" s="1"/>
  <c r="H43" i="15"/>
  <c r="F43" i="15"/>
  <c r="E12" i="19"/>
  <c r="F12" i="19" s="1"/>
  <c r="H12" i="19" s="1"/>
  <c r="E22" i="19"/>
  <c r="F22" i="19" s="1"/>
  <c r="H22" i="19" s="1"/>
  <c r="E30" i="19"/>
  <c r="F30" i="19" s="1"/>
  <c r="H30" i="19" s="1"/>
  <c r="N10" i="8"/>
  <c r="O10" i="8" s="1"/>
  <c r="K15" i="8"/>
  <c r="J16" i="8"/>
  <c r="L16" i="8" s="1"/>
  <c r="M16" i="8" s="1"/>
  <c r="N26" i="8"/>
  <c r="O26" i="8" s="1"/>
  <c r="J4" i="8"/>
  <c r="L4" i="8" s="1"/>
  <c r="M4" i="8" s="1"/>
  <c r="J5" i="8"/>
  <c r="L5" i="8" s="1"/>
  <c r="M5" i="8" s="1"/>
  <c r="J6" i="8"/>
  <c r="L6" i="8" s="1"/>
  <c r="M6" i="8" s="1"/>
  <c r="N11" i="8"/>
  <c r="N14" i="8"/>
  <c r="O14" i="8" s="1"/>
  <c r="J15" i="8"/>
  <c r="L15" i="8" s="1"/>
  <c r="M15" i="8" s="1"/>
  <c r="N18" i="8"/>
  <c r="O18" i="8" s="1"/>
  <c r="N23" i="8"/>
  <c r="N25" i="8"/>
  <c r="O25" i="8" s="1"/>
  <c r="E3" i="19"/>
  <c r="F3" i="19" s="1"/>
  <c r="H3" i="19" s="1"/>
  <c r="E5" i="19"/>
  <c r="F5" i="19" s="1"/>
  <c r="H5" i="19" s="1"/>
  <c r="E7" i="19"/>
  <c r="F7" i="19" s="1"/>
  <c r="H7" i="19" s="1"/>
  <c r="E9" i="19"/>
  <c r="F9" i="19" s="1"/>
  <c r="H9" i="19" s="1"/>
  <c r="E11" i="19"/>
  <c r="F11" i="19" s="1"/>
  <c r="H11" i="19" s="1"/>
  <c r="E13" i="19"/>
  <c r="F13" i="19" s="1"/>
  <c r="H13" i="19" s="1"/>
  <c r="E15" i="19"/>
  <c r="F15" i="19" s="1"/>
  <c r="H15" i="19" s="1"/>
  <c r="E17" i="19"/>
  <c r="F17" i="19" s="1"/>
  <c r="H17" i="19" s="1"/>
  <c r="E19" i="19"/>
  <c r="F19" i="19" s="1"/>
  <c r="H19" i="19" s="1"/>
  <c r="E21" i="19"/>
  <c r="F21" i="19" s="1"/>
  <c r="H21" i="19" s="1"/>
  <c r="E23" i="19"/>
  <c r="F23" i="19" s="1"/>
  <c r="H23" i="19" s="1"/>
  <c r="E25" i="19"/>
  <c r="F25" i="19" s="1"/>
  <c r="H25" i="19" s="1"/>
  <c r="E27" i="19"/>
  <c r="F27" i="19" s="1"/>
  <c r="H27" i="19" s="1"/>
  <c r="E29" i="19"/>
  <c r="F29" i="19" s="1"/>
  <c r="H29" i="19" s="1"/>
  <c r="E31" i="19"/>
  <c r="F31" i="19" s="1"/>
  <c r="H31" i="19" s="1"/>
  <c r="E33" i="19"/>
  <c r="F33" i="19" s="1"/>
  <c r="H33" i="19" s="1"/>
  <c r="E35" i="19"/>
  <c r="F35" i="19" s="1"/>
  <c r="H35" i="19" s="1"/>
  <c r="E37" i="19"/>
  <c r="F37" i="19" s="1"/>
  <c r="H37" i="19" s="1"/>
  <c r="E53" i="19"/>
  <c r="F53" i="19" s="1"/>
  <c r="H53" i="19" s="1"/>
  <c r="E87" i="19"/>
  <c r="F87" i="19" s="1"/>
  <c r="G87" i="19"/>
  <c r="F17" i="15"/>
  <c r="H17" i="15"/>
  <c r="E6" i="19"/>
  <c r="F6" i="19" s="1"/>
  <c r="H6" i="19" s="1"/>
  <c r="E10" i="19"/>
  <c r="F10" i="19" s="1"/>
  <c r="H10" i="19" s="1"/>
  <c r="E18" i="19"/>
  <c r="F18" i="19" s="1"/>
  <c r="H18" i="19" s="1"/>
  <c r="E28" i="19"/>
  <c r="F28" i="19" s="1"/>
  <c r="H28" i="19" s="1"/>
  <c r="G75" i="19"/>
  <c r="E75" i="19"/>
  <c r="F75" i="19" s="1"/>
  <c r="H75" i="19" s="1"/>
  <c r="G107" i="19"/>
  <c r="E107" i="19"/>
  <c r="F107" i="19" s="1"/>
  <c r="H6" i="15"/>
  <c r="F6" i="15"/>
  <c r="O6" i="8"/>
  <c r="J27" i="8"/>
  <c r="L27" i="8" s="1"/>
  <c r="M27" i="8" s="1"/>
  <c r="J19" i="8"/>
  <c r="L19" i="8" s="1"/>
  <c r="M19" i="8" s="1"/>
  <c r="N22" i="8"/>
  <c r="O22" i="8" s="1"/>
  <c r="K5" i="8"/>
  <c r="N13" i="8"/>
  <c r="O13" i="8" s="1"/>
  <c r="N16" i="8"/>
  <c r="O16" i="8" s="1"/>
  <c r="N19" i="8"/>
  <c r="O19" i="8" s="1"/>
  <c r="N21" i="8"/>
  <c r="O21" i="8" s="1"/>
  <c r="H28" i="8"/>
  <c r="K28" i="8" s="1"/>
  <c r="J8" i="8"/>
  <c r="L8" i="8" s="1"/>
  <c r="M8" i="8" s="1"/>
  <c r="J9" i="8"/>
  <c r="L9" i="8" s="1"/>
  <c r="M9" i="8" s="1"/>
  <c r="N15" i="8"/>
  <c r="O15" i="8" s="1"/>
  <c r="N17" i="8"/>
  <c r="O17" i="8" s="1"/>
  <c r="K24" i="8"/>
  <c r="M24" i="8" s="1"/>
  <c r="G56" i="19"/>
  <c r="E56" i="19"/>
  <c r="F56" i="19" s="1"/>
  <c r="H56" i="19" s="1"/>
  <c r="E82" i="19"/>
  <c r="F82" i="19" s="1"/>
  <c r="H82" i="19" s="1"/>
  <c r="G115" i="19"/>
  <c r="E115" i="19"/>
  <c r="F115" i="19" s="1"/>
  <c r="H115" i="19" s="1"/>
  <c r="E6" i="15"/>
  <c r="G6" i="15" s="1"/>
  <c r="E2" i="19"/>
  <c r="F2" i="19" s="1"/>
  <c r="H2" i="19" s="1"/>
  <c r="E14" i="19"/>
  <c r="F14" i="19" s="1"/>
  <c r="H14" i="19" s="1"/>
  <c r="E24" i="19"/>
  <c r="F24" i="19" s="1"/>
  <c r="H24" i="19" s="1"/>
  <c r="E34" i="19"/>
  <c r="F34" i="19" s="1"/>
  <c r="H34" i="19" s="1"/>
  <c r="F119" i="15"/>
  <c r="H119" i="15"/>
  <c r="F25" i="15"/>
  <c r="H25" i="15"/>
  <c r="F31" i="15"/>
  <c r="H31" i="15"/>
  <c r="E31" i="15"/>
  <c r="G31" i="15" s="1"/>
  <c r="I31" i="15" s="1"/>
  <c r="K4" i="8"/>
  <c r="K26" i="8"/>
  <c r="M26" i="8" s="1"/>
  <c r="K18" i="8"/>
  <c r="M18" i="8" s="1"/>
  <c r="K22" i="8"/>
  <c r="N4" i="8"/>
  <c r="K9" i="8"/>
  <c r="K10" i="8"/>
  <c r="M10" i="8" s="1"/>
  <c r="K20" i="8"/>
  <c r="M20" i="8" s="1"/>
  <c r="L22" i="8"/>
  <c r="E68" i="19"/>
  <c r="F68" i="19" s="1"/>
  <c r="H68" i="19" s="1"/>
  <c r="H112" i="19"/>
  <c r="G133" i="19"/>
  <c r="E133" i="19"/>
  <c r="F133" i="19" s="1"/>
  <c r="E84" i="19"/>
  <c r="F84" i="19" s="1"/>
  <c r="H84" i="19" s="1"/>
  <c r="H68" i="15"/>
  <c r="F68" i="15"/>
  <c r="F70" i="15"/>
  <c r="H70" i="15"/>
  <c r="E70" i="15"/>
  <c r="G70" i="15" s="1"/>
  <c r="E52" i="19"/>
  <c r="F52" i="19" s="1"/>
  <c r="H52" i="19" s="1"/>
  <c r="H147" i="19"/>
  <c r="E152" i="19"/>
  <c r="F152" i="19" s="1"/>
  <c r="H152" i="19" s="1"/>
  <c r="E155" i="19"/>
  <c r="F155" i="19" s="1"/>
  <c r="H155" i="19" s="1"/>
  <c r="H2" i="15"/>
  <c r="F9" i="15"/>
  <c r="F2" i="15"/>
  <c r="F11" i="15"/>
  <c r="F8" i="15"/>
  <c r="F15" i="15"/>
  <c r="H34" i="15"/>
  <c r="F34" i="15"/>
  <c r="H50" i="15"/>
  <c r="F50" i="15"/>
  <c r="F56" i="15"/>
  <c r="F58" i="15"/>
  <c r="F54" i="15"/>
  <c r="E50" i="15"/>
  <c r="G50" i="15" s="1"/>
  <c r="I50" i="15" s="1"/>
  <c r="F53" i="15"/>
  <c r="F52" i="15"/>
  <c r="H52" i="15"/>
  <c r="E52" i="15"/>
  <c r="G52" i="15" s="1"/>
  <c r="I52" i="15" s="1"/>
  <c r="E70" i="19"/>
  <c r="F70" i="19" s="1"/>
  <c r="H70" i="19" s="1"/>
  <c r="E86" i="19"/>
  <c r="F86" i="19" s="1"/>
  <c r="H86" i="19" s="1"/>
  <c r="E118" i="19"/>
  <c r="F118" i="19" s="1"/>
  <c r="H118" i="19" s="1"/>
  <c r="G118" i="19"/>
  <c r="E122" i="19"/>
  <c r="F122" i="19" s="1"/>
  <c r="H122" i="19" s="1"/>
  <c r="E128" i="19"/>
  <c r="F128" i="19" s="1"/>
  <c r="H128" i="19" s="1"/>
  <c r="H135" i="19"/>
  <c r="H145" i="19"/>
  <c r="E160" i="19"/>
  <c r="F160" i="19" s="1"/>
  <c r="H160" i="19" s="1"/>
  <c r="I2" i="15"/>
  <c r="H5" i="15"/>
  <c r="F5" i="15"/>
  <c r="E13" i="15"/>
  <c r="G13" i="15" s="1"/>
  <c r="I26" i="15"/>
  <c r="E73" i="19"/>
  <c r="F73" i="19" s="1"/>
  <c r="H73" i="19" s="1"/>
  <c r="E89" i="19"/>
  <c r="F89" i="19" s="1"/>
  <c r="H89" i="19" s="1"/>
  <c r="E67" i="19"/>
  <c r="F67" i="19" s="1"/>
  <c r="H67" i="19" s="1"/>
  <c r="H125" i="19"/>
  <c r="E137" i="19"/>
  <c r="F137" i="19" s="1"/>
  <c r="H137" i="19" s="1"/>
  <c r="E140" i="19"/>
  <c r="F140" i="19" s="1"/>
  <c r="H140" i="19" s="1"/>
  <c r="F7" i="15"/>
  <c r="H10" i="15"/>
  <c r="I10" i="15" s="1"/>
  <c r="F10" i="15"/>
  <c r="H14" i="15"/>
  <c r="I14" i="15" s="1"/>
  <c r="F14" i="15"/>
  <c r="I40" i="15"/>
  <c r="H42" i="15"/>
  <c r="I42" i="15" s="1"/>
  <c r="F42" i="15"/>
  <c r="F61" i="15"/>
  <c r="E65" i="19"/>
  <c r="F65" i="19" s="1"/>
  <c r="H65" i="19" s="1"/>
  <c r="E80" i="19"/>
  <c r="F80" i="19" s="1"/>
  <c r="H80" i="19" s="1"/>
  <c r="E130" i="19"/>
  <c r="F130" i="19" s="1"/>
  <c r="H130" i="19" s="1"/>
  <c r="E136" i="19"/>
  <c r="F136" i="19" s="1"/>
  <c r="H136" i="19" s="1"/>
  <c r="E162" i="19"/>
  <c r="F162" i="19" s="1"/>
  <c r="H162" i="19" s="1"/>
  <c r="H13" i="15"/>
  <c r="F13" i="15"/>
  <c r="E17" i="15"/>
  <c r="G17" i="15" s="1"/>
  <c r="I17" i="15" s="1"/>
  <c r="F46" i="15"/>
  <c r="H46" i="15"/>
  <c r="E46" i="15"/>
  <c r="G46" i="15" s="1"/>
  <c r="I46" i="15" s="1"/>
  <c r="E41" i="19"/>
  <c r="F41" i="19" s="1"/>
  <c r="H41" i="19" s="1"/>
  <c r="E60" i="19"/>
  <c r="F60" i="19" s="1"/>
  <c r="H60" i="19" s="1"/>
  <c r="E72" i="19"/>
  <c r="F72" i="19" s="1"/>
  <c r="H72" i="19" s="1"/>
  <c r="E76" i="19"/>
  <c r="F76" i="19" s="1"/>
  <c r="H76" i="19" s="1"/>
  <c r="E81" i="19"/>
  <c r="F81" i="19" s="1"/>
  <c r="H81" i="19" s="1"/>
  <c r="E88" i="19"/>
  <c r="F88" i="19" s="1"/>
  <c r="H88" i="19" s="1"/>
  <c r="E92" i="19"/>
  <c r="F92" i="19" s="1"/>
  <c r="H92" i="19" s="1"/>
  <c r="E94" i="19"/>
  <c r="F94" i="19" s="1"/>
  <c r="H94" i="19" s="1"/>
  <c r="E100" i="19"/>
  <c r="F100" i="19" s="1"/>
  <c r="H100" i="19" s="1"/>
  <c r="E102" i="19"/>
  <c r="F102" i="19" s="1"/>
  <c r="H102" i="19" s="1"/>
  <c r="E108" i="19"/>
  <c r="F108" i="19" s="1"/>
  <c r="H108" i="19" s="1"/>
  <c r="E110" i="19"/>
  <c r="F110" i="19" s="1"/>
  <c r="H110" i="19" s="1"/>
  <c r="E116" i="19"/>
  <c r="F116" i="19" s="1"/>
  <c r="H116" i="19" s="1"/>
  <c r="E120" i="19"/>
  <c r="F120" i="19" s="1"/>
  <c r="H120" i="19" s="1"/>
  <c r="H127" i="19"/>
  <c r="E153" i="19"/>
  <c r="F153" i="19" s="1"/>
  <c r="H153" i="19" s="1"/>
  <c r="I3" i="15"/>
  <c r="I20" i="15"/>
  <c r="I24" i="15"/>
  <c r="F20" i="15"/>
  <c r="H20" i="15"/>
  <c r="F21" i="15"/>
  <c r="F36" i="15"/>
  <c r="H36" i="15"/>
  <c r="F44" i="15"/>
  <c r="H44" i="15"/>
  <c r="I44" i="15" s="1"/>
  <c r="H55" i="15"/>
  <c r="F55" i="15"/>
  <c r="E5" i="15"/>
  <c r="G5" i="15" s="1"/>
  <c r="F22" i="15"/>
  <c r="E25" i="15"/>
  <c r="G25" i="15" s="1"/>
  <c r="I27" i="15"/>
  <c r="E34" i="15"/>
  <c r="G34" i="15" s="1"/>
  <c r="I34" i="15" s="1"/>
  <c r="E36" i="15"/>
  <c r="G36" i="15" s="1"/>
  <c r="I36" i="15" s="1"/>
  <c r="F41" i="15"/>
  <c r="E59" i="15"/>
  <c r="G59" i="15" s="1"/>
  <c r="I59" i="15" s="1"/>
  <c r="E68" i="15"/>
  <c r="G68" i="15" s="1"/>
  <c r="I68" i="15" s="1"/>
  <c r="H73" i="15"/>
  <c r="F73" i="15"/>
  <c r="I78" i="15"/>
  <c r="I94" i="15"/>
  <c r="I102" i="15"/>
  <c r="E151" i="19"/>
  <c r="F151" i="19" s="1"/>
  <c r="H151" i="19" s="1"/>
  <c r="E159" i="19"/>
  <c r="F159" i="19" s="1"/>
  <c r="H159" i="19" s="1"/>
  <c r="F4" i="15"/>
  <c r="F12" i="15"/>
  <c r="H12" i="15"/>
  <c r="I12" i="15" s="1"/>
  <c r="F16" i="15"/>
  <c r="H19" i="15"/>
  <c r="I19" i="15" s="1"/>
  <c r="F19" i="15"/>
  <c r="E73" i="15"/>
  <c r="G73" i="15" s="1"/>
  <c r="I73" i="15" s="1"/>
  <c r="F24" i="15"/>
  <c r="H24" i="15"/>
  <c r="H26" i="15"/>
  <c r="F26" i="15"/>
  <c r="F27" i="15"/>
  <c r="F29" i="15"/>
  <c r="F30" i="15"/>
  <c r="H35" i="15"/>
  <c r="I35" i="15" s="1"/>
  <c r="F35" i="15"/>
  <c r="H45" i="15"/>
  <c r="I45" i="15" s="1"/>
  <c r="F45" i="15"/>
  <c r="F51" i="15"/>
  <c r="F59" i="15"/>
  <c r="I79" i="15"/>
  <c r="E22" i="15"/>
  <c r="G22" i="15" s="1"/>
  <c r="I22" i="15" s="1"/>
  <c r="F28" i="15"/>
  <c r="I41" i="15"/>
  <c r="I49" i="15"/>
  <c r="F60" i="15"/>
  <c r="H60" i="15"/>
  <c r="H18" i="15"/>
  <c r="I18" i="15" s="1"/>
  <c r="F18" i="15"/>
  <c r="I37" i="15"/>
  <c r="E43" i="15"/>
  <c r="G43" i="15" s="1"/>
  <c r="I43" i="15" s="1"/>
  <c r="I51" i="15"/>
  <c r="F32" i="15"/>
  <c r="H64" i="15"/>
  <c r="E64" i="15"/>
  <c r="G64" i="15" s="1"/>
  <c r="F79" i="15"/>
  <c r="H79" i="15"/>
  <c r="H82" i="15"/>
  <c r="F82" i="15"/>
  <c r="H84" i="15"/>
  <c r="F84" i="15"/>
  <c r="I104" i="15"/>
  <c r="H108" i="15"/>
  <c r="F108" i="15"/>
  <c r="E119" i="15"/>
  <c r="G119" i="15" s="1"/>
  <c r="I92" i="15"/>
  <c r="H100" i="15"/>
  <c r="F100" i="15"/>
  <c r="F105" i="15"/>
  <c r="H105" i="15"/>
  <c r="E105" i="15"/>
  <c r="G105" i="15" s="1"/>
  <c r="I105" i="15" s="1"/>
  <c r="E108" i="15"/>
  <c r="G108" i="15" s="1"/>
  <c r="I108" i="15" s="1"/>
  <c r="H117" i="15"/>
  <c r="F117" i="15"/>
  <c r="H141" i="15"/>
  <c r="F141" i="15"/>
  <c r="H88" i="15"/>
  <c r="F88" i="15"/>
  <c r="I90" i="15"/>
  <c r="H96" i="15"/>
  <c r="F96" i="15"/>
  <c r="E100" i="15"/>
  <c r="G100" i="15" s="1"/>
  <c r="I100" i="15" s="1"/>
  <c r="E60" i="15"/>
  <c r="G60" i="15" s="1"/>
  <c r="F71" i="15"/>
  <c r="H71" i="15"/>
  <c r="F77" i="15"/>
  <c r="F72" i="15"/>
  <c r="F75" i="15"/>
  <c r="H75" i="15"/>
  <c r="E96" i="15"/>
  <c r="G96" i="15" s="1"/>
  <c r="I96" i="15" s="1"/>
  <c r="H103" i="15"/>
  <c r="F103" i="15"/>
  <c r="E75" i="15"/>
  <c r="G75" i="15" s="1"/>
  <c r="I93" i="15"/>
  <c r="F48" i="15"/>
  <c r="F49" i="15"/>
  <c r="E55" i="15"/>
  <c r="G55" i="15" s="1"/>
  <c r="I55" i="15" s="1"/>
  <c r="F62" i="15"/>
  <c r="E63" i="15"/>
  <c r="G63" i="15" s="1"/>
  <c r="I63" i="15" s="1"/>
  <c r="E71" i="15"/>
  <c r="G71" i="15" s="1"/>
  <c r="F78" i="15"/>
  <c r="H78" i="15"/>
  <c r="H81" i="15"/>
  <c r="F81" i="15"/>
  <c r="H89" i="15"/>
  <c r="F89" i="15"/>
  <c r="F63" i="15"/>
  <c r="F65" i="15"/>
  <c r="H65" i="15"/>
  <c r="I65" i="15" s="1"/>
  <c r="I67" i="15"/>
  <c r="H76" i="15"/>
  <c r="F76" i="15"/>
  <c r="F86" i="15"/>
  <c r="H86" i="15"/>
  <c r="I86" i="15" s="1"/>
  <c r="E89" i="15"/>
  <c r="G89" i="15" s="1"/>
  <c r="I77" i="15"/>
  <c r="F99" i="15"/>
  <c r="F91" i="15"/>
  <c r="F83" i="15"/>
  <c r="H80" i="15"/>
  <c r="I80" i="15" s="1"/>
  <c r="F80" i="15"/>
  <c r="E82" i="15"/>
  <c r="G82" i="15" s="1"/>
  <c r="E84" i="15"/>
  <c r="G84" i="15" s="1"/>
  <c r="I84" i="15" s="1"/>
  <c r="F93" i="15"/>
  <c r="E103" i="15"/>
  <c r="G103" i="15" s="1"/>
  <c r="I103" i="15" s="1"/>
  <c r="F109" i="15"/>
  <c r="H109" i="15"/>
  <c r="I112" i="15"/>
  <c r="E117" i="15"/>
  <c r="G117" i="15" s="1"/>
  <c r="I117" i="15" s="1"/>
  <c r="H120" i="15"/>
  <c r="I120" i="15" s="1"/>
  <c r="F120" i="15"/>
  <c r="F67" i="15"/>
  <c r="I72" i="15"/>
  <c r="F87" i="15"/>
  <c r="H87" i="15"/>
  <c r="H90" i="15"/>
  <c r="F90" i="15"/>
  <c r="F94" i="15"/>
  <c r="H94" i="15"/>
  <c r="H97" i="15"/>
  <c r="F97" i="15"/>
  <c r="I109" i="15"/>
  <c r="I122" i="15"/>
  <c r="F130" i="15"/>
  <c r="H130" i="15"/>
  <c r="I83" i="15"/>
  <c r="I87" i="15"/>
  <c r="H92" i="15"/>
  <c r="F92" i="15"/>
  <c r="E97" i="15"/>
  <c r="G97" i="15" s="1"/>
  <c r="F104" i="15"/>
  <c r="F114" i="15"/>
  <c r="H104" i="15"/>
  <c r="F110" i="15"/>
  <c r="H110" i="15"/>
  <c r="I110" i="15" s="1"/>
  <c r="F113" i="15"/>
  <c r="H113" i="15"/>
  <c r="I113" i="15" s="1"/>
  <c r="F118" i="15"/>
  <c r="H118" i="15"/>
  <c r="I118" i="15" s="1"/>
  <c r="H123" i="15"/>
  <c r="F123" i="15"/>
  <c r="E123" i="15"/>
  <c r="G123" i="15" s="1"/>
  <c r="I135" i="15"/>
  <c r="H148" i="15"/>
  <c r="F148" i="15"/>
  <c r="F160" i="15"/>
  <c r="H160" i="15"/>
  <c r="J3" i="20"/>
  <c r="K3" i="20" s="1"/>
  <c r="H3" i="20"/>
  <c r="H6" i="20"/>
  <c r="J6" i="20"/>
  <c r="K6" i="20" s="1"/>
  <c r="N6" i="20" s="1"/>
  <c r="O6" i="20" s="1"/>
  <c r="M4" i="25"/>
  <c r="J10" i="25"/>
  <c r="K10" i="25" s="1"/>
  <c r="H10" i="25"/>
  <c r="J12" i="25"/>
  <c r="K12" i="25" s="1"/>
  <c r="H12" i="25"/>
  <c r="I106" i="15"/>
  <c r="F125" i="15"/>
  <c r="F128" i="15"/>
  <c r="H121" i="15"/>
  <c r="F121" i="15"/>
  <c r="H146" i="15"/>
  <c r="F146" i="15"/>
  <c r="F57" i="15"/>
  <c r="F74" i="15"/>
  <c r="E76" i="15"/>
  <c r="G76" i="15" s="1"/>
  <c r="E81" i="15"/>
  <c r="G81" i="15" s="1"/>
  <c r="I85" i="15"/>
  <c r="E88" i="15"/>
  <c r="G88" i="15" s="1"/>
  <c r="F95" i="15"/>
  <c r="H95" i="15"/>
  <c r="I95" i="15" s="1"/>
  <c r="H98" i="15"/>
  <c r="I98" i="15" s="1"/>
  <c r="F98" i="15"/>
  <c r="F102" i="15"/>
  <c r="H102" i="15"/>
  <c r="F107" i="15"/>
  <c r="F111" i="15"/>
  <c r="H111" i="15"/>
  <c r="I111" i="15" s="1"/>
  <c r="H116" i="15"/>
  <c r="I116" i="15" s="1"/>
  <c r="F116" i="15"/>
  <c r="E121" i="15"/>
  <c r="G121" i="15" s="1"/>
  <c r="F115" i="15"/>
  <c r="F126" i="15"/>
  <c r="F134" i="15"/>
  <c r="I168" i="15"/>
  <c r="J4" i="20"/>
  <c r="K4" i="20" s="1"/>
  <c r="H4" i="20"/>
  <c r="J9" i="20"/>
  <c r="K9" i="20" s="1"/>
  <c r="H9" i="20"/>
  <c r="J11" i="20"/>
  <c r="K11" i="20" s="1"/>
  <c r="N11" i="20" s="1"/>
  <c r="O11" i="20" s="1"/>
  <c r="H11" i="20"/>
  <c r="M7" i="25"/>
  <c r="H106" i="15"/>
  <c r="H107" i="15"/>
  <c r="I107" i="15" s="1"/>
  <c r="H112" i="15"/>
  <c r="F122" i="15"/>
  <c r="F132" i="15"/>
  <c r="E134" i="15"/>
  <c r="G134" i="15" s="1"/>
  <c r="I134" i="15" s="1"/>
  <c r="H164" i="15"/>
  <c r="F164" i="15"/>
  <c r="M2" i="20"/>
  <c r="M5" i="20"/>
  <c r="J7" i="20"/>
  <c r="K7" i="20" s="1"/>
  <c r="H7" i="20"/>
  <c r="N9" i="20"/>
  <c r="M3" i="25"/>
  <c r="E7" i="25"/>
  <c r="F7" i="25" s="1"/>
  <c r="J11" i="25"/>
  <c r="K11" i="25" s="1"/>
  <c r="H11" i="25"/>
  <c r="J13" i="25"/>
  <c r="K13" i="25" s="1"/>
  <c r="N13" i="25" s="1"/>
  <c r="O13" i="25" s="1"/>
  <c r="H13" i="25"/>
  <c r="E126" i="15"/>
  <c r="G126" i="15" s="1"/>
  <c r="H133" i="15"/>
  <c r="I133" i="15" s="1"/>
  <c r="F133" i="15"/>
  <c r="H134" i="15"/>
  <c r="I136" i="15"/>
  <c r="I137" i="15"/>
  <c r="I139" i="15"/>
  <c r="F142" i="15"/>
  <c r="F152" i="15"/>
  <c r="H152" i="15"/>
  <c r="H154" i="15"/>
  <c r="F154" i="15"/>
  <c r="H157" i="15"/>
  <c r="F157" i="15"/>
  <c r="E164" i="15"/>
  <c r="G164" i="15" s="1"/>
  <c r="I164" i="15" s="1"/>
  <c r="I171" i="15"/>
  <c r="E5" i="20"/>
  <c r="F5" i="20" s="1"/>
  <c r="M10" i="20"/>
  <c r="H126" i="15"/>
  <c r="E128" i="15"/>
  <c r="G128" i="15" s="1"/>
  <c r="I128" i="15" s="1"/>
  <c r="F135" i="15"/>
  <c r="F147" i="15"/>
  <c r="F139" i="15"/>
  <c r="F145" i="15"/>
  <c r="F137" i="15"/>
  <c r="H135" i="15"/>
  <c r="F136" i="15"/>
  <c r="H140" i="15"/>
  <c r="I140" i="15" s="1"/>
  <c r="F140" i="15"/>
  <c r="E142" i="15"/>
  <c r="G142" i="15" s="1"/>
  <c r="E152" i="15"/>
  <c r="G152" i="15" s="1"/>
  <c r="E154" i="15"/>
  <c r="G154" i="15" s="1"/>
  <c r="E157" i="15"/>
  <c r="G157" i="15" s="1"/>
  <c r="H172" i="15"/>
  <c r="F172" i="15"/>
  <c r="H2" i="20"/>
  <c r="J2" i="20"/>
  <c r="K2" i="20" s="1"/>
  <c r="N2" i="20" s="1"/>
  <c r="O2" i="20" s="1"/>
  <c r="M6" i="20"/>
  <c r="G8" i="20"/>
  <c r="G18" i="20" s="1"/>
  <c r="G23" i="20" s="1"/>
  <c r="E8" i="20"/>
  <c r="F8" i="20" s="1"/>
  <c r="J3" i="25"/>
  <c r="K3" i="25" s="1"/>
  <c r="N3" i="25" s="1"/>
  <c r="O3" i="25" s="1"/>
  <c r="H3" i="25"/>
  <c r="J5" i="25"/>
  <c r="K5" i="25" s="1"/>
  <c r="H5" i="25"/>
  <c r="N12" i="25"/>
  <c r="O12" i="25" s="1"/>
  <c r="M12" i="25"/>
  <c r="F127" i="15"/>
  <c r="H127" i="15"/>
  <c r="H142" i="15"/>
  <c r="I144" i="15"/>
  <c r="I147" i="15"/>
  <c r="H162" i="15"/>
  <c r="I162" i="15" s="1"/>
  <c r="F162" i="15"/>
  <c r="H165" i="15"/>
  <c r="I165" i="15" s="1"/>
  <c r="F165" i="15"/>
  <c r="I172" i="15"/>
  <c r="N3" i="20"/>
  <c r="O3" i="20" s="1"/>
  <c r="M3" i="20"/>
  <c r="H10" i="20"/>
  <c r="J10" i="20"/>
  <c r="K10" i="20" s="1"/>
  <c r="N10" i="20" s="1"/>
  <c r="O10" i="20" s="1"/>
  <c r="M6" i="25"/>
  <c r="J8" i="25"/>
  <c r="K8" i="25" s="1"/>
  <c r="N8" i="25" s="1"/>
  <c r="O8" i="25" s="1"/>
  <c r="H8" i="25"/>
  <c r="E127" i="15"/>
  <c r="G127" i="15" s="1"/>
  <c r="I127" i="15" s="1"/>
  <c r="H129" i="15"/>
  <c r="I129" i="15" s="1"/>
  <c r="F129" i="15"/>
  <c r="E130" i="15"/>
  <c r="G130" i="15" s="1"/>
  <c r="I130" i="15" s="1"/>
  <c r="E146" i="15"/>
  <c r="G146" i="15" s="1"/>
  <c r="E148" i="15"/>
  <c r="G148" i="15" s="1"/>
  <c r="I148" i="15" s="1"/>
  <c r="I155" i="15"/>
  <c r="E160" i="15"/>
  <c r="G160" i="15" s="1"/>
  <c r="I160" i="15" s="1"/>
  <c r="H170" i="15"/>
  <c r="I170" i="15" s="1"/>
  <c r="F170" i="15"/>
  <c r="H173" i="15"/>
  <c r="I173" i="15" s="1"/>
  <c r="F173" i="15"/>
  <c r="M11" i="20"/>
  <c r="J12" i="20"/>
  <c r="K12" i="20" s="1"/>
  <c r="N12" i="20" s="1"/>
  <c r="O12" i="20" s="1"/>
  <c r="H12" i="20"/>
  <c r="H6" i="25"/>
  <c r="J6" i="25"/>
  <c r="K6" i="25" s="1"/>
  <c r="N6" i="25" s="1"/>
  <c r="O6" i="25" s="1"/>
  <c r="M9" i="25"/>
  <c r="N10" i="25"/>
  <c r="F124" i="15"/>
  <c r="E141" i="15"/>
  <c r="G141" i="15" s="1"/>
  <c r="I141" i="15" s="1"/>
  <c r="E143" i="15"/>
  <c r="G143" i="15" s="1"/>
  <c r="I143" i="15" s="1"/>
  <c r="H149" i="15"/>
  <c r="I149" i="15" s="1"/>
  <c r="F149" i="15"/>
  <c r="H156" i="15"/>
  <c r="I156" i="15" s="1"/>
  <c r="F156" i="15"/>
  <c r="I158" i="15"/>
  <c r="F168" i="15"/>
  <c r="H168" i="15"/>
  <c r="N4" i="20"/>
  <c r="M4" i="20"/>
  <c r="N7" i="20"/>
  <c r="O7" i="20" s="1"/>
  <c r="M7" i="20"/>
  <c r="N2" i="25"/>
  <c r="J4" i="25"/>
  <c r="K4" i="25" s="1"/>
  <c r="N4" i="25" s="1"/>
  <c r="O4" i="25" s="1"/>
  <c r="H4" i="25"/>
  <c r="E9" i="25"/>
  <c r="F9" i="25" s="1"/>
  <c r="N11" i="25"/>
  <c r="O11" i="25" s="1"/>
  <c r="M11" i="25"/>
  <c r="G5" i="25"/>
  <c r="F131" i="15"/>
  <c r="F155" i="15"/>
  <c r="F163" i="15"/>
  <c r="H169" i="15"/>
  <c r="I169" i="15" s="1"/>
  <c r="F171" i="15"/>
  <c r="M9" i="20"/>
  <c r="H13" i="20"/>
  <c r="M8" i="25"/>
  <c r="F150" i="15"/>
  <c r="F158" i="15"/>
  <c r="F166" i="15"/>
  <c r="M13" i="25"/>
  <c r="M12" i="20"/>
  <c r="M2" i="25"/>
  <c r="M10" i="25"/>
  <c r="I142" i="15" l="1"/>
  <c r="O9" i="20"/>
  <c r="I121" i="15"/>
  <c r="I82" i="15"/>
  <c r="I5" i="15"/>
  <c r="O11" i="8"/>
  <c r="O9" i="8"/>
  <c r="I13" i="15"/>
  <c r="H99" i="19"/>
  <c r="N28" i="8"/>
  <c r="O5" i="8"/>
  <c r="I23" i="15"/>
  <c r="O27" i="8"/>
  <c r="J9" i="25"/>
  <c r="K9" i="25" s="1"/>
  <c r="N9" i="25" s="1"/>
  <c r="H9" i="25"/>
  <c r="I97" i="15"/>
  <c r="I119" i="15"/>
  <c r="H133" i="19"/>
  <c r="O4" i="8"/>
  <c r="M28" i="8"/>
  <c r="J7" i="25"/>
  <c r="K7" i="25" s="1"/>
  <c r="N7" i="25" s="1"/>
  <c r="O7" i="25" s="1"/>
  <c r="H7" i="25"/>
  <c r="I88" i="15"/>
  <c r="I64" i="15"/>
  <c r="I70" i="15"/>
  <c r="I6" i="15"/>
  <c r="H107" i="19"/>
  <c r="O23" i="8"/>
  <c r="O7" i="8"/>
  <c r="J8" i="20"/>
  <c r="K8" i="20" s="1"/>
  <c r="H8" i="20"/>
  <c r="O12" i="8"/>
  <c r="I154" i="15"/>
  <c r="I81" i="15"/>
  <c r="I123" i="15"/>
  <c r="I71" i="15"/>
  <c r="I25" i="15"/>
  <c r="M22" i="8"/>
  <c r="O4" i="20"/>
  <c r="I157" i="15"/>
  <c r="I75" i="15"/>
  <c r="N8" i="20"/>
  <c r="O8" i="20" s="1"/>
  <c r="M8" i="20"/>
  <c r="N5" i="25"/>
  <c r="M5" i="25"/>
  <c r="O10" i="25"/>
  <c r="I146" i="15"/>
  <c r="I152" i="15"/>
  <c r="J5" i="20"/>
  <c r="K5" i="20" s="1"/>
  <c r="N5" i="20" s="1"/>
  <c r="H5" i="20"/>
  <c r="G19" i="20" s="1"/>
  <c r="I126" i="15"/>
  <c r="I76" i="15"/>
  <c r="I89" i="15"/>
  <c r="I60" i="15"/>
  <c r="H87" i="19"/>
  <c r="H139" i="19"/>
  <c r="H43" i="19"/>
  <c r="P9" i="20" l="1"/>
  <c r="P5" i="20"/>
  <c r="P10" i="20"/>
  <c r="P6" i="20"/>
  <c r="P2" i="20"/>
  <c r="G20" i="20"/>
  <c r="P11" i="20"/>
  <c r="P7" i="20"/>
  <c r="P3" i="20"/>
  <c r="P13" i="20"/>
  <c r="P12" i="20"/>
  <c r="P8" i="20"/>
  <c r="P4" i="20"/>
  <c r="F26" i="20"/>
  <c r="O5" i="20"/>
  <c r="O13" i="20" s="1"/>
  <c r="O5" i="25"/>
  <c r="O9" i="25"/>
  <c r="O28" i="8"/>
  <c r="P28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D38383-52B5-4C10-A1BF-8EB9868A6206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C303E51F-62A1-4561-B48C-D09B6E8261D8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3" xr16:uid="{F383C274-15B0-4D21-BAEA-278C424D48E8}" keepAlive="1" name="Query - Table6" description="Connection to the 'Table6' query in the workbook." type="5" refreshedVersion="8" background="1" saveData="1">
    <dbPr connection="Provider=Microsoft.Mashup.OleDb.1;Data Source=$Workbook$;Location=Table6;Extended Properties=&quot;&quot;" command="SELECT * FROM [Table6]"/>
  </connection>
  <connection id="4" xr16:uid="{100C881E-F32E-46D1-BDC8-DE9E1AC7B297}" keepAlive="1" name="Query - Table6 (2)" description="Connection to the 'Table6 (2)' query in the workbook." type="5" refreshedVersion="8" background="1" saveData="1">
    <dbPr connection="Provider=Microsoft.Mashup.OleDb.1;Data Source=$Workbook$;Location=&quot;Table6 (2)&quot;;Extended Properties=&quot;&quot;" command="SELECT * FROM [Table6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<sst xmlns="http://schemas.openxmlformats.org/spreadsheetml/2006/main" count="7231" uniqueCount="555">
  <si>
    <t>Cabo Delgado</t>
  </si>
  <si>
    <t>Gaza</t>
  </si>
  <si>
    <t>Inhambane</t>
  </si>
  <si>
    <t>Manica</t>
  </si>
  <si>
    <t>Maputo Cidade</t>
  </si>
  <si>
    <t>Maputo Provincia</t>
  </si>
  <si>
    <t>Nampula</t>
  </si>
  <si>
    <t>Niassa</t>
  </si>
  <si>
    <t>Sofala</t>
  </si>
  <si>
    <t>Tete</t>
  </si>
  <si>
    <t>Zambezia</t>
  </si>
  <si>
    <t>TOTAL</t>
  </si>
  <si>
    <t>JMP</t>
  </si>
  <si>
    <t>IOF15</t>
  </si>
  <si>
    <t>AIS15</t>
  </si>
  <si>
    <t>CEN17</t>
  </si>
  <si>
    <t>MIS18</t>
  </si>
  <si>
    <t>Open defecation</t>
  </si>
  <si>
    <t>WVI 2017 rural is 48.8</t>
  </si>
  <si>
    <t>Improved</t>
  </si>
  <si>
    <t>OD Nampula in 2022 JMP</t>
  </si>
  <si>
    <t>IOF</t>
  </si>
  <si>
    <t>23,3 with IOF</t>
  </si>
  <si>
    <t>OD Nampula in 2017 CEN</t>
  </si>
  <si>
    <t>DISTRITO Cidade de Nampula</t>
  </si>
  <si>
    <t>%</t>
  </si>
  <si>
    <t>factor</t>
  </si>
  <si>
    <t>Provincial estimate 2017</t>
  </si>
  <si>
    <t>Pop 2017 CEN</t>
  </si>
  <si>
    <t>annand tab 20</t>
  </si>
  <si>
    <t>annand tab 7</t>
  </si>
  <si>
    <t>Pop 2022  INE</t>
  </si>
  <si>
    <t>PROVINCIA Nampula</t>
  </si>
  <si>
    <t>DISTRITO Angoche</t>
  </si>
  <si>
    <t>DISTRITO Erati</t>
  </si>
  <si>
    <t>DISTRITO  Ilha de Mocambique</t>
  </si>
  <si>
    <t>DISTRITO Lalaua</t>
  </si>
  <si>
    <t>DISTRITO Malema</t>
  </si>
  <si>
    <t>DISTRITO Meconta</t>
  </si>
  <si>
    <t>DISTRITO Mecuburi</t>
  </si>
  <si>
    <t>DISTRITO Memba</t>
  </si>
  <si>
    <t>DISTRITO Mogincual</t>
  </si>
  <si>
    <t>DISTRITO Mogovolas</t>
  </si>
  <si>
    <t>DISTRITO Moma</t>
  </si>
  <si>
    <t>DISTRITO Monapo</t>
  </si>
  <si>
    <t>DISTRITO Mossuril</t>
  </si>
  <si>
    <t>DISTRITO Muecate</t>
  </si>
  <si>
    <t>DISTRITO Murrupula</t>
  </si>
  <si>
    <t>DISTRITO Nacala Porto</t>
  </si>
  <si>
    <t>DISTRITO Nacala Velha</t>
  </si>
  <si>
    <t>DISTRITO Nacaroa</t>
  </si>
  <si>
    <t>DISTRITO Rapale</t>
  </si>
  <si>
    <t>DISTRITO Ribaue</t>
  </si>
  <si>
    <t>POSTO ADMINISTRATIVO Ribaue</t>
  </si>
  <si>
    <t>POSTO ADMINISTRATIVO Cunle</t>
  </si>
  <si>
    <t>DISTRITO Larde</t>
  </si>
  <si>
    <t>DISTRITO Liupo</t>
  </si>
  <si>
    <t>PERCENTAGEM DA POPULACAO POR TIPO DE SANEAMENTO, SEGUNDO POSTO ADMINISTRATIVO. MOCAMBIQUE, 2017</t>
  </si>
  <si>
    <t>DISTRITO E POSTO ADMINISTRATIVO</t>
  </si>
  <si>
    <t>Retrete com autoclismo dentro de casa</t>
  </si>
  <si>
    <t>Retrete sem autoclismo fora de casa</t>
  </si>
  <si>
    <t>Retrete sem autoclismo</t>
  </si>
  <si>
    <t>Latrina  melhorada</t>
  </si>
  <si>
    <t>Latrina tradicional melhorada</t>
  </si>
  <si>
    <t>Latrina não melhorada</t>
  </si>
  <si>
    <t>Sem retrete/ Latrina</t>
  </si>
  <si>
    <t>Desconhecido</t>
  </si>
  <si>
    <t>values provincia</t>
  </si>
  <si>
    <t>File</t>
  </si>
  <si>
    <t>Número deste agregado familiar</t>
  </si>
  <si>
    <t>Agregados na casa</t>
  </si>
  <si>
    <t>Populacao total</t>
  </si>
  <si>
    <t>Total</t>
  </si>
  <si>
    <t>Nampula province</t>
  </si>
  <si>
    <t>Sem retrete / Latrina</t>
  </si>
  <si>
    <t>Abastecimento de Agua e saneamento Censo 2017</t>
  </si>
  <si>
    <t>Saneamento PAdministrativos</t>
  </si>
  <si>
    <t>QUADRO. HABITAÇÕES PARTICULARES, AGREGADOS FAMILIARES E SEUS MEMBROS, SEGUNDO ÁREA DE RESIDÊNCIA E  CONDIÇÕES BÁSICAS DE SANEAMENTO. MOÇAMBIQUE, 2017</t>
  </si>
  <si>
    <t>ÁREA DE RESIDÊNCIA E</t>
  </si>
  <si>
    <t xml:space="preserve">CONDIÇÕES  BÁSICAS </t>
  </si>
  <si>
    <t>EXISTENTES</t>
  </si>
  <si>
    <t xml:space="preserve">    </t>
  </si>
  <si>
    <t xml:space="preserve">   Total</t>
  </si>
  <si>
    <t xml:space="preserve">   Urbana</t>
  </si>
  <si>
    <t xml:space="preserve">   Rural</t>
  </si>
  <si>
    <t xml:space="preserve">    PROVINCIA Niassa</t>
  </si>
  <si>
    <t xml:space="preserve">        DISTRITO Lichinga</t>
  </si>
  <si>
    <t xml:space="preserve">        DISTRITO Cuamba</t>
  </si>
  <si>
    <t xml:space="preserve">        DISTRITO Lago</t>
  </si>
  <si>
    <t xml:space="preserve">        DISTRITO Chimbunila</t>
  </si>
  <si>
    <t xml:space="preserve">        DISTRITO Majune</t>
  </si>
  <si>
    <t xml:space="preserve">        DISTRITO Mandimba</t>
  </si>
  <si>
    <t xml:space="preserve">        DISTRITO Marrupa</t>
  </si>
  <si>
    <t xml:space="preserve">        DISTRITO Maua</t>
  </si>
  <si>
    <t xml:space="preserve">        DISTRITO Mavago</t>
  </si>
  <si>
    <t xml:space="preserve">        DISTRITO Mecanhelas</t>
  </si>
  <si>
    <t xml:space="preserve">        DISTRITO Mecula</t>
  </si>
  <si>
    <t xml:space="preserve">        DISTRITO Metarica</t>
  </si>
  <si>
    <t xml:space="preserve">        DISTRITO Muembe</t>
  </si>
  <si>
    <t xml:space="preserve">        DISTRITO Ngauma</t>
  </si>
  <si>
    <t xml:space="preserve">        DISTRITO Nipepe</t>
  </si>
  <si>
    <t xml:space="preserve">        DISTRITO Sanga</t>
  </si>
  <si>
    <t xml:space="preserve">    PROVINCIA Cabo Delgado</t>
  </si>
  <si>
    <t xml:space="preserve">        DISTRITO Cidade de Pemba</t>
  </si>
  <si>
    <t xml:space="preserve">        DISTRITO Ancuabe</t>
  </si>
  <si>
    <t xml:space="preserve">        DISTRITO Balama</t>
  </si>
  <si>
    <t xml:space="preserve">        DISTRITO Chiure</t>
  </si>
  <si>
    <t xml:space="preserve">        DISTRITO Ibo</t>
  </si>
  <si>
    <t xml:space="preserve">        DISTRITO Macomia</t>
  </si>
  <si>
    <t xml:space="preserve">        DISTRITO Mecufi</t>
  </si>
  <si>
    <t xml:space="preserve">        DISTRITO Meluco</t>
  </si>
  <si>
    <t xml:space="preserve">        DISTRITO Mocimboa da Praia</t>
  </si>
  <si>
    <t xml:space="preserve">        DISTRITO Montepuez</t>
  </si>
  <si>
    <t xml:space="preserve">        DISTRITO Mueda</t>
  </si>
  <si>
    <t xml:space="preserve">        DISTRITO Muidumbe</t>
  </si>
  <si>
    <t xml:space="preserve">        DISTRITO Namuno</t>
  </si>
  <si>
    <t xml:space="preserve">        DISTRITO Nangade</t>
  </si>
  <si>
    <t xml:space="preserve">        DISTRITO Palma</t>
  </si>
  <si>
    <t xml:space="preserve">        DISTRITO Metuge</t>
  </si>
  <si>
    <t xml:space="preserve">        DISTRITO Quissanga</t>
  </si>
  <si>
    <t xml:space="preserve">    PROVINCIA Nampula</t>
  </si>
  <si>
    <t xml:space="preserve">        DISTRITO Cidade de Nampula</t>
  </si>
  <si>
    <t xml:space="preserve">        DISTRITO Angoche</t>
  </si>
  <si>
    <t xml:space="preserve">        DISTRITO Erati</t>
  </si>
  <si>
    <t xml:space="preserve">        DISTRITO  Ilha de Mocambique</t>
  </si>
  <si>
    <t xml:space="preserve">        DISTRITO Lalaua</t>
  </si>
  <si>
    <t xml:space="preserve">        DISTRITO Malema</t>
  </si>
  <si>
    <t xml:space="preserve">        DISTRITO Meconta</t>
  </si>
  <si>
    <t xml:space="preserve">        DISTRITO Mecuburi</t>
  </si>
  <si>
    <t xml:space="preserve">        DISTRITO Memba</t>
  </si>
  <si>
    <t xml:space="preserve">        DISTRITO Mogincual</t>
  </si>
  <si>
    <t xml:space="preserve">        DISTRITO Mogovolas</t>
  </si>
  <si>
    <t xml:space="preserve">        DISTRITO Moma</t>
  </si>
  <si>
    <t xml:space="preserve">        DISTRITO Monapo</t>
  </si>
  <si>
    <t xml:space="preserve">        DISTRITO Mossuril</t>
  </si>
  <si>
    <t xml:space="preserve">        DISTRITO Muecate</t>
  </si>
  <si>
    <t xml:space="preserve">        DISTRITO Murrupula</t>
  </si>
  <si>
    <t xml:space="preserve">        DISTRITO Nacala Porto</t>
  </si>
  <si>
    <t xml:space="preserve">        DISTRITO Nacala Velha</t>
  </si>
  <si>
    <t xml:space="preserve">        DISTRITO Nacaroa</t>
  </si>
  <si>
    <t xml:space="preserve">        DISTRITO Rapale</t>
  </si>
  <si>
    <t xml:space="preserve">        DISTRITO Ribaue</t>
  </si>
  <si>
    <t xml:space="preserve">        DISTRITO Larde</t>
  </si>
  <si>
    <t xml:space="preserve">        DISTRITO Liupo</t>
  </si>
  <si>
    <t xml:space="preserve">    PROVINCIA ZAMBEZIA</t>
  </si>
  <si>
    <t xml:space="preserve">        DISTRITO QUELIMANE</t>
  </si>
  <si>
    <t xml:space="preserve">        DISTRITO Alto Molocue</t>
  </si>
  <si>
    <t xml:space="preserve">        DISTRITO Chinde</t>
  </si>
  <si>
    <t xml:space="preserve">        DISTRITO Gile</t>
  </si>
  <si>
    <t xml:space="preserve">        DISTRITO Gurue</t>
  </si>
  <si>
    <t xml:space="preserve">        DISTRITO Ile</t>
  </si>
  <si>
    <t xml:space="preserve">        DISTRITO Inhassunge</t>
  </si>
  <si>
    <t xml:space="preserve">        DISTRITO Lugela</t>
  </si>
  <si>
    <t xml:space="preserve">        DISTRITO Maganja da Costa</t>
  </si>
  <si>
    <t xml:space="preserve">        DISTRITO Milange</t>
  </si>
  <si>
    <t xml:space="preserve">        DISTRITO Mocuba</t>
  </si>
  <si>
    <t xml:space="preserve">        DISTRITO Mopeia</t>
  </si>
  <si>
    <t xml:space="preserve">        DISTRITO Morrumbala</t>
  </si>
  <si>
    <t xml:space="preserve">        DISTRITO Namacurra</t>
  </si>
  <si>
    <t xml:space="preserve">        DISTRITO Namarroi</t>
  </si>
  <si>
    <t xml:space="preserve">        DISTRITO Nicoadala</t>
  </si>
  <si>
    <t xml:space="preserve">        DISTRITO Pebane</t>
  </si>
  <si>
    <t xml:space="preserve">        DISTRITO Derre</t>
  </si>
  <si>
    <t xml:space="preserve">        DISTRITO Luabo</t>
  </si>
  <si>
    <t xml:space="preserve">        DISTRITO Mocubela</t>
  </si>
  <si>
    <t xml:space="preserve">        DISTRITO Molumbo</t>
  </si>
  <si>
    <t xml:space="preserve">        DISTRITO MULEVALA</t>
  </si>
  <si>
    <t xml:space="preserve">    PROVINCIA de Tete</t>
  </si>
  <si>
    <t xml:space="preserve">        DISTRITO Cidade de Tete</t>
  </si>
  <si>
    <t xml:space="preserve">        DISTRITO Angonia</t>
  </si>
  <si>
    <t xml:space="preserve">        DISTRITO Cahora-Bassa</t>
  </si>
  <si>
    <t xml:space="preserve">        DISTRITO Changara</t>
  </si>
  <si>
    <t xml:space="preserve">        DISTRITO Chifunde</t>
  </si>
  <si>
    <t xml:space="preserve">        DISTRITO Chiuta</t>
  </si>
  <si>
    <t xml:space="preserve">        DISTRITO Macanga</t>
  </si>
  <si>
    <t xml:space="preserve">        DISTRITO Magoe</t>
  </si>
  <si>
    <t xml:space="preserve">        DISTRITO Maravia</t>
  </si>
  <si>
    <t xml:space="preserve">        DISTRITO Moatize</t>
  </si>
  <si>
    <t xml:space="preserve">        DISTRITO Mutarara</t>
  </si>
  <si>
    <t xml:space="preserve">        DISTRITO Tsangano</t>
  </si>
  <si>
    <t xml:space="preserve">        DISTRITO Zumbo</t>
  </si>
  <si>
    <t xml:space="preserve">        DISTRITO Doa</t>
  </si>
  <si>
    <t xml:space="preserve">        DISTRITO Marara</t>
  </si>
  <si>
    <t xml:space="preserve">    PROVINCIA Manica</t>
  </si>
  <si>
    <t xml:space="preserve">        DISTRITO Chimoio</t>
  </si>
  <si>
    <t xml:space="preserve">        DISTRITO Barue</t>
  </si>
  <si>
    <t xml:space="preserve">        DISTRITO Gondola</t>
  </si>
  <si>
    <t xml:space="preserve">        DISTRITO Guro</t>
  </si>
  <si>
    <t xml:space="preserve">        DISTRITO Machaze</t>
  </si>
  <si>
    <t xml:space="preserve">        DISTRITO Macossa</t>
  </si>
  <si>
    <t xml:space="preserve">        DISTRITO Manica</t>
  </si>
  <si>
    <t xml:space="preserve">        DISTRITO Mussorize</t>
  </si>
  <si>
    <t xml:space="preserve">        DISTRITO Sussundenga</t>
  </si>
  <si>
    <t xml:space="preserve">        DISTRITO Tambara</t>
  </si>
  <si>
    <t xml:space="preserve">        DISTRITO Macate</t>
  </si>
  <si>
    <t xml:space="preserve">        DISTRITO Vanduzi</t>
  </si>
  <si>
    <t xml:space="preserve">    PROVINCIA SOFALA</t>
  </si>
  <si>
    <t xml:space="preserve">        DISTRITO Cidade da Beira</t>
  </si>
  <si>
    <t xml:space="preserve">        DISTRITO Buzi</t>
  </si>
  <si>
    <t xml:space="preserve">        DISTRITO Caia</t>
  </si>
  <si>
    <t xml:space="preserve">        DISTRITO Chemba</t>
  </si>
  <si>
    <t xml:space="preserve">        DISTRITO Cheringoma</t>
  </si>
  <si>
    <t xml:space="preserve">        DISTRITO Chibabava</t>
  </si>
  <si>
    <t xml:space="preserve">        DISTRITO Dondo</t>
  </si>
  <si>
    <t xml:space="preserve">        DISTRITO Gorongosa</t>
  </si>
  <si>
    <t xml:space="preserve">        DISTRITO Machanga</t>
  </si>
  <si>
    <t xml:space="preserve">        DISTRITO Maringue</t>
  </si>
  <si>
    <t xml:space="preserve">        DISTRITO Marromeu</t>
  </si>
  <si>
    <t xml:space="preserve">        DISTRITO Muanza</t>
  </si>
  <si>
    <t xml:space="preserve">        DISTRITO Nhamatanda</t>
  </si>
  <si>
    <t xml:space="preserve">    PROVINCIA Inhambane</t>
  </si>
  <si>
    <t xml:space="preserve">        DISTRITO Cidade de Inhambane</t>
  </si>
  <si>
    <t xml:space="preserve">        DISTRITO Funhalouro</t>
  </si>
  <si>
    <t xml:space="preserve">        DISTRITO Govuro</t>
  </si>
  <si>
    <t xml:space="preserve">        DISTRITO Homoine</t>
  </si>
  <si>
    <t xml:space="preserve">        DISTRITO Inharrime</t>
  </si>
  <si>
    <t xml:space="preserve">        DISTRITO Inhassoro</t>
  </si>
  <si>
    <t xml:space="preserve">        DISTRITO Jangamo</t>
  </si>
  <si>
    <t xml:space="preserve">        DISTRITO Mabote</t>
  </si>
  <si>
    <t xml:space="preserve">        DISTRITO Massinga</t>
  </si>
  <si>
    <t xml:space="preserve">        DISTRITO Cidade de Maxixe</t>
  </si>
  <si>
    <t xml:space="preserve">        DISTRITO Morrumbene</t>
  </si>
  <si>
    <t xml:space="preserve">        DISTRITO Panda</t>
  </si>
  <si>
    <t xml:space="preserve">        DISTRITO Vilankulo</t>
  </si>
  <si>
    <t xml:space="preserve">        DISTRITO Zavala</t>
  </si>
  <si>
    <t xml:space="preserve">    PROVINCIA Gaza</t>
  </si>
  <si>
    <t xml:space="preserve">        DISTRITO DE XAI-XAI</t>
  </si>
  <si>
    <t xml:space="preserve">        DISTRITO BILENE</t>
  </si>
  <si>
    <t xml:space="preserve">        DISTRITO de CHIBUTO</t>
  </si>
  <si>
    <t xml:space="preserve">        DISTRITO CHICUALACUALA</t>
  </si>
  <si>
    <t xml:space="preserve">        DISTRITO CHIGUBO</t>
  </si>
  <si>
    <t xml:space="preserve">        DISTRITO Chokwe</t>
  </si>
  <si>
    <t xml:space="preserve">        DISTRITO Guija</t>
  </si>
  <si>
    <t xml:space="preserve">        DISTRITO Mabalane</t>
  </si>
  <si>
    <t xml:space="preserve">        DISTRITO Mandlakaze</t>
  </si>
  <si>
    <t xml:space="preserve">        DISTRITO Massangena</t>
  </si>
  <si>
    <t xml:space="preserve">        DISTRITO Massingir</t>
  </si>
  <si>
    <t xml:space="preserve">        DISTRITO Limpopo</t>
  </si>
  <si>
    <t xml:space="preserve">        DISTRITO Chongoene</t>
  </si>
  <si>
    <t xml:space="preserve">        DISTRITO Mapai</t>
  </si>
  <si>
    <t xml:space="preserve">    PROVINCIA Maputo</t>
  </si>
  <si>
    <t xml:space="preserve">        DISTRITO Cidade da Matola</t>
  </si>
  <si>
    <t xml:space="preserve">        DISTRITO Boane</t>
  </si>
  <si>
    <t xml:space="preserve">        DISTRITO Magude</t>
  </si>
  <si>
    <t xml:space="preserve">        DISTRITO Manhica</t>
  </si>
  <si>
    <t xml:space="preserve">        Distrito de MARRACUENE</t>
  </si>
  <si>
    <t xml:space="preserve">        Distrito MATUTUINE</t>
  </si>
  <si>
    <t xml:space="preserve">        Distrito MOAMBA</t>
  </si>
  <si>
    <t xml:space="preserve">        Distrito NAMAACHA</t>
  </si>
  <si>
    <t xml:space="preserve">    PROVINCIA Maputo Cidade</t>
  </si>
  <si>
    <t xml:space="preserve">        DISTRITO Kampfumo</t>
  </si>
  <si>
    <t xml:space="preserve">        DISTRITO Nlhamankulu</t>
  </si>
  <si>
    <t xml:space="preserve">        DISTRITO KaMaxakeni</t>
  </si>
  <si>
    <t xml:space="preserve">        DISTRITO Kamavota</t>
  </si>
  <si>
    <t xml:space="preserve">        DISTRITO KaMubukwana</t>
  </si>
  <si>
    <t xml:space="preserve">        DISTRITO Katembe</t>
  </si>
  <si>
    <t xml:space="preserve">        DISTRITO Kanyaka</t>
  </si>
  <si>
    <t>Column1</t>
  </si>
  <si>
    <t>Column2</t>
  </si>
  <si>
    <t>Column3</t>
  </si>
  <si>
    <t>Column4</t>
  </si>
  <si>
    <t>Tot Pop</t>
  </si>
  <si>
    <t>% OD</t>
  </si>
  <si>
    <t>prop of pop</t>
  </si>
  <si>
    <t>Adjustment for %</t>
  </si>
  <si>
    <t>Adjustment for pop</t>
  </si>
  <si>
    <t>POP 2022</t>
  </si>
  <si>
    <t>POP OD 2022</t>
  </si>
  <si>
    <t>NEW OD RATE</t>
  </si>
  <si>
    <t>WEIGHT</t>
  </si>
  <si>
    <t>Apply % OD</t>
  </si>
  <si>
    <t>High</t>
  </si>
  <si>
    <t>Low</t>
  </si>
  <si>
    <t>Angoche</t>
  </si>
  <si>
    <t>Cidade de Nampula</t>
  </si>
  <si>
    <t>Erati</t>
  </si>
  <si>
    <t>Lalaua</t>
  </si>
  <si>
    <t>Larde</t>
  </si>
  <si>
    <t>Liupo</t>
  </si>
  <si>
    <t>Malema</t>
  </si>
  <si>
    <t>Meconta</t>
  </si>
  <si>
    <t>Mecuburi</t>
  </si>
  <si>
    <t>Memba</t>
  </si>
  <si>
    <t>Mogincual</t>
  </si>
  <si>
    <t>Mogovolas</t>
  </si>
  <si>
    <t>Moma</t>
  </si>
  <si>
    <t>Monapo</t>
  </si>
  <si>
    <t>Mossuril</t>
  </si>
  <si>
    <t>Muecate</t>
  </si>
  <si>
    <t>Murrupula</t>
  </si>
  <si>
    <t>Nacala Porto</t>
  </si>
  <si>
    <t>Nacala Velha</t>
  </si>
  <si>
    <t>Nacaroa</t>
  </si>
  <si>
    <t>Rapale</t>
  </si>
  <si>
    <t>Ribaue</t>
  </si>
  <si>
    <t>Ilha de Mocambique</t>
  </si>
  <si>
    <t>District name</t>
  </si>
  <si>
    <t>#</t>
  </si>
  <si>
    <t>Improved Sanitation Facility</t>
  </si>
  <si>
    <t>Type of facility</t>
  </si>
  <si>
    <t>Unimproved facility</t>
  </si>
  <si>
    <t>% of Pop</t>
  </si>
  <si>
    <t>POP 2017</t>
  </si>
  <si>
    <t>POP OD 2017</t>
  </si>
  <si>
    <t>%POP OD 2017</t>
  </si>
  <si>
    <t>demographic summary of provinces as per census 2017 projected for year 2022</t>
  </si>
  <si>
    <t>provinces</t>
  </si>
  <si>
    <t xml:space="preserve">Cabo Delgado </t>
  </si>
  <si>
    <t>tete</t>
  </si>
  <si>
    <t>Maputo province</t>
  </si>
  <si>
    <t>ZZtotal _ mozambique</t>
  </si>
  <si>
    <t>PROVINCE</t>
  </si>
  <si>
    <t>OD CEN 2017</t>
  </si>
  <si>
    <t>OD JMP 2022</t>
  </si>
  <si>
    <t>Child population (in million, under 5 years) 2022</t>
  </si>
  <si>
    <t>Child population (in million, under 18 years) 2022</t>
  </si>
  <si>
    <t>POP INCREASE</t>
  </si>
  <si>
    <t>OD RATE</t>
  </si>
  <si>
    <t>%POP OD 2022</t>
  </si>
  <si>
    <t>PROP OF POPULATION IN PROV</t>
  </si>
  <si>
    <t>DISTRICT</t>
  </si>
  <si>
    <t>Ancuabe</t>
  </si>
  <si>
    <t>Balama</t>
  </si>
  <si>
    <t>Chiure</t>
  </si>
  <si>
    <t>Ibo</t>
  </si>
  <si>
    <t>Macomia</t>
  </si>
  <si>
    <t>Mecufi</t>
  </si>
  <si>
    <t>Meluco</t>
  </si>
  <si>
    <t>Metuge</t>
  </si>
  <si>
    <t>Montepuez</t>
  </si>
  <si>
    <t>Mueda</t>
  </si>
  <si>
    <t>Muidumbe</t>
  </si>
  <si>
    <t>Namuno</t>
  </si>
  <si>
    <t>Nangade</t>
  </si>
  <si>
    <t>Palma</t>
  </si>
  <si>
    <t>Quissanga</t>
  </si>
  <si>
    <t>Chokwe</t>
  </si>
  <si>
    <t>Chongoene</t>
  </si>
  <si>
    <t>Guija</t>
  </si>
  <si>
    <t>Limpopo</t>
  </si>
  <si>
    <t>Mabalane</t>
  </si>
  <si>
    <t>Mandlakaze</t>
  </si>
  <si>
    <t>Mapai</t>
  </si>
  <si>
    <t>Massangena</t>
  </si>
  <si>
    <t>Massingir</t>
  </si>
  <si>
    <t>Funhalouro</t>
  </si>
  <si>
    <t>Govuro</t>
  </si>
  <si>
    <t>Homoine</t>
  </si>
  <si>
    <t>Inharrime</t>
  </si>
  <si>
    <t>Inhassoro</t>
  </si>
  <si>
    <t>Jangamo</t>
  </si>
  <si>
    <t>Mabote</t>
  </si>
  <si>
    <t>Massinga</t>
  </si>
  <si>
    <t>Morrumbene</t>
  </si>
  <si>
    <t>Panda</t>
  </si>
  <si>
    <t>Vilankulo</t>
  </si>
  <si>
    <t>Zavala</t>
  </si>
  <si>
    <t>Barue</t>
  </si>
  <si>
    <t>Gondola</t>
  </si>
  <si>
    <t>Guro</t>
  </si>
  <si>
    <t>Macate</t>
  </si>
  <si>
    <t>Machaze</t>
  </si>
  <si>
    <t>Macossa</t>
  </si>
  <si>
    <t>Sussundenga</t>
  </si>
  <si>
    <t>Tambara</t>
  </si>
  <si>
    <t>Vanduzi</t>
  </si>
  <si>
    <t>Maputo</t>
  </si>
  <si>
    <t>Boane</t>
  </si>
  <si>
    <t>Magude</t>
  </si>
  <si>
    <t>Cuamba</t>
  </si>
  <si>
    <t>Lago</t>
  </si>
  <si>
    <t>Majune</t>
  </si>
  <si>
    <t>Mandimba</t>
  </si>
  <si>
    <t>Marrupa</t>
  </si>
  <si>
    <t>Maua</t>
  </si>
  <si>
    <t>Mavago</t>
  </si>
  <si>
    <t>Mecanhelas</t>
  </si>
  <si>
    <t>Mecula</t>
  </si>
  <si>
    <t>Metarica</t>
  </si>
  <si>
    <t>Muembe</t>
  </si>
  <si>
    <t>Ngauma</t>
  </si>
  <si>
    <t>Nipepe</t>
  </si>
  <si>
    <t>Sanga</t>
  </si>
  <si>
    <t>Buzi</t>
  </si>
  <si>
    <t>Caia</t>
  </si>
  <si>
    <t>Chemba</t>
  </si>
  <si>
    <t>Cheringoma</t>
  </si>
  <si>
    <t>Chibabava</t>
  </si>
  <si>
    <t>Dondo</t>
  </si>
  <si>
    <t>Gorongosa</t>
  </si>
  <si>
    <t>Machanga</t>
  </si>
  <si>
    <t>Maringue</t>
  </si>
  <si>
    <t>Marromeu</t>
  </si>
  <si>
    <t>Muanza</t>
  </si>
  <si>
    <t>Nhamatanda</t>
  </si>
  <si>
    <t>Angonia</t>
  </si>
  <si>
    <t>Changara</t>
  </si>
  <si>
    <t>Chifunde</t>
  </si>
  <si>
    <t>Chiuta</t>
  </si>
  <si>
    <t>Doa</t>
  </si>
  <si>
    <t>Macanga</t>
  </si>
  <si>
    <t>Magoe</t>
  </si>
  <si>
    <t>Marara</t>
  </si>
  <si>
    <t>Maravia</t>
  </si>
  <si>
    <t>Moatize</t>
  </si>
  <si>
    <t>Mutarara</t>
  </si>
  <si>
    <t>Tsangano</t>
  </si>
  <si>
    <t>Alto Molocue</t>
  </si>
  <si>
    <t>Chinde</t>
  </si>
  <si>
    <t>Derre</t>
  </si>
  <si>
    <t>Gile</t>
  </si>
  <si>
    <t>Gurue</t>
  </si>
  <si>
    <t>Ile</t>
  </si>
  <si>
    <t>Inhassunge</t>
  </si>
  <si>
    <t>Luabo</t>
  </si>
  <si>
    <t>Lugela</t>
  </si>
  <si>
    <t>Milange</t>
  </si>
  <si>
    <t>Mocuba</t>
  </si>
  <si>
    <t>Mocubela</t>
  </si>
  <si>
    <t>Molumbo</t>
  </si>
  <si>
    <t>Mopeia</t>
  </si>
  <si>
    <t>Morrumbala</t>
  </si>
  <si>
    <t>Namacurra</t>
  </si>
  <si>
    <t>Namarroi</t>
  </si>
  <si>
    <t>Nicoadala</t>
  </si>
  <si>
    <t>Pebane</t>
  </si>
  <si>
    <t>Cidade De Pemba</t>
  </si>
  <si>
    <t>Mocimboa Da Praia</t>
  </si>
  <si>
    <t>Bilene</t>
  </si>
  <si>
    <t>Chicualacuala</t>
  </si>
  <si>
    <t>Chigubo</t>
  </si>
  <si>
    <t>Cidade De Xai-Xai</t>
  </si>
  <si>
    <t>Chibuto</t>
  </si>
  <si>
    <t>Cidade De Inhambane</t>
  </si>
  <si>
    <t>Maxixe</t>
  </si>
  <si>
    <t>Cidade De Chimoio</t>
  </si>
  <si>
    <t>Cidade Da Matola</t>
  </si>
  <si>
    <t>Marracuene</t>
  </si>
  <si>
    <t>Manhiça</t>
  </si>
  <si>
    <t>Matutuine</t>
  </si>
  <si>
    <t>Moamba</t>
  </si>
  <si>
    <t>Namaacha</t>
  </si>
  <si>
    <t>Cidade De Nampula</t>
  </si>
  <si>
    <t>Ilha De Moçambique</t>
  </si>
  <si>
    <t>Liúpo</t>
  </si>
  <si>
    <t>Nacala</t>
  </si>
  <si>
    <t>Nacala-A-Velha</t>
  </si>
  <si>
    <t>Chimbonila</t>
  </si>
  <si>
    <t>Cidade De Lichinga</t>
  </si>
  <si>
    <t>Ilha Risunodo</t>
  </si>
  <si>
    <t>Ilha Licom</t>
  </si>
  <si>
    <t>Lago Niassa</t>
  </si>
  <si>
    <t>tiny islands in lake malawi, off the coast of Niassa province, district Lago Niassa</t>
  </si>
  <si>
    <t>EXCEL</t>
  </si>
  <si>
    <t>Cidade De Maputo</t>
  </si>
  <si>
    <t>Combine all districts of Cidade De Maputo province into one district called Citade de Maputo, with data from provinces sheet</t>
  </si>
  <si>
    <t>Maputo City</t>
  </si>
  <si>
    <t>change province name to Maputo City</t>
  </si>
  <si>
    <t xml:space="preserve">        Cidade De Maputo</t>
  </si>
  <si>
    <t>Cidade Da Beira</t>
  </si>
  <si>
    <t>Cahora Bassa</t>
  </si>
  <si>
    <t>Cidade De Tete</t>
  </si>
  <si>
    <t>Zumbu</t>
  </si>
  <si>
    <t>Cidade De Quelimane</t>
  </si>
  <si>
    <t>Maganja Da Costa</t>
  </si>
  <si>
    <t>NIASSA</t>
  </si>
  <si>
    <t>Zambazia</t>
  </si>
  <si>
    <t>Maquival</t>
  </si>
  <si>
    <t>Province</t>
  </si>
  <si>
    <t>District</t>
  </si>
  <si>
    <t>Mulevala</t>
  </si>
  <si>
    <t>Attention !</t>
  </si>
  <si>
    <t>is the lake itself, dropped moz_data_clean</t>
  </si>
  <si>
    <t>NO data for this district</t>
  </si>
  <si>
    <t>LEVEL</t>
  </si>
  <si>
    <t>Mossurize</t>
  </si>
  <si>
    <t>mussorize changed to mossurize Manica</t>
  </si>
  <si>
    <t>Not Available</t>
  </si>
  <si>
    <t>DISTRICT_EXCEL</t>
  </si>
  <si>
    <t>POP_2017</t>
  </si>
  <si>
    <t>POP_OD_2017</t>
  </si>
  <si>
    <t>POP_2022</t>
  </si>
  <si>
    <t>POP_OD_2022</t>
  </si>
  <si>
    <t>ADM2_PT</t>
  </si>
  <si>
    <t>POP OD 2023</t>
  </si>
  <si>
    <t>Moderate</t>
  </si>
  <si>
    <t>/POP_OD_2017</t>
  </si>
  <si>
    <t>/POP_OD_2022</t>
  </si>
  <si>
    <t>Very High</t>
  </si>
  <si>
    <t>/POP OD 2017</t>
  </si>
  <si>
    <t>/POP OD 2022</t>
  </si>
  <si>
    <t>Province excel</t>
  </si>
  <si>
    <t>zzNational</t>
  </si>
  <si>
    <t>Maputo Province</t>
  </si>
  <si>
    <t>% of Pop 22</t>
  </si>
  <si>
    <t>% of POP IMP 22</t>
  </si>
  <si>
    <t>% of Pop UNIMP 22</t>
  </si>
  <si>
    <t>POP IMP 22</t>
  </si>
  <si>
    <t>POP UNIMP 222</t>
  </si>
  <si>
    <t>check POP OD</t>
  </si>
  <si>
    <t>POP Improved 2022</t>
  </si>
  <si>
    <t># National</t>
  </si>
  <si>
    <t># Pop OD</t>
  </si>
  <si>
    <t>Unimproved</t>
  </si>
  <si>
    <t xml:space="preserve">% UNIM = </t>
  </si>
  <si>
    <t>Estimates and projections for improved sanitation: total</t>
  </si>
  <si>
    <t>Estimates based on linear regression</t>
  </si>
  <si>
    <t>Year</t>
  </si>
  <si>
    <t>National</t>
  </si>
  <si>
    <t>Progress required</t>
  </si>
  <si>
    <t>Acceleration to 100% in 2030</t>
  </si>
  <si>
    <t>Pro</t>
  </si>
  <si>
    <t>OD</t>
  </si>
  <si>
    <t>IMP</t>
  </si>
  <si>
    <t>Urban</t>
  </si>
  <si>
    <t>Rural</t>
  </si>
  <si>
    <t>DHS03</t>
  </si>
  <si>
    <t>X</t>
  </si>
  <si>
    <t>MICS08</t>
  </si>
  <si>
    <t>AIS09</t>
  </si>
  <si>
    <t>DHS11</t>
  </si>
  <si>
    <t>DHS15</t>
  </si>
  <si>
    <t>% OD POP in Zambezia and Nampula</t>
  </si>
  <si>
    <t>Angola</t>
  </si>
  <si>
    <t>Botswana</t>
  </si>
  <si>
    <t>Burundi</t>
  </si>
  <si>
    <t>Comoros</t>
  </si>
  <si>
    <t>Eritrea</t>
  </si>
  <si>
    <t>Eswatini</t>
  </si>
  <si>
    <t>Ethiopia</t>
  </si>
  <si>
    <t>Kenya</t>
  </si>
  <si>
    <t>Lesotho</t>
  </si>
  <si>
    <t>Madagascar</t>
  </si>
  <si>
    <t>Malawi</t>
  </si>
  <si>
    <t>Mozambique</t>
  </si>
  <si>
    <t>Namibia</t>
  </si>
  <si>
    <t>Rwanda</t>
  </si>
  <si>
    <t>Somalia</t>
  </si>
  <si>
    <t>South Africa</t>
  </si>
  <si>
    <t>South Sudan</t>
  </si>
  <si>
    <t>Uganda</t>
  </si>
  <si>
    <t>Zambia</t>
  </si>
  <si>
    <t>Zimbabwe</t>
  </si>
  <si>
    <t>Country</t>
  </si>
  <si>
    <t>Tanzania</t>
  </si>
  <si>
    <t>UNIMP</t>
  </si>
  <si>
    <t>JMP 2021 RPOERT ON 2020</t>
  </si>
  <si>
    <t>POP OD</t>
  </si>
  <si>
    <t>POP OD + UNIMP</t>
  </si>
  <si>
    <t>Country2</t>
  </si>
  <si>
    <t>POP OD M</t>
  </si>
  <si>
    <t>Share of all OD in Country</t>
  </si>
  <si>
    <t>Acceleration to 0% in 2030</t>
  </si>
  <si>
    <t>added line for Maquival, copied data of Quelimane Cidade (Zambezia)</t>
  </si>
  <si>
    <t>Pop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</si>
</sst>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0.0"/>
    <numFmt numFmtId="165" formatCode="_ * #,##0.00_ ;_ * \-#,##0.00_ ;_ * &quot;-&quot;??_ ;_ @_ "/>
    <numFmt numFmtId="166" formatCode="_-* #,##0_-;\-* #,##0_-;_-* &quot;-&quot;??_-;_-@_-"/>
    <numFmt numFmtId="167" formatCode="0.0%"/>
    <numFmt numFmtId="168" formatCode="_-* #,##0.000_-;\-* #,##0.000_-;_-* &quot;-&quot;??_-;_-@_-"/>
    <numFmt numFmtId="169" formatCode="_-* #,##0.000\ _€_-;\-* #,##0.000\ _€_-;_-* &quot;-&quot;???\ _€_-;_-@_-"/>
    <numFmt numFmtId="170" formatCode="_(* #,##0_);_(* \(#,##0\);_(* &quot;-&quot;??_);_(@_)"/>
    <numFmt numFmtId="171" formatCode="_(* #,##0.000_);_(* \(#,##0.000\);_(* &quot;-&quot;??_);_(@_)"/>
    <numFmt numFmtId="172" formatCode="_-* #,##0.0_-;\-* #,##0.0_-;_-* &quot;-&quot;??_-;_-@_-"/>
  </numFmts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rgb="FFFF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sz val="9"/>
      <color rgb="FF000000"/>
      <name val="Arial"/>
      <family val="2"/>
    </font>
    <font>
      <sz val="8"/>
      <name val="Calibri"/>
      <family val="2"/>
      <scheme val="minor"/>
    </font>
    <font>
      <b/>
      <sz val="16"/>
      <color rgb="FFFFFFFF"/>
      <name val="Calibri"/>
      <family val="2"/>
    </font>
    <font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color theme="1"/>
      <name val="Arial"/>
      <family val="2"/>
    </font>
    <font>
      <sz val="12"/>
      <color theme="1"/>
      <name val="Times New Roman"/>
      <family val="2"/>
    </font>
  </fonts>
  <fills count="4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CE0C1"/>
        <bgColor indexed="64"/>
      </patternFill>
    </fill>
    <fill>
      <patternFill patternType="solid">
        <fgColor theme="9"/>
        <bgColor theme="9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medium">
        <color theme="4" tint="0.39991454817346722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8" fillId="9" borderId="0" applyNumberFormat="0" applyBorder="0" applyAlignment="0" applyProtection="0"/>
    <xf numFmtId="0" fontId="9" fillId="10" borderId="0" applyNumberFormat="0" applyBorder="0" applyAlignment="0" applyProtection="0"/>
    <xf numFmtId="0" fontId="10" fillId="11" borderId="4" applyNumberFormat="0" applyAlignment="0" applyProtection="0"/>
    <xf numFmtId="0" fontId="11" fillId="12" borderId="5" applyNumberFormat="0" applyAlignment="0" applyProtection="0"/>
    <xf numFmtId="0" fontId="12" fillId="12" borderId="4" applyNumberFormat="0" applyAlignment="0" applyProtection="0"/>
    <xf numFmtId="0" fontId="13" fillId="0" borderId="6" applyNumberFormat="0" applyFill="0" applyAlignment="0" applyProtection="0"/>
    <xf numFmtId="0" fontId="14" fillId="13" borderId="7" applyNumberFormat="0" applyAlignment="0" applyProtection="0"/>
    <xf numFmtId="0" fontId="15" fillId="0" borderId="0" applyNumberFormat="0" applyFill="0" applyBorder="0" applyAlignment="0" applyProtection="0"/>
    <xf numFmtId="0" fontId="2" fillId="14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7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7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7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7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7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165" fontId="2" fillId="0" borderId="0" applyFont="0" applyFill="0" applyBorder="0" applyAlignment="0" applyProtection="0"/>
    <xf numFmtId="0" fontId="18" fillId="0" borderId="0"/>
    <xf numFmtId="0" fontId="18" fillId="0" borderId="0"/>
    <xf numFmtId="43" fontId="2" fillId="0" borderId="0" applyFont="0" applyFill="0" applyBorder="0" applyAlignment="0" applyProtection="0"/>
    <xf numFmtId="0" fontId="33" fillId="0" borderId="0"/>
  </cellStyleXfs>
  <cellXfs count="9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4" borderId="0" xfId="0" applyFill="1" applyAlignment="1">
      <alignment horizontal="center"/>
    </xf>
    <xf numFmtId="164" fontId="0" fillId="5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164" fontId="20" fillId="0" borderId="0" xfId="0" applyNumberFormat="1" applyFont="1"/>
    <xf numFmtId="0" fontId="0" fillId="39" borderId="0" xfId="0" applyFill="1"/>
    <xf numFmtId="0" fontId="20" fillId="0" borderId="0" xfId="0" applyFont="1"/>
    <xf numFmtId="166" fontId="0" fillId="0" borderId="0" xfId="1" applyNumberFormat="1" applyFont="1"/>
    <xf numFmtId="0" fontId="19" fillId="0" borderId="0" xfId="0" applyFont="1"/>
    <xf numFmtId="0" fontId="20" fillId="0" borderId="10" xfId="0" applyFont="1" applyBorder="1" applyAlignment="1">
      <alignment horizontal="center" vertical="center" wrapText="1"/>
    </xf>
    <xf numFmtId="0" fontId="20" fillId="39" borderId="10" xfId="0" applyFont="1" applyFill="1" applyBorder="1" applyAlignment="1">
      <alignment horizontal="center" vertical="center" wrapText="1"/>
    </xf>
    <xf numFmtId="164" fontId="19" fillId="0" borderId="0" xfId="0" applyNumberFormat="1" applyFont="1"/>
    <xf numFmtId="164" fontId="20" fillId="39" borderId="0" xfId="0" applyNumberFormat="1" applyFont="1" applyFill="1"/>
    <xf numFmtId="0" fontId="20" fillId="0" borderId="10" xfId="0" applyFont="1" applyBorder="1" applyAlignment="1">
      <alignment horizontal="center" vertical="center"/>
    </xf>
    <xf numFmtId="3" fontId="0" fillId="0" borderId="0" xfId="0" applyNumberFormat="1"/>
    <xf numFmtId="167" fontId="0" fillId="40" borderId="0" xfId="2" applyNumberFormat="1" applyFont="1" applyFill="1"/>
    <xf numFmtId="164" fontId="19" fillId="3" borderId="0" xfId="0" applyNumberFormat="1" applyFont="1" applyFill="1"/>
    <xf numFmtId="167" fontId="0" fillId="0" borderId="0" xfId="2" applyNumberFormat="1" applyFont="1"/>
    <xf numFmtId="0" fontId="0" fillId="4" borderId="0" xfId="0" applyFill="1"/>
    <xf numFmtId="167" fontId="0" fillId="4" borderId="0" xfId="2" applyNumberFormat="1" applyFont="1" applyFill="1"/>
    <xf numFmtId="0" fontId="0" fillId="5" borderId="0" xfId="0" applyFill="1"/>
    <xf numFmtId="9" fontId="0" fillId="4" borderId="0" xfId="2" applyFont="1" applyFill="1"/>
    <xf numFmtId="167" fontId="21" fillId="0" borderId="0" xfId="2" applyNumberFormat="1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166" fontId="0" fillId="4" borderId="0" xfId="1" applyNumberFormat="1" applyFont="1" applyFill="1"/>
    <xf numFmtId="166" fontId="0" fillId="0" borderId="0" xfId="0" applyNumberFormat="1"/>
    <xf numFmtId="166" fontId="0" fillId="4" borderId="0" xfId="0" applyNumberFormat="1" applyFill="1"/>
    <xf numFmtId="166" fontId="21" fillId="4" borderId="0" xfId="1" applyNumberFormat="1" applyFont="1" applyFill="1"/>
    <xf numFmtId="166" fontId="21" fillId="0" borderId="0" xfId="1" applyNumberFormat="1" applyFont="1"/>
    <xf numFmtId="0" fontId="0" fillId="41" borderId="12" xfId="0" applyFill="1" applyBorder="1"/>
    <xf numFmtId="0" fontId="0" fillId="0" borderId="12" xfId="0" applyBorder="1"/>
    <xf numFmtId="43" fontId="0" fillId="0" borderId="0" xfId="1" applyFont="1"/>
    <xf numFmtId="168" fontId="0" fillId="0" borderId="0" xfId="1" applyNumberFormat="1" applyFont="1"/>
    <xf numFmtId="169" fontId="0" fillId="0" borderId="0" xfId="0" applyNumberFormat="1"/>
    <xf numFmtId="9" fontId="0" fillId="0" borderId="0" xfId="2" applyFont="1"/>
    <xf numFmtId="0" fontId="0" fillId="41" borderId="13" xfId="0" applyFill="1" applyBorder="1"/>
    <xf numFmtId="0" fontId="0" fillId="0" borderId="13" xfId="0" applyBorder="1"/>
    <xf numFmtId="0" fontId="0" fillId="0" borderId="0" xfId="0" applyAlignment="1">
      <alignment horizontal="center" vertical="center"/>
    </xf>
    <xf numFmtId="0" fontId="22" fillId="0" borderId="10" xfId="0" applyFont="1" applyBorder="1" applyAlignment="1">
      <alignment vertical="center" wrapText="1"/>
    </xf>
    <xf numFmtId="170" fontId="23" fillId="0" borderId="10" xfId="47" applyNumberFormat="1" applyFont="1" applyBorder="1" applyAlignment="1">
      <alignment vertical="center"/>
    </xf>
    <xf numFmtId="3" fontId="23" fillId="0" borderId="10" xfId="0" applyNumberFormat="1" applyFont="1" applyBorder="1" applyAlignment="1">
      <alignment vertical="center"/>
    </xf>
    <xf numFmtId="3" fontId="24" fillId="0" borderId="10" xfId="0" applyNumberFormat="1" applyFont="1" applyBorder="1" applyAlignment="1">
      <alignment vertical="center"/>
    </xf>
    <xf numFmtId="0" fontId="0" fillId="0" borderId="10" xfId="0" applyBorder="1"/>
    <xf numFmtId="0" fontId="22" fillId="0" borderId="14" xfId="0" applyFont="1" applyBorder="1" applyAlignment="1">
      <alignment vertical="center" wrapText="1"/>
    </xf>
    <xf numFmtId="0" fontId="22" fillId="0" borderId="15" xfId="0" applyFont="1" applyBorder="1" applyAlignment="1">
      <alignment vertical="center" wrapText="1"/>
    </xf>
    <xf numFmtId="0" fontId="22" fillId="0" borderId="16" xfId="0" applyFont="1" applyBorder="1" applyAlignment="1">
      <alignment vertical="center" wrapText="1"/>
    </xf>
    <xf numFmtId="0" fontId="25" fillId="0" borderId="10" xfId="0" applyFont="1" applyBorder="1" applyAlignment="1">
      <alignment vertical="center" wrapText="1"/>
    </xf>
    <xf numFmtId="0" fontId="22" fillId="42" borderId="10" xfId="0" applyFont="1" applyFill="1" applyBorder="1" applyAlignment="1">
      <alignment vertical="center" wrapText="1"/>
    </xf>
    <xf numFmtId="166" fontId="22" fillId="0" borderId="14" xfId="1" applyNumberFormat="1" applyFont="1" applyBorder="1" applyAlignment="1">
      <alignment vertical="center" wrapText="1"/>
    </xf>
    <xf numFmtId="171" fontId="23" fillId="0" borderId="10" xfId="47" applyNumberFormat="1" applyFont="1" applyBorder="1" applyAlignment="1">
      <alignment vertical="center"/>
    </xf>
    <xf numFmtId="2" fontId="0" fillId="0" borderId="0" xfId="0" applyNumberFormat="1"/>
    <xf numFmtId="2" fontId="0" fillId="43" borderId="0" xfId="0" applyNumberFormat="1" applyFill="1"/>
    <xf numFmtId="164" fontId="0" fillId="43" borderId="0" xfId="0" applyNumberFormat="1" applyFill="1"/>
    <xf numFmtId="43" fontId="0" fillId="4" borderId="0" xfId="1" applyFont="1" applyFill="1"/>
    <xf numFmtId="168" fontId="0" fillId="4" borderId="0" xfId="1" applyNumberFormat="1" applyFont="1" applyFill="1"/>
    <xf numFmtId="0" fontId="0" fillId="43" borderId="0" xfId="0" applyFill="1"/>
    <xf numFmtId="166" fontId="21" fillId="43" borderId="0" xfId="1" applyNumberFormat="1" applyFont="1" applyFill="1"/>
    <xf numFmtId="43" fontId="0" fillId="43" borderId="0" xfId="1" applyFont="1" applyFill="1"/>
    <xf numFmtId="168" fontId="0" fillId="43" borderId="0" xfId="1" applyNumberFormat="1" applyFont="1" applyFill="1"/>
    <xf numFmtId="166" fontId="0" fillId="43" borderId="0" xfId="0" applyNumberFormat="1" applyFill="1"/>
    <xf numFmtId="166" fontId="0" fillId="43" borderId="0" xfId="1" applyNumberFormat="1" applyFont="1" applyFill="1"/>
    <xf numFmtId="0" fontId="0" fillId="0" borderId="0" xfId="0" applyAlignment="1">
      <alignment wrapText="1"/>
    </xf>
    <xf numFmtId="172" fontId="0" fillId="0" borderId="0" xfId="1" applyNumberFormat="1" applyFont="1"/>
    <xf numFmtId="0" fontId="0" fillId="40" borderId="0" xfId="0" applyFill="1"/>
    <xf numFmtId="166" fontId="0" fillId="44" borderId="0" xfId="1" applyNumberFormat="1" applyFont="1" applyFill="1"/>
    <xf numFmtId="0" fontId="27" fillId="45" borderId="0" xfId="0" applyFont="1" applyFill="1"/>
    <xf numFmtId="0" fontId="28" fillId="45" borderId="0" xfId="0" applyFont="1" applyFill="1"/>
    <xf numFmtId="0" fontId="29" fillId="46" borderId="0" xfId="0" applyFont="1" applyFill="1"/>
    <xf numFmtId="0" fontId="30" fillId="46" borderId="0" xfId="0" applyFont="1" applyFill="1"/>
    <xf numFmtId="164" fontId="30" fillId="46" borderId="0" xfId="0" applyNumberFormat="1" applyFont="1" applyFill="1"/>
    <xf numFmtId="0" fontId="31" fillId="46" borderId="0" xfId="0" applyFont="1" applyFill="1"/>
    <xf numFmtId="0" fontId="1" fillId="0" borderId="17" xfId="0" applyFont="1" applyBorder="1"/>
    <xf numFmtId="1" fontId="0" fillId="0" borderId="0" xfId="0" applyNumberFormat="1"/>
    <xf numFmtId="1" fontId="30" fillId="46" borderId="0" xfId="0" applyNumberFormat="1" applyFont="1" applyFill="1"/>
    <xf numFmtId="0" fontId="0" fillId="0" borderId="10" xfId="0" applyBorder="1" applyAlignment="1">
      <alignment horizontal="center"/>
    </xf>
    <xf numFmtId="0" fontId="32" fillId="2" borderId="10" xfId="45" applyFont="1" applyFill="1" applyBorder="1" applyAlignment="1">
      <alignment horizontal="left"/>
    </xf>
    <xf numFmtId="164" fontId="32" fillId="2" borderId="10" xfId="45" applyNumberFormat="1" applyFont="1" applyFill="1" applyBorder="1" applyAlignment="1">
      <alignment horizontal="center" vertical="center"/>
    </xf>
    <xf numFmtId="164" fontId="32" fillId="47" borderId="18" xfId="48" applyNumberFormat="1" applyFont="1" applyFill="1" applyBorder="1" applyAlignment="1">
      <alignment horizontal="center"/>
    </xf>
    <xf numFmtId="0" fontId="0" fillId="0" borderId="19" xfId="0" applyBorder="1"/>
    <xf numFmtId="0" fontId="0" fillId="41" borderId="19" xfId="0" applyFill="1" applyBorder="1"/>
    <xf numFmtId="0" fontId="14" fillId="48" borderId="20" xfId="0" applyFont="1" applyFill="1" applyBorder="1"/>
    <xf numFmtId="0" fontId="14" fillId="48" borderId="21" xfId="0" applyFont="1" applyFill="1" applyBorder="1"/>
    <xf numFmtId="0" fontId="14" fillId="48" borderId="22" xfId="0" applyFont="1" applyFill="1" applyBorder="1"/>
    <xf numFmtId="0" fontId="1" fillId="0" borderId="0" xfId="0" applyFont="1"/>
    <xf numFmtId="1" fontId="0" fillId="0" borderId="0" xfId="1" applyNumberFormat="1" applyFont="1"/>
    <xf numFmtId="0" fontId="0" fillId="0" borderId="0" xfId="0" applyAlignment="1">
      <alignment horizontal="center" wrapText="1"/>
    </xf>
    <xf numFmtId="0" fontId="20" fillId="0" borderId="11" xfId="0" applyFont="1" applyBorder="1" applyAlignment="1">
      <alignment horizontal="center" vertical="center"/>
    </xf>
  </cellXfs>
  <cellStyles count="49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omma 2" xfId="47" xr:uid="{01D13005-FA39-4080-869C-1F75E6A07919}"/>
    <cellStyle name="Comma 3" xfId="44" xr:uid="{4B68205B-6724-4216-A01B-455F618E56A6}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5" xr:uid="{BD4F15CC-EB29-4207-B53B-2EFB5AA9B1F9}"/>
    <cellStyle name="Normal 3" xfId="46" xr:uid="{900FEDB8-FAE7-4C72-A962-C40FA466F6E1}"/>
    <cellStyle name="Normal 6 2" xfId="48" xr:uid="{93EF7770-3FAD-4D8D-BE58-97EFD30B7C93}"/>
    <cellStyle name="Note" xfId="17" builtinId="10" customBuiltin="1"/>
    <cellStyle name="Output" xfId="12" builtinId="21" customBuiltin="1"/>
    <cellStyle name="Per 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66">
    <dxf>
      <numFmt numFmtId="166" formatCode="_-* #,##0_-;\-* #,##0_-;_-* &quot;-&quot;??_-;_-@_-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numFmt numFmtId="166" formatCode="_-* #,##0_-;\-* #,##0_-;_-* &quot;-&quot;??_-;_-@_-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71" formatCode="_(* #,##0.000_);_(* \(#,##0.000\);_(* &quot;-&quot;??_);_(@_)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70" formatCode="_(* #,##0_);_(* \(#,##0\);_(* &quot;-&quot;??_);_(@_)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6" formatCode="_-* #,##0_-;\-* #,##0_-;_-* &quot;-&quot;??_-;_-@_-"/>
    </dxf>
    <dxf>
      <numFmt numFmtId="1" formatCode="0"/>
    </dxf>
    <dxf>
      <numFmt numFmtId="1" formatCode="0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8" formatCode="_-* #,##0.000_-;\-* #,##0.000_-;_-* &quot;-&quot;??_-;_-@_-"/>
    </dxf>
    <dxf>
      <numFmt numFmtId="168" formatCode="_-* #,##0.000_-;\-* #,##0.00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72" formatCode="_-* #,##0.0_-;\-* #,##0.0_-;_-* &quot;-&quot;??_-;_-@_-"/>
    </dxf>
    <dxf>
      <numFmt numFmtId="172" formatCode="_-* #,##0.0_-;\-* #,##0.0_-;_-* &quot;-&quot;??_-;_-@_-"/>
    </dxf>
    <dxf>
      <numFmt numFmtId="172" formatCode="_-* #,##0.0_-;\-* #,##0.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8" formatCode="_-* #,##0.000_-;\-* #,##0.000_-;_-* &quot;-&quot;??_-;_-@_-"/>
    </dxf>
    <dxf>
      <numFmt numFmtId="168" formatCode="_-* #,##0.000_-;\-* #,##0.00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Relationship Id="rId27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'PROV (for charts)'!$H$1</c:f>
              <c:strCache>
                <c:ptCount val="1"/>
                <c:pt idx="0">
                  <c:v># Pop 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'PROV (for charts)'!$B$2:$B$13</c:f>
              <c:strCache>
                <c:ptCount val="12"/>
                <c:pt idx="0">
                  <c:v># National</c:v>
                </c:pt>
                <c:pt idx="1">
                  <c:v>Zambezia</c:v>
                </c:pt>
                <c:pt idx="2">
                  <c:v>Nampula</c:v>
                </c:pt>
                <c:pt idx="3">
                  <c:v>Tete</c:v>
                </c:pt>
                <c:pt idx="4">
                  <c:v>Sofala</c:v>
                </c:pt>
                <c:pt idx="5">
                  <c:v>Manica</c:v>
                </c:pt>
                <c:pt idx="6">
                  <c:v>Inhambane</c:v>
                </c:pt>
                <c:pt idx="7">
                  <c:v>Gaza</c:v>
                </c:pt>
                <c:pt idx="8">
                  <c:v>Cabo Delgado</c:v>
                </c:pt>
                <c:pt idx="9">
                  <c:v>Niassa</c:v>
                </c:pt>
                <c:pt idx="10">
                  <c:v>Maputo Province</c:v>
                </c:pt>
                <c:pt idx="11">
                  <c:v>Maputo Cidade</c:v>
                </c:pt>
              </c:strCache>
            </c:strRef>
          </c:cat>
          <c:val>
            <c:numRef>
              <c:f>'PROV (for charts)'!$H$2:$H$13</c:f>
              <c:numCache>
                <c:formatCode>_-* #,##0_-;\-* #,##0_-;_-* "-"??_-;_-@_-</c:formatCode>
                <c:ptCount val="12"/>
                <c:pt idx="0">
                  <c:v>7095994.8463356867</c:v>
                </c:pt>
                <c:pt idx="1">
                  <c:v>2775553.4319103654</c:v>
                </c:pt>
                <c:pt idx="2">
                  <c:v>1512929.7973356587</c:v>
                </c:pt>
                <c:pt idx="3">
                  <c:v>975495.55335116584</c:v>
                </c:pt>
                <c:pt idx="4">
                  <c:v>804066.55063099228</c:v>
                </c:pt>
                <c:pt idx="5">
                  <c:v>542282.08358244353</c:v>
                </c:pt>
                <c:pt idx="6">
                  <c:v>163946.94902142667</c:v>
                </c:pt>
                <c:pt idx="7">
                  <c:v>137557.83899190751</c:v>
                </c:pt>
                <c:pt idx="8">
                  <c:v>121149.01890616905</c:v>
                </c:pt>
                <c:pt idx="9">
                  <c:v>59288.460330119095</c:v>
                </c:pt>
                <c:pt idx="10">
                  <c:v>2441.3828195489177</c:v>
                </c:pt>
                <c:pt idx="11">
                  <c:v>1283.7794558903422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78-404C-8DAD-4FB91F29C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7959471"/>
        <c:axId val="527957807"/>
      </c:barChart>
      <c:lineChart>
        <c:grouping val="standard"/>
        <c:varyColors val="0"/>
        <c:ser>
          <c:idx val="1"/>
          <c:order val="1"/>
          <c:tx>
            <c:strRef>
              <c:f>'PROV (for charts)'!$J$1</c:f>
              <c:strCache>
                <c:ptCount val="1"/>
                <c:pt idx="0">
                  <c:v>Open defecation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'PROV (for charts)'!$J$2:$J$13</c:f>
              <c:numCache>
                <c:formatCode>0%</c:formatCode>
                <c:ptCount val="12"/>
                <c:pt idx="0">
                  <c:v>0.22200475974465916</c:v>
                </c:pt>
                <c:pt idx="1">
                  <c:v>0.47406112032557757</c:v>
                </c:pt>
                <c:pt idx="2">
                  <c:v>0.23310733825069227</c:v>
                </c:pt>
                <c:pt idx="3">
                  <c:v>0.31667347953873104</c:v>
                </c:pt>
                <c:pt idx="4">
                  <c:v>0.30916670728219287</c:v>
                </c:pt>
                <c:pt idx="5">
                  <c:v>0.24254108243289918</c:v>
                </c:pt>
                <c:pt idx="6">
                  <c:v>0.10480604864026191</c:v>
                </c:pt>
                <c:pt idx="7">
                  <c:v>9.3844761428833856E-2</c:v>
                </c:pt>
                <c:pt idx="8">
                  <c:v>4.5372838885668898E-2</c:v>
                </c:pt>
                <c:pt idx="9">
                  <c:v>2.7798845504510852E-2</c:v>
                </c:pt>
                <c:pt idx="10">
                  <c:v>1.0212115247668408E-3</c:v>
                </c:pt>
                <c:pt idx="11">
                  <c:v>1.1357673859240995E-3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78-404C-8DAD-4FB91F29C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7191296"/>
        <c:axId val="647195456"/>
      </c:lineChart>
      <c:catAx>
        <c:axId val="527959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527957807"/>
        <c:crosses val="autoZero"/>
        <c:auto val="1"/>
        <c:lblAlgn val="ctr"/>
        <c:lblOffset val="100"/>
        <c:noMultiLvlLbl val="0"/>
      </c:catAx>
      <c:valAx>
        <c:axId val="527957807"/>
        <c:scaling>
          <c:orientation val="minMax"/>
          <c:max val="8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527959471"/>
        <c:crosses val="autoZero"/>
        <c:crossBetween val="between"/>
        <c:minorUnit val="2000000"/>
      </c:valAx>
      <c:valAx>
        <c:axId val="64719545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647191296"/>
        <c:crosses val="max"/>
        <c:crossBetween val="between"/>
      </c:valAx>
      <c:catAx>
        <c:axId val="647191296"/>
        <c:scaling>
          <c:orientation val="minMax"/>
        </c:scaling>
        <c:delete val="1"/>
        <c:axPos val="b"/>
        <c:majorTickMark val="out"/>
        <c:minorTickMark val="none"/>
        <c:tickLblPos val="nextTo"/>
        <c:crossAx val="6471954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'PROV (for charts)'!$J$1</c:f>
              <c:strCache>
                <c:ptCount val="1"/>
                <c:pt idx="0">
                  <c:v>Open defecation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'PROV (for charts)'!$B$2:$B$13</c:f>
              <c:strCache>
                <c:ptCount val="12"/>
                <c:pt idx="0">
                  <c:v># National</c:v>
                </c:pt>
                <c:pt idx="1">
                  <c:v>Zambezia</c:v>
                </c:pt>
                <c:pt idx="2">
                  <c:v>Nampula</c:v>
                </c:pt>
                <c:pt idx="3">
                  <c:v>Tete</c:v>
                </c:pt>
                <c:pt idx="4">
                  <c:v>Sofala</c:v>
                </c:pt>
                <c:pt idx="5">
                  <c:v>Manica</c:v>
                </c:pt>
                <c:pt idx="6">
                  <c:v>Inhambane</c:v>
                </c:pt>
                <c:pt idx="7">
                  <c:v>Gaza</c:v>
                </c:pt>
                <c:pt idx="8">
                  <c:v>Cabo Delgado</c:v>
                </c:pt>
                <c:pt idx="9">
                  <c:v>Niassa</c:v>
                </c:pt>
                <c:pt idx="10">
                  <c:v>Maputo Province</c:v>
                </c:pt>
                <c:pt idx="11">
                  <c:v>Maputo Cidade</c:v>
                </c:pt>
              </c:strCache>
            </c:strRef>
          </c:cat>
          <c:val>
            <c:numRef>
              <c:f>'PROV (for charts)'!$J$2:$J$13</c:f>
              <c:numCache>
                <c:formatCode>0%</c:formatCode>
                <c:ptCount val="12"/>
                <c:pt idx="0">
                  <c:v>0.22200475974465916</c:v>
                </c:pt>
                <c:pt idx="1">
                  <c:v>0.47406112032557757</c:v>
                </c:pt>
                <c:pt idx="2">
                  <c:v>0.23310733825069227</c:v>
                </c:pt>
                <c:pt idx="3">
                  <c:v>0.31667347953873104</c:v>
                </c:pt>
                <c:pt idx="4">
                  <c:v>0.30916670728219287</c:v>
                </c:pt>
                <c:pt idx="5">
                  <c:v>0.24254108243289918</c:v>
                </c:pt>
                <c:pt idx="6">
                  <c:v>0.10480604864026191</c:v>
                </c:pt>
                <c:pt idx="7">
                  <c:v>9.3844761428833856E-2</c:v>
                </c:pt>
                <c:pt idx="8">
                  <c:v>4.5372838885668898E-2</c:v>
                </c:pt>
                <c:pt idx="9">
                  <c:v>2.7798845504510852E-2</c:v>
                </c:pt>
                <c:pt idx="10">
                  <c:v>1.0212115247668408E-3</c:v>
                </c:pt>
                <c:pt idx="11">
                  <c:v>1.1357673859240995E-3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F8-4738-B14D-1BB0C7383448}"/>
            </c:ext>
          </c:extLst>
        </c:ser>
        <c:ser>
          <c:idx val="1"/>
          <c:order val="1"/>
          <c:tx>
            <c:strRef>
              <c:f>'PROV (for charts)'!$K$1</c:f>
              <c:strCache>
                <c:ptCount val="1"/>
                <c:pt idx="0">
                  <c:v>Unimproved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'PROV (for charts)'!$B$2:$B$13</c:f>
              <c:strCache>
                <c:ptCount val="12"/>
                <c:pt idx="0">
                  <c:v># National</c:v>
                </c:pt>
                <c:pt idx="1">
                  <c:v>Zambezia</c:v>
                </c:pt>
                <c:pt idx="2">
                  <c:v>Nampula</c:v>
                </c:pt>
                <c:pt idx="3">
                  <c:v>Tete</c:v>
                </c:pt>
                <c:pt idx="4">
                  <c:v>Sofala</c:v>
                </c:pt>
                <c:pt idx="5">
                  <c:v>Manica</c:v>
                </c:pt>
                <c:pt idx="6">
                  <c:v>Inhambane</c:v>
                </c:pt>
                <c:pt idx="7">
                  <c:v>Gaza</c:v>
                </c:pt>
                <c:pt idx="8">
                  <c:v>Cabo Delgado</c:v>
                </c:pt>
                <c:pt idx="9">
                  <c:v>Niassa</c:v>
                </c:pt>
                <c:pt idx="10">
                  <c:v>Maputo Province</c:v>
                </c:pt>
                <c:pt idx="11">
                  <c:v>Maputo Cidade</c:v>
                </c:pt>
              </c:strCache>
            </c:strRef>
          </c:cat>
          <c:val>
            <c:numRef>
              <c:f>'PROV (for charts)'!$K$2:$K$13</c:f>
              <c:numCache>
                <c:formatCode>0%</c:formatCode>
                <c:ptCount val="12"/>
                <c:pt idx="0">
                  <c:v>0.36798100551051449</c:v>
                </c:pt>
                <c:pt idx="1">
                  <c:v>0.27211834049277517</c:v>
                </c:pt>
                <c:pt idx="2">
                  <c:v>0.45226856679253225</c:v>
                </c:pt>
                <c:pt idx="3">
                  <c:v>0.34322148933158586</c:v>
                </c:pt>
                <c:pt idx="4">
                  <c:v>0.23921234843300226</c:v>
                </c:pt>
                <c:pt idx="5">
                  <c:v>0.40240673763268436</c:v>
                </c:pt>
                <c:pt idx="6">
                  <c:v>0.42557223766243168</c:v>
                </c:pt>
                <c:pt idx="7">
                  <c:v>0.35517685608979499</c:v>
                </c:pt>
                <c:pt idx="8">
                  <c:v>0.64102699128695806</c:v>
                </c:pt>
                <c:pt idx="9">
                  <c:v>0.62561038731489294</c:v>
                </c:pt>
                <c:pt idx="10">
                  <c:v>0.10791825793620768</c:v>
                </c:pt>
                <c:pt idx="11">
                  <c:v>1.0959924008900668E-2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9F8-4738-B14D-1BB0C7383448}"/>
            </c:ext>
          </c:extLst>
        </c:ser>
        <c:ser>
          <c:idx val="2"/>
          <c:order val="2"/>
          <c:tx>
            <c:strRef>
              <c:f>'PROV (for charts)'!$L$1</c:f>
              <c:strCache>
                <c:ptCount val="1"/>
                <c:pt idx="0">
                  <c:v>Improved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'PROV (for charts)'!$B$2:$B$13</c:f>
              <c:strCache>
                <c:ptCount val="12"/>
                <c:pt idx="0">
                  <c:v># National</c:v>
                </c:pt>
                <c:pt idx="1">
                  <c:v>Zambezia</c:v>
                </c:pt>
                <c:pt idx="2">
                  <c:v>Nampula</c:v>
                </c:pt>
                <c:pt idx="3">
                  <c:v>Tete</c:v>
                </c:pt>
                <c:pt idx="4">
                  <c:v>Sofala</c:v>
                </c:pt>
                <c:pt idx="5">
                  <c:v>Manica</c:v>
                </c:pt>
                <c:pt idx="6">
                  <c:v>Inhambane</c:v>
                </c:pt>
                <c:pt idx="7">
                  <c:v>Gaza</c:v>
                </c:pt>
                <c:pt idx="8">
                  <c:v>Cabo Delgado</c:v>
                </c:pt>
                <c:pt idx="9">
                  <c:v>Niassa</c:v>
                </c:pt>
                <c:pt idx="10">
                  <c:v>Maputo Province</c:v>
                </c:pt>
                <c:pt idx="11">
                  <c:v>Maputo Cidade</c:v>
                </c:pt>
              </c:strCache>
            </c:strRef>
          </c:cat>
          <c:val>
            <c:numRef>
              <c:f>'PROV (for charts)'!$L$2:$L$13</c:f>
              <c:numCache>
                <c:formatCode>0%</c:formatCode>
                <c:ptCount val="12"/>
                <c:pt idx="0">
                  <c:v>0.41001423474482634</c:v>
                </c:pt>
                <c:pt idx="1">
                  <c:v>0.25382053918164726</c:v>
                </c:pt>
                <c:pt idx="2">
                  <c:v>0.31462409495677546</c:v>
                </c:pt>
                <c:pt idx="3">
                  <c:v>0.3401050311296831</c:v>
                </c:pt>
                <c:pt idx="4">
                  <c:v>0.45162094428480487</c:v>
                </c:pt>
                <c:pt idx="5">
                  <c:v>0.35505217993441646</c:v>
                </c:pt>
                <c:pt idx="6">
                  <c:v>0.46962171369730643</c:v>
                </c:pt>
                <c:pt idx="7">
                  <c:v>0.55097838248137121</c:v>
                </c:pt>
                <c:pt idx="8">
                  <c:v>0.31360016982737304</c:v>
                </c:pt>
                <c:pt idx="9">
                  <c:v>0.34659076718059623</c:v>
                </c:pt>
                <c:pt idx="10">
                  <c:v>0.89106053053902545</c:v>
                </c:pt>
                <c:pt idx="11">
                  <c:v>0.9879043086051752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9F8-4738-B14D-1BB0C738344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5"/>
        <c:overlap val="100"/>
        <c:axId val="2088911407"/>
        <c:axId val="2088922639"/>
      </c:barChart>
      <c:catAx>
        <c:axId val="2088911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2088922639"/>
        <c:crosses val="autoZero"/>
        <c:auto val="1"/>
        <c:lblAlgn val="ctr"/>
        <c:lblOffset val="100"/>
        <c:noMultiLvlLbl val="0"/>
      </c:catAx>
      <c:valAx>
        <c:axId val="2088922639"/>
        <c:scaling>
          <c:orientation val="minMax"/>
          <c:max val="1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2088911407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758140669309535"/>
          <c:y val="0.33382837561971423"/>
          <c:w val="0.22254053222911169"/>
          <c:h val="0.234376640419947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'PROV (for charts)'!$J$1</c:f>
              <c:strCache>
                <c:ptCount val="1"/>
                <c:pt idx="0">
                  <c:v>Open defecation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'PROV (for charts)'!$B$2:$B$13</c15:sqref>
                  </c15:fullRef>
                </c:ext>
              </c:extLst>
              <c:f>'PROV (for charts)'!$B$4</c:f>
              <c:strCache>
                <c:ptCount val="1"/>
                <c:pt idx="0">
                  <c:v>Nampula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'PROV (for charts)'!$J$2:$J$13</c15:sqref>
                  </c15:fullRef>
                </c:ext>
              </c:extLst>
              <c:f>'PROV (for charts)'!$J$4</c:f>
              <c:numCache>
                <c:formatCode>0%</c:formatCode>
                <c:ptCount val="1"/>
                <c:pt idx="0">
                  <c:v>0.23310733825069227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9D-4429-96DD-58890DB3B0DF}"/>
            </c:ext>
          </c:extLst>
        </c:ser>
        <c:ser>
          <c:idx val="1"/>
          <c:order val="1"/>
          <c:tx>
            <c:strRef>
              <c:f>'PROV (for charts)'!$K$1</c:f>
              <c:strCache>
                <c:ptCount val="1"/>
                <c:pt idx="0">
                  <c:v>Unimproved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'PROV (for charts)'!$B$2:$B$13</c15:sqref>
                  </c15:fullRef>
                </c:ext>
              </c:extLst>
              <c:f>'PROV (for charts)'!$B$4</c:f>
              <c:strCache>
                <c:ptCount val="1"/>
                <c:pt idx="0">
                  <c:v>Nampula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'PROV (for charts)'!$K$2:$K$13</c15:sqref>
                  </c15:fullRef>
                </c:ext>
              </c:extLst>
              <c:f>'PROV (for charts)'!$K$4</c:f>
              <c:numCache>
                <c:formatCode>0%</c:formatCode>
                <c:ptCount val="1"/>
                <c:pt idx="0">
                  <c:v>0.45226856679253225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9D-4429-96DD-58890DB3B0DF}"/>
            </c:ext>
          </c:extLst>
        </c:ser>
        <c:ser>
          <c:idx val="2"/>
          <c:order val="2"/>
          <c:tx>
            <c:strRef>
              <c:f>'PROV (for charts)'!$L$1</c:f>
              <c:strCache>
                <c:ptCount val="1"/>
                <c:pt idx="0">
                  <c:v>Improved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'PROV (for charts)'!$B$2:$B$13</c15:sqref>
                  </c15:fullRef>
                </c:ext>
              </c:extLst>
              <c:f>'PROV (for charts)'!$B$4</c:f>
              <c:strCache>
                <c:ptCount val="1"/>
                <c:pt idx="0">
                  <c:v>Nampula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'PROV (for charts)'!$L$2:$L$13</c15:sqref>
                  </c15:fullRef>
                </c:ext>
              </c:extLst>
              <c:f>'PROV (for charts)'!$L$4</c:f>
              <c:numCache>
                <c:formatCode>0%</c:formatCode>
                <c:ptCount val="1"/>
                <c:pt idx="0">
                  <c:v>0.31462409495677546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9D-4429-96DD-58890DB3B0D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5"/>
        <c:overlap val="100"/>
        <c:axId val="2088911407"/>
        <c:axId val="2088922639"/>
      </c:barChart>
      <c:catAx>
        <c:axId val="2088911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2088922639"/>
        <c:crosses val="autoZero"/>
        <c:auto val="1"/>
        <c:lblAlgn val="ctr"/>
        <c:lblOffset val="100"/>
        <c:noMultiLvlLbl val="0"/>
      </c:catAx>
      <c:valAx>
        <c:axId val="2088922639"/>
        <c:scaling>
          <c:orientation val="minMax"/>
          <c:max val="1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2088911407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6152485849252484E-2"/>
          <c:y val="7.4639505081844332E-2"/>
          <c:w val="0.84026472959292531"/>
          <c:h val="0.58035340763802035"/>
        </c:manualLayout>
      </c:layout>
      <c:areaChart>
        <c:grouping val="standard"/>
        <c:varyColors val="0"/>
        <c:ser>
          <c:idx val="0"/>
          <c:order val="0"/>
          <c:tx>
            <c:strRef>
              <c:f>'PROV (for charts)'!$H$1</c:f>
              <c:strCache>
                <c:ptCount val="1"/>
                <c:pt idx="0">
                  <c:v># Pop OD</c:v>
                </c:pt>
              </c:strCache>
            </c:strRef>
          </c:tx>
          <c:spPr>
            <a:solidFill>
              <a:srgbClr val="CDC9A5"/>
            </a:solidFill>
            <a:ln>
              <a:noFill/>
            </a:ln>
            <a:effectLst/>
          </c:spPr>
          <c:cat>
            <c:strRef>
              <c:f>'PROV (for charts)'!$B$3:$B$13</c:f>
              <c:strCache>
                <c:ptCount val="11"/>
                <c:pt idx="0">
                  <c:v>Zambezia</c:v>
                </c:pt>
                <c:pt idx="1">
                  <c:v>Nampula</c:v>
                </c:pt>
                <c:pt idx="2">
                  <c:v>Tete</c:v>
                </c:pt>
                <c:pt idx="3">
                  <c:v>Sofala</c:v>
                </c:pt>
                <c:pt idx="4">
                  <c:v>Manica</c:v>
                </c:pt>
                <c:pt idx="5">
                  <c:v>Inhambane</c:v>
                </c:pt>
                <c:pt idx="6">
                  <c:v>Gaza</c:v>
                </c:pt>
                <c:pt idx="7">
                  <c:v>Cabo Delgado</c:v>
                </c:pt>
                <c:pt idx="8">
                  <c:v>Niassa</c:v>
                </c:pt>
                <c:pt idx="9">
                  <c:v>Maputo Province</c:v>
                </c:pt>
                <c:pt idx="10">
                  <c:v>Maputo Cidade</c:v>
                </c:pt>
              </c:strCache>
            </c:strRef>
          </c:cat>
          <c:val>
            <c:numRef>
              <c:f>'PROV (for charts)'!$H$3:$H$13</c:f>
              <c:numCache>
                <c:formatCode>_-* #,##0_-;\-* #,##0_-;_-* "-"??_-;_-@_-</c:formatCode>
                <c:ptCount val="11"/>
                <c:pt idx="0">
                  <c:v>2775553.4319103654</c:v>
                </c:pt>
                <c:pt idx="1">
                  <c:v>1512929.7973356587</c:v>
                </c:pt>
                <c:pt idx="2">
                  <c:v>975495.55335116584</c:v>
                </c:pt>
                <c:pt idx="3">
                  <c:v>804066.55063099228</c:v>
                </c:pt>
                <c:pt idx="4">
                  <c:v>542282.08358244353</c:v>
                </c:pt>
                <c:pt idx="5">
                  <c:v>163946.94902142667</c:v>
                </c:pt>
                <c:pt idx="6">
                  <c:v>137557.83899190751</c:v>
                </c:pt>
                <c:pt idx="7">
                  <c:v>121149.01890616905</c:v>
                </c:pt>
                <c:pt idx="8">
                  <c:v>59288.460330119095</c:v>
                </c:pt>
                <c:pt idx="9">
                  <c:v>2441.3828195489177</c:v>
                </c:pt>
                <c:pt idx="10">
                  <c:v>1283.7794558903422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DA-47AF-A732-B44FA553F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959471"/>
        <c:axId val="527957807"/>
      </c:areaChart>
      <c:barChart>
        <c:barDir val="col"/>
        <c:grouping val="clustered"/>
        <c:varyColors val="0"/>
        <c:ser>
          <c:idx val="1"/>
          <c:order val="1"/>
          <c:tx>
            <c:strRef>
              <c:f>'PROV (for charts)'!$J$1</c:f>
              <c:strCache>
                <c:ptCount val="1"/>
                <c:pt idx="0">
                  <c:v>Open defecation</c:v>
                </c:pt>
              </c:strCache>
            </c:strRef>
          </c:tx>
          <c:spPr>
            <a:solidFill>
              <a:srgbClr val="CD9B9B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'PROV (for charts)'!$J$3:$J$13</c:f>
              <c:numCache>
                <c:formatCode>0%</c:formatCode>
                <c:ptCount val="11"/>
                <c:pt idx="0">
                  <c:v>0.47406112032557757</c:v>
                </c:pt>
                <c:pt idx="1">
                  <c:v>0.23310733825069227</c:v>
                </c:pt>
                <c:pt idx="2">
                  <c:v>0.31667347953873104</c:v>
                </c:pt>
                <c:pt idx="3">
                  <c:v>0.30916670728219287</c:v>
                </c:pt>
                <c:pt idx="4">
                  <c:v>0.24254108243289918</c:v>
                </c:pt>
                <c:pt idx="5">
                  <c:v>0.10480604864026191</c:v>
                </c:pt>
                <c:pt idx="6">
                  <c:v>9.3844761428833856E-2</c:v>
                </c:pt>
                <c:pt idx="7">
                  <c:v>4.5372838885668898E-2</c:v>
                </c:pt>
                <c:pt idx="8">
                  <c:v>2.7798845504510852E-2</c:v>
                </c:pt>
                <c:pt idx="9">
                  <c:v>1.0212115247668408E-3</c:v>
                </c:pt>
                <c:pt idx="10">
                  <c:v>1.1357673859240995E-3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DA-47AF-A732-B44FA553F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7191296"/>
        <c:axId val="647195456"/>
      </c:barChart>
      <c:catAx>
        <c:axId val="527959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527957807"/>
        <c:crosses val="autoZero"/>
        <c:auto val="1"/>
        <c:lblAlgn val="ctr"/>
        <c:lblOffset val="100"/>
        <c:noMultiLvlLbl val="0"/>
      </c:catAx>
      <c:valAx>
        <c:axId val="527957807"/>
        <c:scaling>
          <c:orientation val="minMax"/>
          <c:max val="3000000"/>
          <c:min val="0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527959471"/>
        <c:crosses val="autoZero"/>
        <c:crossBetween val="between"/>
        <c:minorUnit val="1000000"/>
      </c:valAx>
      <c:valAx>
        <c:axId val="647195456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647191296"/>
        <c:crosses val="max"/>
        <c:crossBetween val="between"/>
      </c:valAx>
      <c:catAx>
        <c:axId val="6471912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471954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073991978498595"/>
          <c:y val="6.4460856468285185E-2"/>
          <c:w val="0.37689857615798567"/>
          <c:h val="0.114504587631427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'PROV (for charts)'!$J$1</c:f>
              <c:strCache>
                <c:ptCount val="1"/>
                <c:pt idx="0">
                  <c:v>Open defecation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'PROV (for charts)'!$B$2:$B$13</c15:sqref>
                  </c15:fullRef>
                </c:ext>
              </c:extLst>
              <c:f>'PROV (for charts)'!$B$3</c:f>
              <c:strCache>
                <c:ptCount val="1"/>
                <c:pt idx="0">
                  <c:v>Zambezia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'PROV (for charts)'!$J$2:$J$13</c15:sqref>
                  </c15:fullRef>
                </c:ext>
              </c:extLst>
              <c:f>'PROV (for charts)'!$J$3</c:f>
              <c:numCache>
                <c:formatCode>0%</c:formatCode>
                <c:ptCount val="1"/>
                <c:pt idx="0">
                  <c:v>0.47406112032557757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D6-4F07-9D07-AB142054CD64}"/>
            </c:ext>
          </c:extLst>
        </c:ser>
        <c:ser>
          <c:idx val="1"/>
          <c:order val="1"/>
          <c:tx>
            <c:strRef>
              <c:f>'PROV (for charts)'!$K$1</c:f>
              <c:strCache>
                <c:ptCount val="1"/>
                <c:pt idx="0">
                  <c:v>Unimproved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'PROV (for charts)'!$B$2:$B$13</c15:sqref>
                  </c15:fullRef>
                </c:ext>
              </c:extLst>
              <c:f>'PROV (for charts)'!$B$3</c:f>
              <c:strCache>
                <c:ptCount val="1"/>
                <c:pt idx="0">
                  <c:v>Zambezia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'PROV (for charts)'!$K$2:$K$13</c15:sqref>
                  </c15:fullRef>
                </c:ext>
              </c:extLst>
              <c:f>'PROV (for charts)'!$K$3</c:f>
              <c:numCache>
                <c:formatCode>0%</c:formatCode>
                <c:ptCount val="1"/>
                <c:pt idx="0">
                  <c:v>0.27211834049277517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D6-4F07-9D07-AB142054CD64}"/>
            </c:ext>
          </c:extLst>
        </c:ser>
        <c:ser>
          <c:idx val="2"/>
          <c:order val="2"/>
          <c:tx>
            <c:strRef>
              <c:f>'PROV (for charts)'!$L$1</c:f>
              <c:strCache>
                <c:ptCount val="1"/>
                <c:pt idx="0">
                  <c:v>Improved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'PROV (for charts)'!$B$2:$B$13</c15:sqref>
                  </c15:fullRef>
                </c:ext>
              </c:extLst>
              <c:f>'PROV (for charts)'!$B$3</c:f>
              <c:strCache>
                <c:ptCount val="1"/>
                <c:pt idx="0">
                  <c:v>Zambezia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'PROV (for charts)'!$L$2:$L$13</c15:sqref>
                  </c15:fullRef>
                </c:ext>
              </c:extLst>
              <c:f>'PROV (for charts)'!$L$3</c:f>
              <c:numCache>
                <c:formatCode>0%</c:formatCode>
                <c:ptCount val="1"/>
                <c:pt idx="0">
                  <c:v>0.25382053918164726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D6-4F07-9D07-AB142054CD6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5"/>
        <c:overlap val="100"/>
        <c:axId val="2088911407"/>
        <c:axId val="2088922639"/>
      </c:barChart>
      <c:catAx>
        <c:axId val="2088911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2088922639"/>
        <c:crosses val="autoZero"/>
        <c:auto val="1"/>
        <c:lblAlgn val="ctr"/>
        <c:lblOffset val="100"/>
        <c:noMultiLvlLbl val="0"/>
      </c:catAx>
      <c:valAx>
        <c:axId val="2088922639"/>
        <c:scaling>
          <c:orientation val="minMax"/>
          <c:max val="1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2088911407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'PROV (for charts)'!$J$1</c:f>
              <c:strCache>
                <c:ptCount val="1"/>
                <c:pt idx="0">
                  <c:v>Open defecation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'PROV (for charts)'!$B$2:$B$13</c15:sqref>
                  </c15:fullRef>
                </c:ext>
              </c:extLst>
              <c:f>'PROV (for charts)'!$B$6</c:f>
              <c:strCache>
                <c:ptCount val="1"/>
                <c:pt idx="0">
                  <c:v>Sofala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'PROV (for charts)'!$J$2:$J$13</c15:sqref>
                  </c15:fullRef>
                </c:ext>
              </c:extLst>
              <c:f>'PROV (for charts)'!$J$6</c:f>
              <c:numCache>
                <c:formatCode>0%</c:formatCode>
                <c:ptCount val="1"/>
                <c:pt idx="0">
                  <c:v>0.30916670728219287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99-42B5-93A7-A89D0F6EE3B8}"/>
            </c:ext>
          </c:extLst>
        </c:ser>
        <c:ser>
          <c:idx val="1"/>
          <c:order val="1"/>
          <c:tx>
            <c:strRef>
              <c:f>'PROV (for charts)'!$K$1</c:f>
              <c:strCache>
                <c:ptCount val="1"/>
                <c:pt idx="0">
                  <c:v>Unimproved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'PROV (for charts)'!$B$2:$B$13</c15:sqref>
                  </c15:fullRef>
                </c:ext>
              </c:extLst>
              <c:f>'PROV (for charts)'!$B$6</c:f>
              <c:strCache>
                <c:ptCount val="1"/>
                <c:pt idx="0">
                  <c:v>Sofala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'PROV (for charts)'!$K$2:$K$13</c15:sqref>
                  </c15:fullRef>
                </c:ext>
              </c:extLst>
              <c:f>'PROV (for charts)'!$K$6</c:f>
              <c:numCache>
                <c:formatCode>0%</c:formatCode>
                <c:ptCount val="1"/>
                <c:pt idx="0">
                  <c:v>0.23921234843300226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99-42B5-93A7-A89D0F6EE3B8}"/>
            </c:ext>
          </c:extLst>
        </c:ser>
        <c:ser>
          <c:idx val="2"/>
          <c:order val="2"/>
          <c:tx>
            <c:strRef>
              <c:f>'PROV (for charts)'!$L$1</c:f>
              <c:strCache>
                <c:ptCount val="1"/>
                <c:pt idx="0">
                  <c:v>Improved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'PROV (for charts)'!$B$2:$B$13</c15:sqref>
                  </c15:fullRef>
                </c:ext>
              </c:extLst>
              <c:f>'PROV (for charts)'!$B$6</c:f>
              <c:strCache>
                <c:ptCount val="1"/>
                <c:pt idx="0">
                  <c:v>Sofala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'PROV (for charts)'!$L$2:$L$13</c15:sqref>
                  </c15:fullRef>
                </c:ext>
              </c:extLst>
              <c:f>'PROV (for charts)'!$L$6</c:f>
              <c:numCache>
                <c:formatCode>0%</c:formatCode>
                <c:ptCount val="1"/>
                <c:pt idx="0">
                  <c:v>0.45162094428480487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99-42B5-93A7-A89D0F6EE3B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5"/>
        <c:overlap val="100"/>
        <c:axId val="2088911407"/>
        <c:axId val="2088922639"/>
      </c:barChart>
      <c:catAx>
        <c:axId val="2088911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2088922639"/>
        <c:crosses val="autoZero"/>
        <c:auto val="1"/>
        <c:lblAlgn val="ctr"/>
        <c:lblOffset val="100"/>
        <c:noMultiLvlLbl val="0"/>
      </c:catAx>
      <c:valAx>
        <c:axId val="2088922639"/>
        <c:scaling>
          <c:orientation val="minMax"/>
          <c:max val="1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2088911407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'progress OD'!$C$33</c:f>
              <c:strCache>
                <c:ptCount val="1"/>
                <c:pt idx="0">
                  <c:v>Nampula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EED-41F2-BCD2-6B8BE78CF355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EED-41F2-BCD2-6B8BE78CF355}"/>
              </c:ext>
            </c:extLst>
          </c:dPt>
          <c:dLbls>
            <c:dLbl>
              <c:idx val="0"/>
              <c:layout>
                <c:manualLayout>
                  <c:x val="0.05"/>
                  <c:y val="-0.1007751937984496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EED-41F2-BCD2-6B8BE78CF355}"/>
                </c:ext>
              </c:extLst>
            </c:dLbl>
            <c:dLbl>
              <c:idx val="1"/>
              <c:layout>
                <c:manualLayout>
                  <c:x val="0"/>
                  <c:y val="-0.20155038759689925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EED-41F2-BCD2-6B8BE78CF355}"/>
                </c:ext>
              </c:extLst>
            </c:dLbl>
            <c:dLbl>
              <c:idx val="2"/>
              <c:layout>
                <c:manualLayout>
                  <c:x val="-0.21111111111111122"/>
                  <c:y val="0.1085271317829457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EED-41F2-BCD2-6B8BE78CF355}"/>
                </c:ext>
              </c:extLst>
            </c:dLbl>
            <c:dLbl>
              <c:idx val="3"/>
              <c:layout>
                <c:manualLayout>
                  <c:x val="-2.2222222222222324E-2"/>
                  <c:y val="-0.19379844961240311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EED-41F2-BCD2-6B8BE78CF355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'progress OD'!$D$32:$G$32</c:f>
              <c:numCache>
                <c:formatCode>General</c:formatCode>
                <c:ptCount val="4"/>
                <c:pt idx="0">
                  <c:v>2000</c:v>
                </c:pt>
                <c:pt idx="1">
                  <c:v>2022</c:v>
                </c:pt>
                <c:pt idx="2">
                  <c:v>2030</c:v>
                </c:pt>
                <c:pt idx="3">
                  <c:v>2033</c:v>
                </c:pt>
              </c:numCache>
            </c:numRef>
          </c:xVal>
          <c:yVal>
            <c:numRef>
              <c:f>'progress OD'!$D$33:$G$33</c:f>
              <c:numCache>
                <c:formatCode>0.0</c:formatCode>
                <c:ptCount val="4"/>
                <c:pt idx="0">
                  <c:v>70.934068035574455</c:v>
                </c:pt>
                <c:pt idx="1">
                  <c:v>23.309627607499351</c:v>
                </c:pt>
                <c:pt idx="2">
                  <c:v>5.9916492700176605</c:v>
                </c:pt>
                <c:pt idx="3" formatCode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EED-41F2-BCD2-6B8BE78CF355}"/>
            </c:ext>
          </c:extLst>
        </c:ser>
        <c:ser>
          <c:idx val="1"/>
          <c:order val="1"/>
          <c:tx>
            <c:strRef>
              <c:f>'progress OD'!$C$25</c:f>
              <c:strCache>
                <c:ptCount val="1"/>
                <c:pt idx="0">
                  <c:v>Acceleration to 0% in 2030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'progress OD'!$E$32:$F$32</c:f>
              <c:numCache>
                <c:formatCode>General</c:formatCode>
                <c:ptCount val="2"/>
                <c:pt idx="0">
                  <c:v>2022</c:v>
                </c:pt>
                <c:pt idx="1">
                  <c:v>2030</c:v>
                </c:pt>
              </c:numCache>
            </c:numRef>
          </c:xVal>
          <c:yVal>
            <c:numRef>
              <c:f>'progress OD'!$E$34:$F$34</c:f>
              <c:numCache>
                <c:formatCode>0.0</c:formatCode>
                <c:ptCount val="2"/>
                <c:pt idx="0">
                  <c:v>23.309627607499351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EED-41F2-BCD2-6B8BE78CF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72575"/>
        <c:axId val="36772991"/>
      </c:scatterChart>
      <c:valAx>
        <c:axId val="36772575"/>
        <c:scaling>
          <c:orientation val="minMax"/>
          <c:max val="2035"/>
          <c:min val="2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36772991"/>
        <c:crosses val="autoZero"/>
        <c:crossBetween val="midCat"/>
        <c:majorUnit val="15"/>
        <c:minorUnit val="15"/>
      </c:valAx>
      <c:valAx>
        <c:axId val="3677299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36772575"/>
        <c:crosses val="autoZero"/>
        <c:crossBetween val="midCat"/>
        <c:majorUnit val="25"/>
        <c:min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'progress OD'!$C$24</c:f>
              <c:strCache>
                <c:ptCount val="1"/>
                <c:pt idx="0">
                  <c:v>National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51D9-401B-A919-77FC89AEA16E}"/>
              </c:ext>
            </c:extLst>
          </c:dPt>
          <c:dLbls>
            <c:dLbl>
              <c:idx val="0"/>
              <c:layout>
                <c:manualLayout>
                  <c:x val="1.6666666666666666E-2"/>
                  <c:y val="-7.751937984496123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1D9-401B-A919-77FC89AEA16E}"/>
                </c:ext>
              </c:extLst>
            </c:dLbl>
            <c:dLbl>
              <c:idx val="1"/>
              <c:layout>
                <c:manualLayout>
                  <c:x val="-3.6111111111111212E-2"/>
                  <c:y val="-0.19379844961240314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1D9-401B-A919-77FC89AEA16E}"/>
                </c:ext>
              </c:extLst>
            </c:dLbl>
            <c:dLbl>
              <c:idx val="2"/>
              <c:layout>
                <c:manualLayout>
                  <c:x val="-1.3888888888888888E-2"/>
                  <c:y val="-0.19379844961240311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1D9-401B-A919-77FC89AEA16E}"/>
                </c:ext>
              </c:extLst>
            </c:dLbl>
            <c:dLbl>
              <c:idx val="3"/>
              <c:layout>
                <c:manualLayout>
                  <c:x val="-2.7777777777777779E-3"/>
                  <c:y val="-0.18604651162790697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1D9-401B-A919-77FC89AEA16E}"/>
                </c:ext>
              </c:extLst>
            </c:dLbl>
            <c:numFmt formatCode="0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'progress OD'!$D$23:$G$23</c:f>
              <c:numCache>
                <c:formatCode>General</c:formatCode>
                <c:ptCount val="4"/>
                <c:pt idx="0">
                  <c:v>2000</c:v>
                </c:pt>
                <c:pt idx="1">
                  <c:v>2022</c:v>
                </c:pt>
                <c:pt idx="2">
                  <c:v>2030</c:v>
                </c:pt>
                <c:pt idx="3">
                  <c:v>2037</c:v>
                </c:pt>
              </c:numCache>
            </c:numRef>
          </c:xVal>
          <c:yVal>
            <c:numRef>
              <c:f>'progress OD'!$D$24:$G$24</c:f>
              <c:numCache>
                <c:formatCode>0.0</c:formatCode>
                <c:ptCount val="4"/>
                <c:pt idx="0">
                  <c:v>55.875624210919341</c:v>
                </c:pt>
                <c:pt idx="1">
                  <c:v>22.200475974465917</c:v>
                </c:pt>
                <c:pt idx="2">
                  <c:v>9.9549675248463245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D9-401B-A919-77FC89AEA16E}"/>
            </c:ext>
          </c:extLst>
        </c:ser>
        <c:ser>
          <c:idx val="1"/>
          <c:order val="1"/>
          <c:tx>
            <c:strRef>
              <c:f>'progress OD'!$C$25</c:f>
              <c:strCache>
                <c:ptCount val="1"/>
                <c:pt idx="0">
                  <c:v>Acceleration to 0% in 2030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0.19444444444444445"/>
                  <c:y val="7.7519379844961239E-2"/>
                </c:manualLayout>
              </c:layout>
              <c:numFmt formatCode="0" sourceLinked="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E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8-51D9-401B-A919-77FC89AEA16E}"/>
                </c:ext>
              </c:extLst>
            </c:dLbl>
            <c:numFmt formatCode="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'progress OD'!$E$23:$F$23</c:f>
              <c:numCache>
                <c:formatCode>General</c:formatCode>
                <c:ptCount val="2"/>
                <c:pt idx="0">
                  <c:v>2022</c:v>
                </c:pt>
                <c:pt idx="1">
                  <c:v>2030</c:v>
                </c:pt>
              </c:numCache>
            </c:numRef>
          </c:xVal>
          <c:yVal>
            <c:numRef>
              <c:f>'progress OD'!$E$25:$F$25</c:f>
              <c:numCache>
                <c:formatCode>0.0</c:formatCode>
                <c:ptCount val="2"/>
                <c:pt idx="0">
                  <c:v>22.2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1D9-401B-A919-77FC89AEA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72575"/>
        <c:axId val="36772991"/>
      </c:scatterChart>
      <c:valAx>
        <c:axId val="36772575"/>
        <c:scaling>
          <c:orientation val="minMax"/>
          <c:max val="2040"/>
          <c:min val="2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36772991"/>
        <c:crosses val="autoZero"/>
        <c:crossBetween val="midCat"/>
        <c:majorUnit val="10"/>
        <c:minorUnit val="10"/>
      </c:valAx>
      <c:valAx>
        <c:axId val="3677299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36772575"/>
        <c:crosses val="autoZero"/>
        <c:crossBetween val="midCat"/>
        <c:majorUnit val="25"/>
        <c:min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'progress OD'!$C$41</c:f>
              <c:strCache>
                <c:ptCount val="1"/>
                <c:pt idx="0">
                  <c:v>Zambezia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422-463F-95DA-9830C89AF5DC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7422-463F-95DA-9830C89AF5DC}"/>
              </c:ext>
            </c:extLst>
          </c:dPt>
          <c:dLbls>
            <c:dLbl>
              <c:idx val="0"/>
              <c:layout>
                <c:manualLayout>
                  <c:x val="-1.2731334408019993E-17"/>
                  <c:y val="0.17054263565891475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422-463F-95DA-9830C89AF5DC}"/>
                </c:ext>
              </c:extLst>
            </c:dLbl>
            <c:dLbl>
              <c:idx val="1"/>
              <c:layout>
                <c:manualLayout>
                  <c:x val="-5.5555555555555558E-3"/>
                  <c:y val="-0.16279069767441864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422-463F-95DA-9830C89AF5DC}"/>
                </c:ext>
              </c:extLst>
            </c:dLbl>
            <c:dLbl>
              <c:idx val="2"/>
              <c:layout>
                <c:manualLayout>
                  <c:x val="1.6666666666666666E-2"/>
                  <c:y val="-0.13953488372093026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422-463F-95DA-9830C89AF5DC}"/>
                </c:ext>
              </c:extLst>
            </c:dLbl>
            <c:dLbl>
              <c:idx val="3"/>
              <c:layout>
                <c:manualLayout>
                  <c:x val="-1.6666666666666767E-2"/>
                  <c:y val="-0.20155038759689917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422-463F-95DA-9830C89AF5DC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'progress OD'!$D$40:$G$40</c:f>
              <c:numCache>
                <c:formatCode>General</c:formatCode>
                <c:ptCount val="4"/>
                <c:pt idx="0">
                  <c:v>2000</c:v>
                </c:pt>
                <c:pt idx="1">
                  <c:v>2022</c:v>
                </c:pt>
                <c:pt idx="2">
                  <c:v>2030</c:v>
                </c:pt>
                <c:pt idx="3">
                  <c:v>2049</c:v>
                </c:pt>
              </c:numCache>
            </c:numRef>
          </c:xVal>
          <c:yVal>
            <c:numRef>
              <c:f>'progress OD'!$D$41:$G$41</c:f>
              <c:numCache>
                <c:formatCode>0.0</c:formatCode>
                <c:ptCount val="4"/>
                <c:pt idx="0">
                  <c:v>85.70186272693536</c:v>
                </c:pt>
                <c:pt idx="1">
                  <c:v>47.406112032557758</c:v>
                </c:pt>
                <c:pt idx="2">
                  <c:v>33.48038450732929</c:v>
                </c:pt>
                <c:pt idx="3" formatCode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422-463F-95DA-9830C89AF5DC}"/>
            </c:ext>
          </c:extLst>
        </c:ser>
        <c:ser>
          <c:idx val="1"/>
          <c:order val="1"/>
          <c:tx>
            <c:strRef>
              <c:f>'progress OD'!$C$42</c:f>
              <c:strCache>
                <c:ptCount val="1"/>
                <c:pt idx="0">
                  <c:v>Acceleration to 0% in 2030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Dot"/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422-463F-95DA-9830C89AF5DC}"/>
                </c:ext>
              </c:extLst>
            </c:dLbl>
            <c:dLbl>
              <c:idx val="1"/>
              <c:layout>
                <c:manualLayout>
                  <c:x val="-0.2194444444444445"/>
                  <c:y val="-2.32558139534883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422-463F-95DA-9830C89AF5DC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'progress OD'!$E$40:$F$40</c:f>
              <c:numCache>
                <c:formatCode>General</c:formatCode>
                <c:ptCount val="2"/>
                <c:pt idx="0">
                  <c:v>2022</c:v>
                </c:pt>
                <c:pt idx="1">
                  <c:v>2030</c:v>
                </c:pt>
              </c:numCache>
            </c:numRef>
          </c:xVal>
          <c:yVal>
            <c:numRef>
              <c:f>'progress OD'!$E$42:$F$42</c:f>
              <c:numCache>
                <c:formatCode>0.0</c:formatCode>
                <c:ptCount val="2"/>
                <c:pt idx="0">
                  <c:v>47.406112032557758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422-463F-95DA-9830C89AF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72575"/>
        <c:axId val="36772991"/>
      </c:scatterChart>
      <c:valAx>
        <c:axId val="36772575"/>
        <c:scaling>
          <c:orientation val="minMax"/>
          <c:max val="2050"/>
          <c:min val="2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36772991"/>
        <c:crosses val="autoZero"/>
        <c:crossBetween val="midCat"/>
        <c:majorUnit val="15"/>
        <c:minorUnit val="15"/>
      </c:valAx>
      <c:valAx>
        <c:axId val="3677299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36772575"/>
        <c:crosses val="autoZero"/>
        <c:crossBetween val="midCat"/>
        <c:majorUnit val="25"/>
        <c:min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'progress IMP'!$C$24</c:f>
              <c:strCache>
                <c:ptCount val="1"/>
                <c:pt idx="0">
                  <c:v>National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20F-4A9D-9802-A63BF9F37903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20F-4A9D-9802-A63BF9F37903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20F-4A9D-9802-A63BF9F37903}"/>
                </c:ext>
              </c:extLst>
            </c:dLbl>
            <c:dLbl>
              <c:idx val="2"/>
              <c:layout>
                <c:manualLayout>
                  <c:x val="1.1111111111111112E-2"/>
                  <c:y val="4.629629629629629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20F-4A9D-9802-A63BF9F37903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'progress IMP'!$D$23:$G$23</c:f>
              <c:numCache>
                <c:formatCode>General</c:formatCode>
                <c:ptCount val="4"/>
                <c:pt idx="0">
                  <c:v>2000</c:v>
                </c:pt>
                <c:pt idx="1">
                  <c:v>2022</c:v>
                </c:pt>
                <c:pt idx="2">
                  <c:v>2030</c:v>
                </c:pt>
                <c:pt idx="3">
                  <c:v>2064</c:v>
                </c:pt>
              </c:numCache>
            </c:numRef>
          </c:xVal>
          <c:yVal>
            <c:numRef>
              <c:f>'progress IMP'!$D$24:$G$24</c:f>
              <c:numCache>
                <c:formatCode>0.0</c:formatCode>
                <c:ptCount val="4"/>
                <c:pt idx="0">
                  <c:v>9.6718009457463268</c:v>
                </c:pt>
                <c:pt idx="1">
                  <c:v>41.001423474482635</c:v>
                </c:pt>
                <c:pt idx="2">
                  <c:v>52.394013484932202</c:v>
                </c:pt>
                <c:pt idx="3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20F-4A9D-9802-A63BF9F37903}"/>
            </c:ext>
          </c:extLst>
        </c:ser>
        <c:ser>
          <c:idx val="1"/>
          <c:order val="1"/>
          <c:tx>
            <c:strRef>
              <c:f>'progress IMP'!$C$25</c:f>
              <c:strCache>
                <c:ptCount val="1"/>
                <c:pt idx="0">
                  <c:v>Acceleration to 100% in 2030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5.0925337632079971E-17"/>
                  <c:y val="6.481481481481481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20F-4A9D-9802-A63BF9F37903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'progress IMP'!$D$23:$G$23</c:f>
              <c:numCache>
                <c:formatCode>General</c:formatCode>
                <c:ptCount val="4"/>
                <c:pt idx="0">
                  <c:v>2000</c:v>
                </c:pt>
                <c:pt idx="1">
                  <c:v>2022</c:v>
                </c:pt>
                <c:pt idx="2">
                  <c:v>2030</c:v>
                </c:pt>
                <c:pt idx="3">
                  <c:v>2064</c:v>
                </c:pt>
              </c:numCache>
            </c:numRef>
          </c:xVal>
          <c:yVal>
            <c:numRef>
              <c:f>'progress IMP'!$D$25:$G$25</c:f>
              <c:numCache>
                <c:formatCode>0.0</c:formatCode>
                <c:ptCount val="4"/>
                <c:pt idx="1">
                  <c:v>41</c:v>
                </c:pt>
                <c:pt idx="2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20F-4A9D-9802-A63BF9F37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72575"/>
        <c:axId val="36772991"/>
      </c:scatterChart>
      <c:valAx>
        <c:axId val="36772575"/>
        <c:scaling>
          <c:orientation val="minMax"/>
          <c:max val="2070"/>
          <c:min val="2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36772991"/>
        <c:crosses val="autoZero"/>
        <c:crossBetween val="midCat"/>
        <c:majorUnit val="15"/>
        <c:minorUnit val="15"/>
      </c:valAx>
      <c:valAx>
        <c:axId val="3677299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36772575"/>
        <c:crosses val="autoZero"/>
        <c:crossBetween val="midCat"/>
        <c:majorUnit val="25"/>
        <c:min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'progress IMP'!$C$33</c:f>
              <c:strCache>
                <c:ptCount val="1"/>
                <c:pt idx="0">
                  <c:v>Nampula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FD26-4F8D-AE5C-A298B3850F10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D26-4F8D-AE5C-A298B3850F10}"/>
              </c:ext>
            </c:extLst>
          </c:dPt>
          <c:xVal>
            <c:numRef>
              <c:f>'progress IMP'!$D$32:$G$32</c:f>
              <c:numCache>
                <c:formatCode>General</c:formatCode>
                <c:ptCount val="4"/>
                <c:pt idx="0">
                  <c:v>2000</c:v>
                </c:pt>
                <c:pt idx="1">
                  <c:v>2022</c:v>
                </c:pt>
                <c:pt idx="2">
                  <c:v>2030</c:v>
                </c:pt>
                <c:pt idx="3">
                  <c:v>2084</c:v>
                </c:pt>
              </c:numCache>
            </c:numRef>
          </c:xVal>
          <c:yVal>
            <c:numRef>
              <c:f>'progress IMP'!$D$33:$G$33</c:f>
              <c:numCache>
                <c:formatCode>0.0</c:formatCode>
                <c:ptCount val="4"/>
                <c:pt idx="0">
                  <c:v>6.9585818780092268</c:v>
                </c:pt>
                <c:pt idx="1">
                  <c:v>31.462409495677548</c:v>
                </c:pt>
                <c:pt idx="2">
                  <c:v>40.372892265738756</c:v>
                </c:pt>
                <c:pt idx="3" formatCode="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D26-4F8D-AE5C-A298B3850F10}"/>
            </c:ext>
          </c:extLst>
        </c:ser>
        <c:ser>
          <c:idx val="1"/>
          <c:order val="1"/>
          <c:tx>
            <c:strRef>
              <c:f>'progress IMP'!$C$25</c:f>
              <c:strCache>
                <c:ptCount val="1"/>
                <c:pt idx="0">
                  <c:v>Acceleration to 100% in 2030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'progress IMP'!$E$32:$F$32</c:f>
              <c:numCache>
                <c:formatCode>General</c:formatCode>
                <c:ptCount val="2"/>
                <c:pt idx="0">
                  <c:v>2022</c:v>
                </c:pt>
                <c:pt idx="1">
                  <c:v>2030</c:v>
                </c:pt>
              </c:numCache>
            </c:numRef>
          </c:xVal>
          <c:yVal>
            <c:numRef>
              <c:f>'progress IMP'!$E$34:$F$34</c:f>
              <c:numCache>
                <c:formatCode>0.0</c:formatCode>
                <c:ptCount val="2"/>
                <c:pt idx="0">
                  <c:v>31.462409495677548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D26-4F8D-AE5C-A298B3850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72575"/>
        <c:axId val="36772991"/>
      </c:scatterChart>
      <c:valAx>
        <c:axId val="36772575"/>
        <c:scaling>
          <c:orientation val="minMax"/>
          <c:max val="2090"/>
          <c:min val="2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36772991"/>
        <c:crosses val="autoZero"/>
        <c:crossBetween val="midCat"/>
        <c:majorUnit val="15"/>
        <c:minorUnit val="15"/>
      </c:valAx>
      <c:valAx>
        <c:axId val="3677299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36772575"/>
        <c:crosses val="autoZero"/>
        <c:crossBetween val="midCat"/>
        <c:majorUnit val="25"/>
        <c:min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'progress IMP'!$C$39</c:f>
              <c:strCache>
                <c:ptCount val="1"/>
                <c:pt idx="0">
                  <c:v>Zambezia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6B3-4889-BBDF-9005A936D603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6B3-4889-BBDF-9005A936D603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6B3-4889-BBDF-9005A936D603}"/>
                </c:ext>
              </c:extLst>
            </c:dLbl>
            <c:dLbl>
              <c:idx val="2"/>
              <c:layout>
                <c:manualLayout>
                  <c:x val="1.9444444444444393E-2"/>
                  <c:y val="0.11627906976744186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6B3-4889-BBDF-9005A936D603}"/>
                </c:ext>
              </c:extLst>
            </c:dLbl>
            <c:dLbl>
              <c:idx val="3"/>
              <c:layout>
                <c:manualLayout>
                  <c:x val="-1.6666666666666767E-2"/>
                  <c:y val="0.18604651162790697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6B3-4889-BBDF-9005A936D603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'progress IMP'!$D$38:$G$38</c:f>
              <c:numCache>
                <c:formatCode>General</c:formatCode>
                <c:ptCount val="4"/>
                <c:pt idx="0">
                  <c:v>2000</c:v>
                </c:pt>
                <c:pt idx="1">
                  <c:v>2022</c:v>
                </c:pt>
                <c:pt idx="2">
                  <c:v>2030</c:v>
                </c:pt>
                <c:pt idx="3">
                  <c:v>2087</c:v>
                </c:pt>
              </c:numCache>
            </c:numRef>
          </c:xVal>
          <c:yVal>
            <c:numRef>
              <c:f>'progress IMP'!$D$39:$G$39</c:f>
              <c:numCache>
                <c:formatCode>0.0</c:formatCode>
                <c:ptCount val="4"/>
                <c:pt idx="0">
                  <c:v>0</c:v>
                </c:pt>
                <c:pt idx="1">
                  <c:v>25.382053918164729</c:v>
                </c:pt>
                <c:pt idx="2">
                  <c:v>34.697215424821024</c:v>
                </c:pt>
                <c:pt idx="3" formatCode="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6B3-4889-BBDF-9005A936D603}"/>
            </c:ext>
          </c:extLst>
        </c:ser>
        <c:ser>
          <c:idx val="1"/>
          <c:order val="1"/>
          <c:tx>
            <c:strRef>
              <c:f>'progress IMP'!$C$40</c:f>
              <c:strCache>
                <c:ptCount val="1"/>
                <c:pt idx="0">
                  <c:v>Acceleration to 100% in 2030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361111111111111"/>
                  <c:y val="-0.18604651162790697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6B3-4889-BBDF-9005A936D603}"/>
                </c:ext>
              </c:extLst>
            </c:dLbl>
            <c:dLbl>
              <c:idx val="1"/>
              <c:layout>
                <c:manualLayout>
                  <c:x val="-8.3333333333333835E-3"/>
                  <c:y val="9.302325581395348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6B3-4889-BBDF-9005A936D603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'progress IMP'!$E$38:$F$38</c:f>
              <c:numCache>
                <c:formatCode>General</c:formatCode>
                <c:ptCount val="2"/>
                <c:pt idx="0">
                  <c:v>2022</c:v>
                </c:pt>
                <c:pt idx="1">
                  <c:v>2030</c:v>
                </c:pt>
              </c:numCache>
            </c:numRef>
          </c:xVal>
          <c:yVal>
            <c:numRef>
              <c:f>'progress IMP'!$E$40:$F$40</c:f>
              <c:numCache>
                <c:formatCode>0.0</c:formatCode>
                <c:ptCount val="2"/>
                <c:pt idx="0">
                  <c:v>25.382053918164729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6B3-4889-BBDF-9005A936D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72575"/>
        <c:axId val="36772991"/>
      </c:scatterChart>
      <c:valAx>
        <c:axId val="36772575"/>
        <c:scaling>
          <c:orientation val="minMax"/>
          <c:max val="2090"/>
          <c:min val="2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36772991"/>
        <c:crosses val="autoZero"/>
        <c:crossBetween val="midCat"/>
        <c:majorUnit val="15"/>
        <c:minorUnit val="15"/>
      </c:valAx>
      <c:valAx>
        <c:axId val="3677299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36772575"/>
        <c:crosses val="autoZero"/>
        <c:crossBetween val="midCat"/>
        <c:majorUnit val="25"/>
        <c:min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59361329833771"/>
          <c:y val="6.2358276643990927E-2"/>
          <c:w val="0.74068061345273017"/>
          <c:h val="0.39351152534504613"/>
        </c:manualLayout>
      </c:layout>
      <c:areaChart>
        <c:grouping val="stacked"/>
        <c:varyColors val="0"/>
        <c:ser>
          <c:idx val="0"/>
          <c:order val="0"/>
          <c:tx>
            <c:strRef>
              <c:f>'District OD'!$B$4</c:f>
              <c:strCache>
                <c:ptCount val="1"/>
                <c:pt idx="0">
                  <c:v>% of Pop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solidFill>
                <a:schemeClr val="accent1"/>
              </a:solidFill>
            </a:ln>
            <a:effectLst/>
          </c:spPr>
          <c:cat>
            <c:strRef>
              <c:f>'District OD'!$A$5:$A$27</c:f>
              <c:strCache>
                <c:ptCount val="23"/>
                <c:pt idx="0">
                  <c:v>Moma</c:v>
                </c:pt>
                <c:pt idx="1">
                  <c:v>Mogovolas</c:v>
                </c:pt>
                <c:pt idx="2">
                  <c:v>Murrupula</c:v>
                </c:pt>
                <c:pt idx="3">
                  <c:v>Larde</c:v>
                </c:pt>
                <c:pt idx="4">
                  <c:v>Lalaua</c:v>
                </c:pt>
                <c:pt idx="5">
                  <c:v>Muecate</c:v>
                </c:pt>
                <c:pt idx="6">
                  <c:v>Mecuburi</c:v>
                </c:pt>
                <c:pt idx="7">
                  <c:v>Angoche</c:v>
                </c:pt>
                <c:pt idx="8">
                  <c:v>Ilha de Mocambique</c:v>
                </c:pt>
                <c:pt idx="9">
                  <c:v>Malema</c:v>
                </c:pt>
                <c:pt idx="10">
                  <c:v>Ribaue</c:v>
                </c:pt>
                <c:pt idx="11">
                  <c:v>Erati</c:v>
                </c:pt>
                <c:pt idx="12">
                  <c:v>Mossuril</c:v>
                </c:pt>
                <c:pt idx="13">
                  <c:v>Nacaroa</c:v>
                </c:pt>
                <c:pt idx="14">
                  <c:v>Liupo</c:v>
                </c:pt>
                <c:pt idx="15">
                  <c:v>Rapale</c:v>
                </c:pt>
                <c:pt idx="16">
                  <c:v>Memba</c:v>
                </c:pt>
                <c:pt idx="17">
                  <c:v>Meconta</c:v>
                </c:pt>
                <c:pt idx="18">
                  <c:v>Mogincual</c:v>
                </c:pt>
                <c:pt idx="19">
                  <c:v>Nacala Velha</c:v>
                </c:pt>
                <c:pt idx="20">
                  <c:v>Monapo</c:v>
                </c:pt>
                <c:pt idx="21">
                  <c:v>Cidade de Nampula</c:v>
                </c:pt>
                <c:pt idx="22">
                  <c:v>Nacala Porto</c:v>
                </c:pt>
              </c:strCache>
            </c:strRef>
          </c:cat>
          <c:val>
            <c:numRef>
              <c:f>'District OD'!$B$5:$B$27</c:f>
              <c:numCache>
                <c:formatCode>0.0</c:formatCode>
                <c:ptCount val="23"/>
                <c:pt idx="0">
                  <c:v>50.005361551373831</c:v>
                </c:pt>
                <c:pt idx="1">
                  <c:v>38.951190926759587</c:v>
                </c:pt>
                <c:pt idx="2">
                  <c:v>37.04148559533423</c:v>
                </c:pt>
                <c:pt idx="3">
                  <c:v>36.844834594099865</c:v>
                </c:pt>
                <c:pt idx="4">
                  <c:v>33.566307502940603</c:v>
                </c:pt>
                <c:pt idx="5">
                  <c:v>31.836056624888514</c:v>
                </c:pt>
                <c:pt idx="6">
                  <c:v>30.211492218950742</c:v>
                </c:pt>
                <c:pt idx="7">
                  <c:v>29.76580944993481</c:v>
                </c:pt>
                <c:pt idx="8">
                  <c:v>28.860185967272756</c:v>
                </c:pt>
                <c:pt idx="9">
                  <c:v>26.004690755977244</c:v>
                </c:pt>
                <c:pt idx="10">
                  <c:v>24.500017952831694</c:v>
                </c:pt>
                <c:pt idx="11">
                  <c:v>24.265819920251079</c:v>
                </c:pt>
                <c:pt idx="12">
                  <c:v>24.05058681303305</c:v>
                </c:pt>
                <c:pt idx="13">
                  <c:v>22.678739189659726</c:v>
                </c:pt>
                <c:pt idx="14">
                  <c:v>21.691179361667643</c:v>
                </c:pt>
                <c:pt idx="15">
                  <c:v>20.885408383791876</c:v>
                </c:pt>
                <c:pt idx="16">
                  <c:v>20.623540885470238</c:v>
                </c:pt>
                <c:pt idx="17">
                  <c:v>20.144802250744174</c:v>
                </c:pt>
                <c:pt idx="18">
                  <c:v>19.012042300778305</c:v>
                </c:pt>
                <c:pt idx="19">
                  <c:v>16.184021598584057</c:v>
                </c:pt>
                <c:pt idx="20">
                  <c:v>13.176125626346815</c:v>
                </c:pt>
                <c:pt idx="21">
                  <c:v>6.1161811050224548</c:v>
                </c:pt>
                <c:pt idx="22">
                  <c:v>4.2874090996723773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27-4FC9-B045-B12595C8D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6324496"/>
        <c:axId val="1796307440"/>
      </c:areaChart>
      <c:barChart>
        <c:barDir val="col"/>
        <c:grouping val="clustered"/>
        <c:varyColors val="0"/>
        <c:ser>
          <c:idx val="1"/>
          <c:order val="1"/>
          <c:tx>
            <c:strRef>
              <c:f>'District OD'!$C$4</c:f>
              <c:strCache>
                <c:ptCount val="1"/>
                <c:pt idx="0">
                  <c:v> Pop OD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'District OD'!$A$5:$A$27</c:f>
              <c:strCache>
                <c:ptCount val="23"/>
                <c:pt idx="0">
                  <c:v>Moma</c:v>
                </c:pt>
                <c:pt idx="1">
                  <c:v>Mogovolas</c:v>
                </c:pt>
                <c:pt idx="2">
                  <c:v>Murrupula</c:v>
                </c:pt>
                <c:pt idx="3">
                  <c:v>Larde</c:v>
                </c:pt>
                <c:pt idx="4">
                  <c:v>Lalaua</c:v>
                </c:pt>
                <c:pt idx="5">
                  <c:v>Muecate</c:v>
                </c:pt>
                <c:pt idx="6">
                  <c:v>Mecuburi</c:v>
                </c:pt>
                <c:pt idx="7">
                  <c:v>Angoche</c:v>
                </c:pt>
                <c:pt idx="8">
                  <c:v>Ilha de Mocambique</c:v>
                </c:pt>
                <c:pt idx="9">
                  <c:v>Malema</c:v>
                </c:pt>
                <c:pt idx="10">
                  <c:v>Ribaue</c:v>
                </c:pt>
                <c:pt idx="11">
                  <c:v>Erati</c:v>
                </c:pt>
                <c:pt idx="12">
                  <c:v>Mossuril</c:v>
                </c:pt>
                <c:pt idx="13">
                  <c:v>Nacaroa</c:v>
                </c:pt>
                <c:pt idx="14">
                  <c:v>Liupo</c:v>
                </c:pt>
                <c:pt idx="15">
                  <c:v>Rapale</c:v>
                </c:pt>
                <c:pt idx="16">
                  <c:v>Memba</c:v>
                </c:pt>
                <c:pt idx="17">
                  <c:v>Meconta</c:v>
                </c:pt>
                <c:pt idx="18">
                  <c:v>Mogincual</c:v>
                </c:pt>
                <c:pt idx="19">
                  <c:v>Nacala Velha</c:v>
                </c:pt>
                <c:pt idx="20">
                  <c:v>Monapo</c:v>
                </c:pt>
                <c:pt idx="21">
                  <c:v>Cidade de Nampula</c:v>
                </c:pt>
                <c:pt idx="22">
                  <c:v>Nacala Porto</c:v>
                </c:pt>
              </c:strCache>
            </c:strRef>
          </c:cat>
          <c:val>
            <c:numRef>
              <c:f>'District OD'!$C$5:$C$27</c:f>
              <c:numCache>
                <c:formatCode>_-* #,##0_-;\-* #,##0_-;_-* "-"??_-;_-@_-</c:formatCode>
                <c:ptCount val="23"/>
                <c:pt idx="0">
                  <c:v>192231.73917743572</c:v>
                </c:pt>
                <c:pt idx="1">
                  <c:v>170255.23418558241</c:v>
                </c:pt>
                <c:pt idx="2">
                  <c:v>81030.381588987497</c:v>
                </c:pt>
                <c:pt idx="3">
                  <c:v>42929.633144949497</c:v>
                </c:pt>
                <c:pt idx="4">
                  <c:v>42636.041428912613</c:v>
                </c:pt>
                <c:pt idx="5">
                  <c:v>50622.668142309754</c:v>
                </c:pt>
                <c:pt idx="6">
                  <c:v>74168.723768468219</c:v>
                </c:pt>
                <c:pt idx="7">
                  <c:v>122320.56131009928</c:v>
                </c:pt>
                <c:pt idx="8">
                  <c:v>22074.368897198954</c:v>
                </c:pt>
                <c:pt idx="9">
                  <c:v>65578.136953509485</c:v>
                </c:pt>
                <c:pt idx="10">
                  <c:v>74292.68471523936</c:v>
                </c:pt>
                <c:pt idx="11">
                  <c:v>111411.06595704598</c:v>
                </c:pt>
                <c:pt idx="12">
                  <c:v>49743.757068586616</c:v>
                </c:pt>
                <c:pt idx="13">
                  <c:v>39040.241935356047</c:v>
                </c:pt>
                <c:pt idx="14">
                  <c:v>22924.386817915281</c:v>
                </c:pt>
                <c:pt idx="15">
                  <c:v>41141.985807302663</c:v>
                </c:pt>
                <c:pt idx="16">
                  <c:v>80181.295705464945</c:v>
                </c:pt>
                <c:pt idx="17">
                  <c:v>53355.40119443724</c:v>
                </c:pt>
                <c:pt idx="18">
                  <c:v>22106.058161787067</c:v>
                </c:pt>
                <c:pt idx="19">
                  <c:v>23328.890960010547</c:v>
                </c:pt>
                <c:pt idx="20">
                  <c:v>61443.619961955075</c:v>
                </c:pt>
                <c:pt idx="21">
                  <c:v>54890.46645257296</c:v>
                </c:pt>
                <c:pt idx="22">
                  <c:v>14597.566528792857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27-4FC9-B045-B12595C8D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1473382559"/>
        <c:axId val="1473382975"/>
      </c:barChart>
      <c:catAx>
        <c:axId val="1473382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ysDot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473382975"/>
        <c:crosses val="autoZero"/>
        <c:auto val="1"/>
        <c:lblAlgn val="ctr"/>
        <c:lblOffset val="100"/>
        <c:noMultiLvlLbl val="0"/>
      </c:catAx>
      <c:valAx>
        <c:axId val="147338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Population</a:t>
                </a:r>
              </a:p>
            </c:rich>
          </c:tx>
          <c:layout>
            <c:manualLayout>
              <c:xMode val="edge"/>
              <c:yMode val="edge"/>
              <c:x val="1.3071895424836602E-2"/>
              <c:y val="9.978841930472975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473382559"/>
        <c:crosses val="autoZero"/>
        <c:crossBetween val="between"/>
      </c:valAx>
      <c:valAx>
        <c:axId val="179630744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of</a:t>
                </a:r>
              </a:p>
              <a:p>
                <a:pPr>
                  <a:defRPr/>
                </a:pPr>
                <a:r>
                  <a:rPr lang="en-GB"/>
                  <a:t> population</a:t>
                </a:r>
              </a:p>
            </c:rich>
          </c:tx>
          <c:layout>
            <c:manualLayout>
              <c:xMode val="edge"/>
              <c:yMode val="edge"/>
              <c:x val="0.92089869281045755"/>
              <c:y val="8.198796578999054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796324496"/>
        <c:crosses val="max"/>
        <c:crossBetween val="between"/>
      </c:valAx>
      <c:catAx>
        <c:axId val="17963244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96307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606003095766886"/>
          <c:y val="0.11631889763779524"/>
          <c:w val="0.10035857056329496"/>
          <c:h val="0.110532954214056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59361329833771"/>
          <c:y val="6.2358276643990927E-2"/>
          <c:w val="0.74068061345273017"/>
          <c:h val="0.39351152534504613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'District OD'!$C$4</c:f>
              <c:strCache>
                <c:ptCount val="1"/>
                <c:pt idx="0">
                  <c:v> Pop OD 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cat>
            <c:strRef>
              <c:f>'District OD'!$C$30:$C$52</c:f>
              <c:strCache>
                <c:ptCount val="23"/>
                <c:pt idx="0">
                  <c:v>Derre</c:v>
                </c:pt>
                <c:pt idx="1">
                  <c:v>Chinde</c:v>
                </c:pt>
                <c:pt idx="2">
                  <c:v>Mocubela</c:v>
                </c:pt>
                <c:pt idx="3">
                  <c:v>Maganja Da Costa</c:v>
                </c:pt>
                <c:pt idx="4">
                  <c:v>Mulevala</c:v>
                </c:pt>
                <c:pt idx="5">
                  <c:v>Luabo</c:v>
                </c:pt>
                <c:pt idx="6">
                  <c:v>Mopeia</c:v>
                </c:pt>
                <c:pt idx="7">
                  <c:v>Pebane</c:v>
                </c:pt>
                <c:pt idx="8">
                  <c:v>Namacurra</c:v>
                </c:pt>
                <c:pt idx="9">
                  <c:v>Gile</c:v>
                </c:pt>
                <c:pt idx="10">
                  <c:v>Inhassunge</c:v>
                </c:pt>
                <c:pt idx="11">
                  <c:v>Maquival</c:v>
                </c:pt>
                <c:pt idx="12">
                  <c:v>Namarroi</c:v>
                </c:pt>
                <c:pt idx="13">
                  <c:v>Morrumbala</c:v>
                </c:pt>
                <c:pt idx="14">
                  <c:v>Nicoadala</c:v>
                </c:pt>
                <c:pt idx="15">
                  <c:v>Lugela</c:v>
                </c:pt>
                <c:pt idx="16">
                  <c:v>Ile</c:v>
                </c:pt>
                <c:pt idx="17">
                  <c:v>Mocuba</c:v>
                </c:pt>
                <c:pt idx="18">
                  <c:v>Alto Molocue</c:v>
                </c:pt>
                <c:pt idx="19">
                  <c:v>Cidade De Quelimane</c:v>
                </c:pt>
                <c:pt idx="20">
                  <c:v>Milange</c:v>
                </c:pt>
                <c:pt idx="21">
                  <c:v>Molumbo</c:v>
                </c:pt>
                <c:pt idx="22">
                  <c:v>Gurue</c:v>
                </c:pt>
              </c:strCache>
            </c:strRef>
          </c:cat>
          <c:val>
            <c:numRef>
              <c:f>'District OD'!$I$30:$I$52</c:f>
              <c:numCache>
                <c:formatCode>General</c:formatCode>
                <c:ptCount val="23"/>
                <c:pt idx="0">
                  <c:v>122147.79930692102</c:v>
                </c:pt>
                <c:pt idx="1">
                  <c:v>82418.818188000194</c:v>
                </c:pt>
                <c:pt idx="2">
                  <c:v>115072.04665520848</c:v>
                </c:pt>
                <c:pt idx="3">
                  <c:v>132421.34085635515</c:v>
                </c:pt>
                <c:pt idx="4">
                  <c:v>95901.431156468389</c:v>
                </c:pt>
                <c:pt idx="5">
                  <c:v>51999.528940671989</c:v>
                </c:pt>
                <c:pt idx="6">
                  <c:v>134484.43046778839</c:v>
                </c:pt>
                <c:pt idx="7">
                  <c:v>172608.06998281271</c:v>
                </c:pt>
                <c:pt idx="8">
                  <c:v>172975.55781984929</c:v>
                </c:pt>
                <c:pt idx="9">
                  <c:v>163675.53668081027</c:v>
                </c:pt>
                <c:pt idx="10">
                  <c:v>66810.255846500368</c:v>
                </c:pt>
                <c:pt idx="11">
                  <c:v>66810.255846500368</c:v>
                </c:pt>
                <c:pt idx="12">
                  <c:v>100172.67136763883</c:v>
                </c:pt>
                <c:pt idx="13">
                  <c:v>256725.71352272751</c:v>
                </c:pt>
                <c:pt idx="14">
                  <c:v>126875.17573686931</c:v>
                </c:pt>
                <c:pt idx="15">
                  <c:v>103446.21433703024</c:v>
                </c:pt>
                <c:pt idx="16">
                  <c:v>95277.66890676161</c:v>
                </c:pt>
                <c:pt idx="17">
                  <c:v>163675.53668081024</c:v>
                </c:pt>
                <c:pt idx="18">
                  <c:v>113635.94287099986</c:v>
                </c:pt>
                <c:pt idx="19">
                  <c:v>110978.10320752059</c:v>
                </c:pt>
                <c:pt idx="20">
                  <c:v>187555.79893315033</c:v>
                </c:pt>
                <c:pt idx="21">
                  <c:v>95142.278651011307</c:v>
                </c:pt>
                <c:pt idx="22">
                  <c:v>111553.51179445939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9F-4C02-8BD2-274EB1F47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1473382559"/>
        <c:axId val="1473382975"/>
      </c:barChart>
      <c:scatterChart>
        <c:scatterStyle val="lineMarker"/>
        <c:varyColors val="0"/>
        <c:ser>
          <c:idx val="0"/>
          <c:order val="0"/>
          <c:tx>
            <c:strRef>
              <c:f>'District OD'!$B$4</c:f>
              <c:strCache>
                <c:ptCount val="1"/>
                <c:pt idx="0">
                  <c:v>% of Pop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strRef>
              <c:f>'District OD'!$C$30:$C$52</c:f>
              <c:strCache>
                <c:ptCount val="23"/>
                <c:pt idx="0">
                  <c:v>Derre</c:v>
                </c:pt>
                <c:pt idx="1">
                  <c:v>Chinde</c:v>
                </c:pt>
                <c:pt idx="2">
                  <c:v>Mocubela</c:v>
                </c:pt>
                <c:pt idx="3">
                  <c:v>Maganja Da Costa</c:v>
                </c:pt>
                <c:pt idx="4">
                  <c:v>Mulevala</c:v>
                </c:pt>
                <c:pt idx="5">
                  <c:v>Luabo</c:v>
                </c:pt>
                <c:pt idx="6">
                  <c:v>Mopeia</c:v>
                </c:pt>
                <c:pt idx="7">
                  <c:v>Pebane</c:v>
                </c:pt>
                <c:pt idx="8">
                  <c:v>Namacurra</c:v>
                </c:pt>
                <c:pt idx="9">
                  <c:v>Gile</c:v>
                </c:pt>
                <c:pt idx="10">
                  <c:v>Inhassunge</c:v>
                </c:pt>
                <c:pt idx="11">
                  <c:v>Maquival</c:v>
                </c:pt>
                <c:pt idx="12">
                  <c:v>Namarroi</c:v>
                </c:pt>
                <c:pt idx="13">
                  <c:v>Morrumbala</c:v>
                </c:pt>
                <c:pt idx="14">
                  <c:v>Nicoadala</c:v>
                </c:pt>
                <c:pt idx="15">
                  <c:v>Lugela</c:v>
                </c:pt>
                <c:pt idx="16">
                  <c:v>Ile</c:v>
                </c:pt>
                <c:pt idx="17">
                  <c:v>Mocuba</c:v>
                </c:pt>
                <c:pt idx="18">
                  <c:v>Alto Molocue</c:v>
                </c:pt>
                <c:pt idx="19">
                  <c:v>Cidade De Quelimane</c:v>
                </c:pt>
                <c:pt idx="20">
                  <c:v>Milange</c:v>
                </c:pt>
                <c:pt idx="21">
                  <c:v>Molumbo</c:v>
                </c:pt>
                <c:pt idx="22">
                  <c:v>Gurue</c:v>
                </c:pt>
              </c:strCache>
            </c:strRef>
          </c:xVal>
          <c:yVal>
            <c:numRef>
              <c:f>'District OD'!$G$30:$G$52</c:f>
              <c:numCache>
                <c:formatCode>General</c:formatCode>
                <c:ptCount val="23"/>
                <c:pt idx="0">
                  <c:v>0.95183606199919424</c:v>
                </c:pt>
                <c:pt idx="1">
                  <c:v>0.81939505495724452</c:v>
                </c:pt>
                <c:pt idx="2">
                  <c:v>0.81344843356227281</c:v>
                </c:pt>
                <c:pt idx="3">
                  <c:v>0.78063055335769038</c:v>
                </c:pt>
                <c:pt idx="4">
                  <c:v>0.77619575651071548</c:v>
                </c:pt>
                <c:pt idx="5">
                  <c:v>0.7628679541742861</c:v>
                </c:pt>
                <c:pt idx="6">
                  <c:v>0.74868727545350133</c:v>
                </c:pt>
                <c:pt idx="7">
                  <c:v>0.71729656767125261</c:v>
                </c:pt>
                <c:pt idx="8">
                  <c:v>0.6877356577382332</c:v>
                </c:pt>
                <c:pt idx="9">
                  <c:v>0.65396211578564467</c:v>
                </c:pt>
                <c:pt idx="10">
                  <c:v>0.63507313316712843</c:v>
                </c:pt>
                <c:pt idx="11">
                  <c:v>0.63507313316712843</c:v>
                </c:pt>
                <c:pt idx="12">
                  <c:v>0.60290547502594538</c:v>
                </c:pt>
                <c:pt idx="13">
                  <c:v>0.59403503786277623</c:v>
                </c:pt>
                <c:pt idx="14">
                  <c:v>0.58007460736531435</c:v>
                </c:pt>
                <c:pt idx="15">
                  <c:v>0.485083127583119</c:v>
                </c:pt>
                <c:pt idx="16">
                  <c:v>0.42236135914816453</c:v>
                </c:pt>
                <c:pt idx="17">
                  <c:v>0.35015638122835646</c:v>
                </c:pt>
                <c:pt idx="18">
                  <c:v>0.28089804178661903</c:v>
                </c:pt>
                <c:pt idx="19">
                  <c:v>0.27278410095708322</c:v>
                </c:pt>
                <c:pt idx="20">
                  <c:v>0.26902937028482893</c:v>
                </c:pt>
                <c:pt idx="21">
                  <c:v>0.25318151782289366</c:v>
                </c:pt>
                <c:pt idx="22">
                  <c:v>0.22849377119896691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9F-4C02-8BD2-274EB1F47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6324496"/>
        <c:axId val="1796307440"/>
      </c:scatterChart>
      <c:catAx>
        <c:axId val="1473382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ysDot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473382975"/>
        <c:crosses val="autoZero"/>
        <c:auto val="1"/>
        <c:lblAlgn val="ctr"/>
        <c:lblOffset val="100"/>
        <c:noMultiLvlLbl val="0"/>
      </c:catAx>
      <c:valAx>
        <c:axId val="147338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Population</a:t>
                </a:r>
              </a:p>
            </c:rich>
          </c:tx>
          <c:layout>
            <c:manualLayout>
              <c:xMode val="edge"/>
              <c:yMode val="edge"/>
              <c:x val="1.3071895424836602E-2"/>
              <c:y val="9.978841930472975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473382559"/>
        <c:crosses val="autoZero"/>
        <c:crossBetween val="between"/>
      </c:valAx>
      <c:valAx>
        <c:axId val="1796307440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of</a:t>
                </a:r>
              </a:p>
              <a:p>
                <a:pPr>
                  <a:defRPr/>
                </a:pPr>
                <a:r>
                  <a:rPr lang="en-GB"/>
                  <a:t> population</a:t>
                </a:r>
              </a:p>
            </c:rich>
          </c:tx>
          <c:layout>
            <c:manualLayout>
              <c:xMode val="edge"/>
              <c:yMode val="edge"/>
              <c:x val="0.92089869281045755"/>
              <c:y val="8.198796578999054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796324496"/>
        <c:crosses val="max"/>
        <c:crossBetween val="midCat"/>
        <c:majorUnit val="0.25"/>
        <c:minorUnit val="0.25"/>
      </c:valAx>
      <c:valAx>
        <c:axId val="17963244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96307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3762866038803963"/>
          <c:y val="0.73423277447461921"/>
          <c:w val="0.10035857056329496"/>
          <c:h val="0.110532954214056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59361329833771"/>
          <c:y val="6.2358276643990927E-2"/>
          <c:w val="0.74068061345273017"/>
          <c:h val="0.39351152534504613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'District OD'!$C$4</c:f>
              <c:strCache>
                <c:ptCount val="1"/>
                <c:pt idx="0">
                  <c:v> Pop OD </c:v>
                </c:pt>
              </c:strCache>
            </c:strRef>
          </c:tx>
          <c:spPr>
            <a:solidFill>
              <a:schemeClr val="bg2"/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cat>
            <c:strRef>
              <c:f>'District OD'!$C$69:$C$81</c:f>
              <c:strCache>
                <c:ptCount val="13"/>
                <c:pt idx="0">
                  <c:v>Nhamatanda</c:v>
                </c:pt>
                <c:pt idx="1">
                  <c:v>Gorongosa</c:v>
                </c:pt>
                <c:pt idx="2">
                  <c:v>Chibabava</c:v>
                </c:pt>
                <c:pt idx="3">
                  <c:v>Buzi</c:v>
                </c:pt>
                <c:pt idx="4">
                  <c:v>Maringue</c:v>
                </c:pt>
                <c:pt idx="5">
                  <c:v>Caia</c:v>
                </c:pt>
                <c:pt idx="6">
                  <c:v>Chemba</c:v>
                </c:pt>
                <c:pt idx="7">
                  <c:v>Marromeu</c:v>
                </c:pt>
                <c:pt idx="8">
                  <c:v>Machanga</c:v>
                </c:pt>
                <c:pt idx="9">
                  <c:v>Cheringoma</c:v>
                </c:pt>
                <c:pt idx="10">
                  <c:v>Dondo</c:v>
                </c:pt>
                <c:pt idx="11">
                  <c:v>Muanza</c:v>
                </c:pt>
                <c:pt idx="12">
                  <c:v>Cidade Da Beira</c:v>
                </c:pt>
              </c:strCache>
            </c:strRef>
          </c:cat>
          <c:val>
            <c:numRef>
              <c:f>'District OD'!$I$69:$I$81</c:f>
              <c:numCache>
                <c:formatCode>0</c:formatCode>
                <c:ptCount val="13"/>
                <c:pt idx="0">
                  <c:v>118314.2114604737</c:v>
                </c:pt>
                <c:pt idx="1">
                  <c:v>95597.585424697303</c:v>
                </c:pt>
                <c:pt idx="2">
                  <c:v>94123.189023336803</c:v>
                </c:pt>
                <c:pt idx="3">
                  <c:v>90163.580720865139</c:v>
                </c:pt>
                <c:pt idx="4">
                  <c:v>77463.322987790685</c:v>
                </c:pt>
                <c:pt idx="5">
                  <c:v>64684.058985770214</c:v>
                </c:pt>
                <c:pt idx="6">
                  <c:v>58035.913825340955</c:v>
                </c:pt>
                <c:pt idx="7">
                  <c:v>50703.434953011551</c:v>
                </c:pt>
                <c:pt idx="8">
                  <c:v>42605.292386043388</c:v>
                </c:pt>
                <c:pt idx="9">
                  <c:v>37711.551138974537</c:v>
                </c:pt>
                <c:pt idx="10">
                  <c:v>29676.148844404692</c:v>
                </c:pt>
                <c:pt idx="11">
                  <c:v>24927.639709368996</c:v>
                </c:pt>
                <c:pt idx="12">
                  <c:v>20060.621170914241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38-4065-BC0B-A7431F3DB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1473382559"/>
        <c:axId val="1473382975"/>
      </c:barChart>
      <c:scatterChart>
        <c:scatterStyle val="lineMarker"/>
        <c:varyColors val="0"/>
        <c:ser>
          <c:idx val="0"/>
          <c:order val="0"/>
          <c:tx>
            <c:strRef>
              <c:f>'District OD'!$B$4</c:f>
              <c:strCache>
                <c:ptCount val="1"/>
                <c:pt idx="0">
                  <c:v>% of Pop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strRef>
              <c:f>'District OD'!$C$69:$C$81</c:f>
              <c:strCache>
                <c:ptCount val="13"/>
                <c:pt idx="0">
                  <c:v>Nhamatanda</c:v>
                </c:pt>
                <c:pt idx="1">
                  <c:v>Gorongosa</c:v>
                </c:pt>
                <c:pt idx="2">
                  <c:v>Chibabava</c:v>
                </c:pt>
                <c:pt idx="3">
                  <c:v>Buzi</c:v>
                </c:pt>
                <c:pt idx="4">
                  <c:v>Maringue</c:v>
                </c:pt>
                <c:pt idx="5">
                  <c:v>Caia</c:v>
                </c:pt>
                <c:pt idx="6">
                  <c:v>Chemba</c:v>
                </c:pt>
                <c:pt idx="7">
                  <c:v>Marromeu</c:v>
                </c:pt>
                <c:pt idx="8">
                  <c:v>Machanga</c:v>
                </c:pt>
                <c:pt idx="9">
                  <c:v>Cheringoma</c:v>
                </c:pt>
                <c:pt idx="10">
                  <c:v>Dondo</c:v>
                </c:pt>
                <c:pt idx="11">
                  <c:v>Muanza</c:v>
                </c:pt>
                <c:pt idx="12">
                  <c:v>Cidade Da Beira</c:v>
                </c:pt>
              </c:strCache>
            </c:strRef>
          </c:xVal>
          <c:yVal>
            <c:numRef>
              <c:f>'District OD'!$G$69:$G$81</c:f>
              <c:numCache>
                <c:formatCode>0.00</c:formatCode>
                <c:ptCount val="13"/>
                <c:pt idx="0">
                  <c:v>0.35780222039192627</c:v>
                </c:pt>
                <c:pt idx="1">
                  <c:v>0.45698173201049302</c:v>
                </c:pt>
                <c:pt idx="2">
                  <c:v>0.58815801788192534</c:v>
                </c:pt>
                <c:pt idx="3">
                  <c:v>0.42938362670043112</c:v>
                </c:pt>
                <c:pt idx="4">
                  <c:v>0.68563973936043043</c:v>
                </c:pt>
                <c:pt idx="5">
                  <c:v>0.34493654781018901</c:v>
                </c:pt>
                <c:pt idx="6">
                  <c:v>0.58836513384182298</c:v>
                </c:pt>
                <c:pt idx="7">
                  <c:v>0.27730362592091878</c:v>
                </c:pt>
                <c:pt idx="8">
                  <c:v>0.64451490853512083</c:v>
                </c:pt>
                <c:pt idx="9">
                  <c:v>0.55320547142624332</c:v>
                </c:pt>
                <c:pt idx="10">
                  <c:v>0.12958178762915476</c:v>
                </c:pt>
                <c:pt idx="11">
                  <c:v>0.5521671365066706</c:v>
                </c:pt>
                <c:pt idx="12">
                  <c:v>2.8639387657015757E-2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38-4065-BC0B-A7431F3DB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6324496"/>
        <c:axId val="1796307440"/>
      </c:scatterChart>
      <c:catAx>
        <c:axId val="1473382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ysDot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473382975"/>
        <c:crosses val="autoZero"/>
        <c:auto val="1"/>
        <c:lblAlgn val="ctr"/>
        <c:lblOffset val="100"/>
        <c:noMultiLvlLbl val="0"/>
      </c:catAx>
      <c:valAx>
        <c:axId val="147338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Population</a:t>
                </a:r>
              </a:p>
            </c:rich>
          </c:tx>
          <c:layout>
            <c:manualLayout>
              <c:xMode val="edge"/>
              <c:yMode val="edge"/>
              <c:x val="1.3071895424836602E-2"/>
              <c:y val="9.978841930472975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473382559"/>
        <c:crosses val="autoZero"/>
        <c:crossBetween val="between"/>
      </c:valAx>
      <c:valAx>
        <c:axId val="1796307440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of</a:t>
                </a:r>
              </a:p>
              <a:p>
                <a:pPr>
                  <a:defRPr/>
                </a:pPr>
                <a:r>
                  <a:rPr lang="en-GB"/>
                  <a:t> population</a:t>
                </a:r>
              </a:p>
            </c:rich>
          </c:tx>
          <c:layout>
            <c:manualLayout>
              <c:xMode val="edge"/>
              <c:yMode val="edge"/>
              <c:x val="0.92089869281045755"/>
              <c:y val="8.198796578999054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796324496"/>
        <c:crosses val="max"/>
        <c:crossBetween val="midCat"/>
        <c:majorUnit val="0.25"/>
        <c:minorUnit val="0.25"/>
      </c:valAx>
      <c:valAx>
        <c:axId val="17963244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96307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3762866038803963"/>
          <c:y val="0.73423277447461921"/>
          <c:w val="0.10035857056329496"/>
          <c:h val="0.110532954214056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Chart!$C$4</c:f>
              <c:strCache>
                <c:ptCount val="1"/>
                <c:pt idx="0">
                  <c:v> #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Chart!$A$5:$A$27</c:f>
              <c:strCache>
                <c:ptCount val="23"/>
                <c:pt idx="0">
                  <c:v>Moma</c:v>
                </c:pt>
                <c:pt idx="1">
                  <c:v>Mogovolas</c:v>
                </c:pt>
                <c:pt idx="2">
                  <c:v>Murrupula</c:v>
                </c:pt>
                <c:pt idx="3">
                  <c:v>Larde</c:v>
                </c:pt>
                <c:pt idx="4">
                  <c:v>Lalaua</c:v>
                </c:pt>
                <c:pt idx="5">
                  <c:v>Muecate</c:v>
                </c:pt>
                <c:pt idx="6">
                  <c:v>Mecuburi</c:v>
                </c:pt>
                <c:pt idx="7">
                  <c:v>Angoche</c:v>
                </c:pt>
                <c:pt idx="8">
                  <c:v>Ilha de Mocambique</c:v>
                </c:pt>
                <c:pt idx="9">
                  <c:v>Malema</c:v>
                </c:pt>
                <c:pt idx="10">
                  <c:v>Ribaue</c:v>
                </c:pt>
                <c:pt idx="11">
                  <c:v>Erati</c:v>
                </c:pt>
                <c:pt idx="12">
                  <c:v>Mossuril</c:v>
                </c:pt>
                <c:pt idx="13">
                  <c:v>Nacaroa</c:v>
                </c:pt>
                <c:pt idx="14">
                  <c:v>Liupo</c:v>
                </c:pt>
                <c:pt idx="15">
                  <c:v>Rapale</c:v>
                </c:pt>
                <c:pt idx="16">
                  <c:v>Memba</c:v>
                </c:pt>
                <c:pt idx="17">
                  <c:v>Meconta</c:v>
                </c:pt>
                <c:pt idx="18">
                  <c:v>Mogincual</c:v>
                </c:pt>
                <c:pt idx="19">
                  <c:v>Nacala Velha</c:v>
                </c:pt>
                <c:pt idx="20">
                  <c:v>Monapo</c:v>
                </c:pt>
                <c:pt idx="21">
                  <c:v>Cidade de Nampula</c:v>
                </c:pt>
                <c:pt idx="22">
                  <c:v>Nacala Porto</c:v>
                </c:pt>
              </c:strCache>
            </c:strRef>
          </c:cat>
          <c:val>
            <c:numRef>
              <c:f>Chart!$C$5:$C$27</c:f>
              <c:numCache>
                <c:formatCode>_-* #,##0_-;\-* #,##0_-;_-* "-"??_-;_-@_-</c:formatCode>
                <c:ptCount val="23"/>
                <c:pt idx="0">
                  <c:v>192231.73917743572</c:v>
                </c:pt>
                <c:pt idx="1">
                  <c:v>170255.23418558241</c:v>
                </c:pt>
                <c:pt idx="2">
                  <c:v>81030.381588987497</c:v>
                </c:pt>
                <c:pt idx="3">
                  <c:v>42929.633144949497</c:v>
                </c:pt>
                <c:pt idx="4">
                  <c:v>42636.041428912613</c:v>
                </c:pt>
                <c:pt idx="5">
                  <c:v>50622.668142309754</c:v>
                </c:pt>
                <c:pt idx="6">
                  <c:v>74168.723768468219</c:v>
                </c:pt>
                <c:pt idx="7">
                  <c:v>122320.56131009928</c:v>
                </c:pt>
                <c:pt idx="8">
                  <c:v>22074.368897198954</c:v>
                </c:pt>
                <c:pt idx="9">
                  <c:v>65578.136953509485</c:v>
                </c:pt>
                <c:pt idx="10">
                  <c:v>74292.68471523936</c:v>
                </c:pt>
                <c:pt idx="11">
                  <c:v>111411.06595704598</c:v>
                </c:pt>
                <c:pt idx="12">
                  <c:v>49743.757068586616</c:v>
                </c:pt>
                <c:pt idx="13">
                  <c:v>39040.241935356047</c:v>
                </c:pt>
                <c:pt idx="14">
                  <c:v>22924.386817915281</c:v>
                </c:pt>
                <c:pt idx="15">
                  <c:v>41141.985807302663</c:v>
                </c:pt>
                <c:pt idx="16">
                  <c:v>80181.295705464945</c:v>
                </c:pt>
                <c:pt idx="17">
                  <c:v>53355.40119443724</c:v>
                </c:pt>
                <c:pt idx="18">
                  <c:v>22106.058161787067</c:v>
                </c:pt>
                <c:pt idx="19">
                  <c:v>23328.890960010547</c:v>
                </c:pt>
                <c:pt idx="20">
                  <c:v>61443.619961955075</c:v>
                </c:pt>
                <c:pt idx="21">
                  <c:v>54890.46645257296</c:v>
                </c:pt>
                <c:pt idx="22">
                  <c:v>14597.566528792857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94-448A-B935-346343BF5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15674415"/>
        <c:axId val="480959503"/>
      </c:barChart>
      <c:lineChart>
        <c:grouping val="standard"/>
        <c:varyColors val="0"/>
        <c:ser>
          <c:idx val="0"/>
          <c:order val="0"/>
          <c:tx>
            <c:strRef>
              <c:f>Chart!$B$4</c:f>
              <c:strCache>
                <c:ptCount val="1"/>
                <c:pt idx="0">
                  <c:v>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Chart!$A$5:$A$27</c:f>
              <c:strCache>
                <c:ptCount val="23"/>
                <c:pt idx="0">
                  <c:v>Moma</c:v>
                </c:pt>
                <c:pt idx="1">
                  <c:v>Mogovolas</c:v>
                </c:pt>
                <c:pt idx="2">
                  <c:v>Murrupula</c:v>
                </c:pt>
                <c:pt idx="3">
                  <c:v>Larde</c:v>
                </c:pt>
                <c:pt idx="4">
                  <c:v>Lalaua</c:v>
                </c:pt>
                <c:pt idx="5">
                  <c:v>Muecate</c:v>
                </c:pt>
                <c:pt idx="6">
                  <c:v>Mecuburi</c:v>
                </c:pt>
                <c:pt idx="7">
                  <c:v>Angoche</c:v>
                </c:pt>
                <c:pt idx="8">
                  <c:v>Ilha de Mocambique</c:v>
                </c:pt>
                <c:pt idx="9">
                  <c:v>Malema</c:v>
                </c:pt>
                <c:pt idx="10">
                  <c:v>Ribaue</c:v>
                </c:pt>
                <c:pt idx="11">
                  <c:v>Erati</c:v>
                </c:pt>
                <c:pt idx="12">
                  <c:v>Mossuril</c:v>
                </c:pt>
                <c:pt idx="13">
                  <c:v>Nacaroa</c:v>
                </c:pt>
                <c:pt idx="14">
                  <c:v>Liupo</c:v>
                </c:pt>
                <c:pt idx="15">
                  <c:v>Rapale</c:v>
                </c:pt>
                <c:pt idx="16">
                  <c:v>Memba</c:v>
                </c:pt>
                <c:pt idx="17">
                  <c:v>Meconta</c:v>
                </c:pt>
                <c:pt idx="18">
                  <c:v>Mogincual</c:v>
                </c:pt>
                <c:pt idx="19">
                  <c:v>Nacala Velha</c:v>
                </c:pt>
                <c:pt idx="20">
                  <c:v>Monapo</c:v>
                </c:pt>
                <c:pt idx="21">
                  <c:v>Cidade de Nampula</c:v>
                </c:pt>
                <c:pt idx="22">
                  <c:v>Nacala Porto</c:v>
                </c:pt>
              </c:strCache>
            </c:strRef>
          </c:cat>
          <c:val>
            <c:numRef>
              <c:f>Chart!$B$5:$B$27</c:f>
              <c:numCache>
                <c:formatCode>0.0</c:formatCode>
                <c:ptCount val="23"/>
                <c:pt idx="0">
                  <c:v>50.005361551373831</c:v>
                </c:pt>
                <c:pt idx="1">
                  <c:v>38.951190926759587</c:v>
                </c:pt>
                <c:pt idx="2">
                  <c:v>37.04148559533423</c:v>
                </c:pt>
                <c:pt idx="3">
                  <c:v>36.844834594099865</c:v>
                </c:pt>
                <c:pt idx="4">
                  <c:v>33.566307502940603</c:v>
                </c:pt>
                <c:pt idx="5">
                  <c:v>31.836056624888514</c:v>
                </c:pt>
                <c:pt idx="6">
                  <c:v>30.211492218950742</c:v>
                </c:pt>
                <c:pt idx="7">
                  <c:v>29.76580944993481</c:v>
                </c:pt>
                <c:pt idx="8">
                  <c:v>28.860185967272756</c:v>
                </c:pt>
                <c:pt idx="9">
                  <c:v>26.004690755977244</c:v>
                </c:pt>
                <c:pt idx="10">
                  <c:v>24.500017952831694</c:v>
                </c:pt>
                <c:pt idx="11">
                  <c:v>24.265819920251079</c:v>
                </c:pt>
                <c:pt idx="12">
                  <c:v>24.05058681303305</c:v>
                </c:pt>
                <c:pt idx="13">
                  <c:v>22.678739189659726</c:v>
                </c:pt>
                <c:pt idx="14">
                  <c:v>21.691179361667643</c:v>
                </c:pt>
                <c:pt idx="15">
                  <c:v>20.885408383791876</c:v>
                </c:pt>
                <c:pt idx="16">
                  <c:v>20.623540885470238</c:v>
                </c:pt>
                <c:pt idx="17">
                  <c:v>20.144802250744174</c:v>
                </c:pt>
                <c:pt idx="18">
                  <c:v>19.012042300778305</c:v>
                </c:pt>
                <c:pt idx="19">
                  <c:v>16.184021598584057</c:v>
                </c:pt>
                <c:pt idx="20">
                  <c:v>13.176125626346815</c:v>
                </c:pt>
                <c:pt idx="21">
                  <c:v>6.1161811050224548</c:v>
                </c:pt>
                <c:pt idx="22">
                  <c:v>4.2874090996723773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94-448A-B935-346343BF5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3382559"/>
        <c:axId val="1473382975"/>
      </c:lineChart>
      <c:catAx>
        <c:axId val="1473382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473382975"/>
        <c:crosses val="autoZero"/>
        <c:auto val="1"/>
        <c:lblAlgn val="ctr"/>
        <c:lblOffset val="100"/>
        <c:noMultiLvlLbl val="0"/>
      </c:catAx>
      <c:valAx>
        <c:axId val="147338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473382559"/>
        <c:crosses val="autoZero"/>
        <c:crossBetween val="between"/>
      </c:valAx>
      <c:valAx>
        <c:axId val="480959503"/>
        <c:scaling>
          <c:orientation val="minMax"/>
        </c:scaling>
        <c:delete val="0"/>
        <c:axPos val="r"/>
        <c:numFmt formatCode="_-* #,##0_-;\-* #,##0_-;_-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515674415"/>
        <c:crosses val="max"/>
        <c:crossBetween val="between"/>
      </c:valAx>
      <c:catAx>
        <c:axId val="15156744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09595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6852897233999595"/>
          <c:y val="0.14409667541557306"/>
          <c:w val="0.12920021535769569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Very high rate of unimproved</a:t>
            </a:r>
            <a:r>
              <a:rPr lang="en-GB" baseline="0"/>
              <a:t> facilities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'Chart 2'!$E$5</c:f>
              <c:strCache>
                <c:ptCount val="1"/>
                <c:pt idx="0">
                  <c:v>Open defecation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 2'!$F$4</c:f>
              <c:strCache>
                <c:ptCount val="1"/>
                <c:pt idx="0">
                  <c:v>%</c:v>
                </c:pt>
              </c:strCache>
            </c:strRef>
          </c:cat>
          <c:val>
            <c:numRef>
              <c:f>'Chart 2'!$F$5</c:f>
              <c:numCache>
                <c:formatCode>0%</c:formatCode>
                <c:ptCount val="1"/>
                <c:pt idx="0">
                  <c:v>0.23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E5-4963-B0CC-E5D66173E8BF}"/>
            </c:ext>
          </c:extLst>
        </c:ser>
        <c:ser>
          <c:idx val="1"/>
          <c:order val="1"/>
          <c:tx>
            <c:strRef>
              <c:f>'Chart 2'!$E$6</c:f>
              <c:strCache>
                <c:ptCount val="1"/>
                <c:pt idx="0">
                  <c:v>Unimproved facility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 2'!$F$4</c:f>
              <c:strCache>
                <c:ptCount val="1"/>
                <c:pt idx="0">
                  <c:v>%</c:v>
                </c:pt>
              </c:strCache>
            </c:strRef>
          </c:cat>
          <c:val>
            <c:numRef>
              <c:f>'Chart 2'!$F$6</c:f>
              <c:numCache>
                <c:formatCode>0%</c:formatCode>
                <c:ptCount val="1"/>
                <c:pt idx="0">
                  <c:v>0.43999999999999995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E5-4963-B0CC-E5D66173E8BF}"/>
            </c:ext>
          </c:extLst>
        </c:ser>
        <c:ser>
          <c:idx val="2"/>
          <c:order val="2"/>
          <c:tx>
            <c:strRef>
              <c:f>'Chart 2'!$E$7</c:f>
              <c:strCache>
                <c:ptCount val="1"/>
                <c:pt idx="0">
                  <c:v>Improved Sanitation Facility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 2'!$F$4</c:f>
              <c:strCache>
                <c:ptCount val="1"/>
                <c:pt idx="0">
                  <c:v>%</c:v>
                </c:pt>
              </c:strCache>
            </c:strRef>
          </c:cat>
          <c:val>
            <c:numRef>
              <c:f>'Chart 2'!$F$7</c:f>
              <c:numCache>
                <c:formatCode>0%</c:formatCode>
                <c:ptCount val="1"/>
                <c:pt idx="0">
                  <c:v>0.33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963-B0CC-E5D66173E8B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5"/>
        <c:overlap val="100"/>
        <c:axId val="2088911407"/>
        <c:axId val="2088922639"/>
      </c:barChart>
      <c:catAx>
        <c:axId val="2088911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2088922639"/>
        <c:crosses val="autoZero"/>
        <c:auto val="1"/>
        <c:lblAlgn val="ctr"/>
        <c:lblOffset val="100"/>
        <c:noMultiLvlLbl val="0"/>
      </c:catAx>
      <c:valAx>
        <c:axId val="2088922639"/>
        <c:scaling>
          <c:orientation val="minMax"/>
          <c:max val="1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2088911407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205207154360723"/>
          <c:y val="0.29216170895304755"/>
          <c:w val="0.31703602737447617"/>
          <c:h val="0.508685476815398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title pos="t" align="ctr" overlay="0"/>
    <cx:plotArea>
      <cx:plotAreaRegion>
        <cx:series layoutId="regionMap" uniqueId="{28BD4739-4458-4871-BECE-242395CBFAAD}">
          <cx:dataPt idx="2">
            <cx:spPr>
              <a:solidFill>
                <a:srgbClr val="ED7D31"/>
              </a:solidFill>
            </cx:spPr>
          </cx:dataPt>
          <cx:dataPt idx="3">
            <cx:spPr>
              <a:solidFill>
                <a:srgbClr val="ED7D31"/>
              </a:solidFill>
            </cx:spPr>
          </cx:dataPt>
          <cx:dataPt idx="4">
            <cx:spPr>
              <a:solidFill>
                <a:srgbClr val="ED7D31"/>
              </a:solidFill>
            </cx:spPr>
          </cx:dataPt>
          <cx:dataLabels>
            <cx:visibility seriesName="0" categoryName="0" value="1"/>
          </cx:dataLabels>
          <cx:dataId val="0"/>
          <cx:layoutPr>
            <cx:geography cultureLanguage="en-GB" cultureRegion="FR" attribution="Powered by Bing">
              <cx:geoCache provider="{E9337A44-BEBE-4D9F-B70C-5C5E7DAFC167}">
                <cx:binary>1HzZbt7G0u2rGLk+VHpu9sbOBtIcvkGfBkuyLemGkGSZY3Noznydc3UuzlPsFzsl27KlL0rkHzCQ
HAeGbVJNNlcVq1atKubfd9O/7or7G/tmMkXZ/utu+u2XpOvqf/36a3uX3Jub9sCkd7Zqq0/dwV1l
fq0+fUrv7n/9aG/GtIx/JQizX++SG9vdT7/8599wtfi+2lV3N11alW/7ezuf3bd90bV/ce7FU2/u
qr7sHpbHcKXffvEqU8E2fnlzX3ZpN1/M9f1vvzz7mV/e/Lp/pT/c9U0BG+v6j7DWweSAIMaxpAJ9
/oV/eVNUZfz1PGMHxKVEMSHV51/y8d7HNwbW/8CGPm/n5uNHe9+2b77++WThs90/OZ62lffl4b3q
YaeHR58f7dfn4P7n33sH4GH3jjzBfx+Z107tw39e9V3y5vdPNr27ecThJ9iAuAdKCUqQJM/AJ/wA
uRIzgP/xbl9Q/9F9vAz989V3zz3s+cl9I1z//vcbIWhHcN8yfYTkZxhAHHBBmIsUfWYAig+oUphi
uef2P7KHl8H/vnIP+O8n9kE/v/77QddVB7CXP9Xr6QEWLpYufzHyEHbAFXEl42CTL+Hui/P/yFZe
xv77yj3sv5/Yx15/+Adg39u+/Pgz/Z0eMCIYU4h/CepKPXN7og4UJZAUCN+D/vWd/Anyjwv3gX88
/gfcN38/7rv7tuqS6hGCnxFn1IFAVBEpnmdZSACUckQQEl8N8njTLy7/Azt5GfdvC/dw/3Z8H/fd
+d+P+9FNAbTqEYGfADumB0S4kiBBX+I4lIK7I6yYy15E//X9vAz+47o97B8P70N/9A8INWcQ4z/+
zCCPD5RgAnD/ijx67vgUHSAIRJSr7zngaax/fT8vQ/+4bg/6x8P70J/9A6APbNrZ+5+IPeYHiiNE
CdkjNRLYJvBNLuSXtwFI51PMf2AjL4P+beEe6t+O78MenP39web6xtymPxF1BwNvwa7ChO6ReXnA
uatcl+9xydd38DLcj+v20H48vA/29T+ifjI3xc9EG/KmkA//ka+RGwjL0+pVQQFFGebKfTGyn1ev
7udl7L8t3AP/2/F99M9P/n5Xv7gpl5vyZ8LvQN1EmMQEqS+hBEGh+gR/yg+kK10GDP8L/u7zUPMj
O3rZAN9X7lng+4l9E1z8A8qo38u4Kn5qtMEHrpRcCvdFaoMh6AiIRYzgF1+A1/fzMvyP6/bAfzy8
D/3v/wDvv07N7c3teP/ogT+DV7oHjHOmuPs8w0L9JJlwGWZ7peuP7OFlwL+v3IP8+4l90K//AaTm
/LNgdt5/vCl/Hu7ywIUyiVHMvgadvUQLRZYAuRI9cM2nxOYHN/OyAZ4t3rPBs3P7Zjj/B1RUh/fl
/BOjDj5gDCuA+GX5gMJrQTEF4v+yZvzqbl62wNdle9h/PbqP+mHw9+dbqN3Tn8stCRSyIBQwhb+H
8yfpFqI9JRRjxN0Xmf0PbOhl6L8t3AP/2/F9+I9///vhP6qWB27f9D815KsDiqCiIvJr8IEY88QC
lB0oDMKapHtM58c28zL6T9fuGeDpqX0bHP0D+M7Rzceb+Ka9u7GPofjnpF1FmBIYPZctmXiIS4KB
vPbF/ffi/49t5k9s8ORB9m3w5NQfbLD6+9+Dd/HP1XTwAacQhJ5XWhTaiFgIrjhIDg+/9pjP65t4
GffHdXuYPx7ex/vdPwDvoEvSqv6ZZRZGAC6gq9RzpgOJVnA444qv8X7P4X9kJy/D/n3lHvDfT+xD
H1z8DFf/897tty62f9PdBJ/b30/at3999vNDQkt+b+lXdvhiSPpCHDcff/tFEuJiikAelhBzCEYu
hJ1vTfaHSz5jmb/fzvffxOs/XX9/03a//ULgSuP9578BqYU2u1QEsotEHEH+KCvbJb/9AtYH24P1
oY7mLiR3ePPaB1792y+QjBh1JcKCQP/YBRnk2/TBaVXMcVV+w+Xrv9+UvTmt0rJr4cLilzf1lx/7
sk+gDgxqec6g6QaiiYDd1Xc3ZzDh8PDT/2uKeTQ6dXc9l1MtAjYUorFea2NEFz3lUmKPVaKsN0kb
RdrS2W5pg1mRermprXvW5jwuIk3tUNT2GoYpbBXpMc2t9EG+GebYLxeQc+6e+tGzx7ir6tmmcfJ1
juLbP/9zUt+X56Ce3ndHN/Xn/v/3c8//+X084MFw32YF9hzjy7TGn3jNX578MZeC3tpfuZDubZ6W
N2/Cm/Zb9+nBQp+XffWcAwZ+CD4hFebQUkJgyy+e5HDQHykokOBLglLEBZx6dKWHgQLoaIOzUOnC
Iogn31yJYcQeFGFQKBFS0PF+fP5nNoC36AVXcgV67ksUriUwhd+KUhcBZ33uS0WeGNw3xJNjVXhp
URh0HCUdFzpVzBynPaQYTcykiC547yiPkqGftcym7pPrFslN3ypx6OK8WgLDJWr1PLA2MGqkG06m
FnsWm+Q84/PAYUbFqJNxEeQS14TH2nFqCteami7zHG7JxvK+QV5FzNJ5yzzxt5RW2Yay0UweGulk
tNsxflLOeBj9ssnKRLPYON5gGblquzZduYWNO50mfdb7oqiKQud5gwrtLENzOwygkfl534q3eKDF
1uXT0Hp0yslh3hq2ip2kvlRT0+uaoiHy49jQSKvaxFeV25JY07qUZ4bh+DSJqnzUpi/Ryoz1PGmL
aHRjTT1rHku6abk7NqezUFX33tImqyrdN4PThYzWKuJeVrrC69shzTxajvBXp3esz5MUX8vEjeb3
eGzQrm3jyHfaBp0Ais7U6VI4LIhsJNpNF0+O5nauryYSF0jbYjJbNObxKcfNtI27dDkhXZXUuqHl
dFy4YEinMfN2ieV7OZYk3wokCt/m2PHqZsR+REm6YW2LK42rpTmcDDarqHLVO5sv4qpTiNxy4eSF
TrAztbrM5BySskx3RYR4qinPqtPeKezKGbt4kxGcnxS144ZLWZLDzLJoO+QcezJtmw/xwhvjkXGO
bikf+/dywskmqbtu0EXnks008WZdz0TBJYqyA2hK4rOmzk4nESefRmnaOfeSsbebrK/4e5bIWrCw
dpvKI0OahxOmwsuTwj3h2LGR7mM1tR/nZkZtqZ1yUWfzNCkRTCMhl2RQODSpU+qBOclJ7sxZqwcH
uZ0ekp4Tf1CN2OGlRXqqhmbXRNG4w6mdDmuTuWG2JMgviDUBI+lw2Qy48iKMey/FhoeQSaKz0Slx
rON6kffZmKdHYjDDW5aNddjLwqxsqvLDthmnu8yO5mPmMKJzlo8e4p3jRTSvPZxR53ys02rXoQgF
zJY8KPnQhVU58ZuW0wjrWXXyxtreueIWTbtsVPGmmCXxURKnq7zg7lXV5GVoHYY2k7GJV85VtxpI
TkLUxrFX2zkPeJsOt5bD61ZRg2670p2PSSPMh4x30emcW+T3FWu2Ko/o/WJafLYwY/1KuMU6qYkz
6bSIzK63dbNzFwcfWQVYRBURa6uyKpgb2e9ch3yiSDQ6HSy9tUmSn7Caj9to5ugc3jYWQAysPZHx
PMjokB7W8AiBm/NhVUcZXjVowWEKnZwLJ8/VShZT62dizIJE0jIsnK6/MDh1NYlZtsnjmn9ywJH8
DsX9Ji1qFYoCtz6Sbe11S1YfZeVSBM6Yuj7gUJ+ivhqPqoINJ0O9RIFASfOB29FZG9lXPpN1taFF
ao861Y/bpGoZ9ZIIR1dxJdCSecOIpyNVi2oMY5pVRUBYRH0+8fQjcU0fuK2r/MyKcjWnzrQZO2rv
4lItfpfF8j7vquz92KH5iC1RGmKUVSfOQLNYl0OTHdfKqrXL+wycp8l54XpDkfUKa5OX9Jg5PAqr
Nm+PlZrNcdGRNmz7rthObMx9XnJqIDTOs1fZMbtOG14FS9XhnUPUcjeYJY8hJKP+qDFLqwJK3GL0
qdMjrB2ZmsqPEXO8KSbVh6FO6gFyQTke5xntT1iOWbrubVV2Om77uNExtknq4z4aq6BNSY13VZWj
sVmVudNXap1VU+/6xLpJ/GGZDOG6lmVdrntVTzeiK5QuaR6fqdE1t/U45EbP5Si9pI/SYyIQznU2
zk0Y16q5LxvFNy6xS+x1RZw02i552mleN7LznEHGVTBAshv0Moks0VMyF0YriWXtscIRa0KjhGxj
PMFdIlVOicYxm2c/KZgIR6BOmxGj1p+KrFuLLK3ZcTfXU+VJITLhO7wYzlRfqIvKkPaspcIpg1xW
i/FQE2e9Rn2RtjqZqFhHXet4qVBOogs4ue5jSD42TfjKSQS/4SZqrp0+WixbQ/yqN13T2Q+NjLos
11Wbtj6tTdF66Sii2JsVTjdTnGXU44vJrG7KKqGhYNH7ZrB14amMNFOYJCq7ihcEL4iUkWxiTynp
4DuXZDnadLLK6kVXktucrp3BSXYoQ0T1GpIJro/A+coY+6kbjdMmKlVZQGyZ0BQoi5fBQ9mCh0Q3
cpL2uJi7ZtwUixTTedbzAt8nqEzkPY96uuzQaErnXecsrWfSZdx1HVvWQJwNBIhpGr3JuunaKVFC
QVNZMhQORVwdzsiKxo/cNmKrssuKaMU716a6YYTeyXTor9LS7eE9zLIjN6/IO1dVzWncq+Gyy0bn
PUEAfCCauQqipI6Nrrt8iXSWz/XxElvyUeXOYr0hz/ltxSmLPZa1tXPWiWYpNOoWe2g5TSKvIGSZ
VzGtXEfPHc+wzovEntXl1BU+o0n6fp6supj4Eh/B72bUXHY901NPk1WLMdnWaKiuaozLFLg6J8tm
4XNXhMMUT6FEWRzmQBKLVUmW5mxOI7Seo2w+z6IoSny3WUSqxRTbUKQT2ZQzuAFvkvQyLbL2cJiK
+W3fIhswNMpZJ3HXDBovDj0eUUPOiqKJVm3D6zVakmlbqDE+b1K3OnKSornEzdhfFrks3i4IooCP
26G47caMv23KkaTehE1LvbyYcKdzqVirzZzNW2FMPXhuO8jRiyvDgimqux2qHFV5tE/xCuJ7w/3C
jOPbqm5U7tlOyVKnNCnPoQAyjZdUk/FbmbtMG1ybjVjmpQBPQDTTvIjJeV5YdalcUm8zXMXnUWeV
8djYKlf3kLk3XLbd8dKy8oPMYgUxYuiNNmmUKX+OpvhGtTMLLcE0yIDe3MEzskJzN+EXuBNl6OLY
odpVSXRWukjcVSWUNpCrXZ7p1MHOZhqXoVoputTFSlpF6GEW1/1Z1hg8atrG7KqTojvPJyZ2fExM
86ED4CA6Gyxnb2Gkq3XVw2i3bvi0AHXtkvHdKEl+b3oTnWNlY80algRIyuRTyiL3jPZ9EQITng/J
aIlHIAkHQy77C8SrOPe63I09MkOSkbgU76PR9OsG3qItFQsNc6j5Nr0V5h3nBT1a8OTeT5hZX6pU
Eu06brJpp2z2DBhrG8cuO3epg3QJP6hFAW7RjkN/UZDWPUNL3p7kbcK9rltSb8nZfIx5E3m0rrnO
59EJ+SCLdaRs+2FCUfNhyVJnW/Vxsi4Fz3yjHKwTySMvTnirswGpW+AgxXFikjzMZlGHODOpxx1l
dOJwtq1TpwhmF7s6nsatieh6btPjcmBlUJr4fW0MUHTQfV0/KtNmJfJM7OwEjJXZmR/zoSjuSdSh
D0tfwpuVqRRfEjmZVM9uY2/d3nGPMkgU925DgLb2yLqHTU3yy6Ka53vE5WA8d0psYMsISD6PZmnX
ue1RMOKuc/zMdO6uF1j0mpJF3BfllA0+xdYkG+rE9Ja1imW6qsZxi5xYfIzLKoKb1w1kBIewi0xE
5lpUqj6mLaKxN2atcxNbYEU+q2R1hRdcZmAlNZwoGveVlwwuxBsXdQKyIB83Rli0Bgqn1t08Lfdz
CYFULMnc+9mYjo1e+kYEzZj1J3NX1j4bkgRqOznD6WXcZqyqTuastkcYiPwxizNzGRFUw8vBuhCh
OSu0qRNxYlCTB4rXzk4qZ76FitC9rzDOVm2O550xEdCzFlvtZJ0CijDM9iFdpDtgouUdSJDtqYH3
PYBvFrKTjIhEj5IpjTmGqsPJ6EoIzE5EVbtAIgRLQtxid8VLI9+Xs5nfQfWUfYLBz8mPWzddsY4D
HWcq5+cycqojmmP0NpqW6tjMJd/ONukhXSVDO2nUzP07w5thJWPaXQ2RbUJZRcN7pWqVatX0as2d
Pj3FfTG8J/E0DDqv7MA8ymx8ZYGHBixtp4DEnIVdkRXhEqk5jFyUvkPQ9NGyy9AFRxIC9zyyIJ6t
+65ySLtqIZ3u3NZCAEuBGYXtsLSHcRWrVcHo6PUZjkM0V86hAd58pVSLN3OM4iBmBUSYJk91Mnbn
wKsQVFlketvPvPwo09E9aQfXuY6AWAZDQeoVh0dZUctJwIuiOKxkITQtu9kXuXX8fuLyChUEVT4p
sIi1SUR3T6wzXjuTQZfEyPHcJWl76ZLEvHdmVW8QFNuxHkSaXJYksW+dSCzbIcXqfCkxM/DG8fYI
OFx6XqgpD3PwB6lTLPiVkSk9zzLLz2TZ2msaTfY06UrmV0BA1lCyiKvG9mC9mXTwXDQR2Gsjd7yc
JzVvI4bspqx6C2+dk191xTKuF0c4AU9o69mlS04q0rdBbPp+PSWkfT9BefZhjGIB5X1BygSikkQ7
EEsWL3ILcZ6UST/7cV13XJd8ET4lWZmDLECb87pxrJ6AJl7ljpPcuiPNz/LUVrfAjUoUlBAEAndu
Igh1gypi34lkzPQ4LwjK7bx0NqaMulTn7qTei5bUrh4axxW6lWP2vnOkc0Jnt7xyZDJcERdeTa2m
rC81XI3U2q2RdbyHYDvAmxWrI14jmehIyjLEcCesWVm0ve5TKlY0aocTmJh1fbdO0BGojzkUCDZL
G80MgRQNb4QVnlvgOD4kyVDBXnBk1ySp+UXSpiDu6A4KqCBFLbyh/3M97+jxY6vn4t1nQeq7svf/
nepHoSny58Lx+X//d/UGWPx//88baNi8ObX//b/lXVp/615+VgAfLvFFAZQH7GEKQoE8TWDWgSoQ
/78ogNAGEwgaZHD04fMKieHMowB4IAl8VQEUHPo00KCnoA1+FQAdGMXFICY/zAnBACNVjP2PJEAM
kuYTNRlGkhAQeQSDMA93xOjhW4KnanKfgqhl5FXno9FfPqJZ03AGbrft1o3vkIv0FPl2lX1p6Hz5
6OsF4ZE917C/3hUGbyh8NwIi5sOg/dO75ibp8CSu6qVfR1A6CO5qNQ7aofdVe1HktzWm24QVwYRA
xZluexAt2hJqBGqPLbCpuW01wicyPnOyGyqtN/HOG+i6Id21zJXOgfg2nOgk80RigtIZ/X6cwmYS
3txNq4RdDM0Nm6fQIOYNC/NJZEKqyrelAOGyB3Xt7RTf92bxatbrJ+7ywrNj8IUniMMMpIQPmDCS
IPwgCs7xcP6Jft+NyoHizuqExboY3rpz6jXTGc+oXzvG702vs16CDJZpoba06kCClMFf70G+tAXC
GHgg+B8Te0YXpF3SgVjdpYUf56lXTCXUplIP6gjClffXN/tDw+LzAz+524MzPHlgqGUKRwJRYCsc
zrkWQvPDxB8003ESkEpzrz1Jcp3fzmev3PmPUOOHL5NgbB0GYUCC34PaNBbZdOr1MCRBXndnPTDH
Dqe+iYfTzmzFADLmAFoS3mTJnUo+4an/Eif/1NPJg4L+tFvzICE83cKewj4Ohqbd0OvRG4N+W27m
gA/eeARCyQoq6m3kN/4QWKHnXXbYBaAjrpf79Nz9HxscduEyFwIGsKo/GBwkUKVs3WssW22j9QxV
iLNss9j4Tn3z16DDFV965Cc327O37ZNiaSCLTQ5IAG2yRiU6zmt8yAsGr+LlGPGjtkR+Y6YgwsQX
CdctAzI5vaPN4uP5AxBPnRigoT3waLfwS8N0Ti+S4cgpID1nS2DdQrfDreuku1IkQVwC4eWQ7iIo
OKpkAyx6HHMddceRdHVapz5pDkm2zeZEg1AvcOzh7m0Z9TrtoLKR4zYfqU4N6IrWWRlbh7KkHtQL
PloG7aajN+DGlwVfTXXiL7TzZowgmzu6oDuoY7bQswtZToNITWuRT+/IVHhsAfrsYBBc6qDsqEdI
ucZJGuQlFIKy1rm6kBCnLAFKmqnAYR/bHsh8rklJzlQ1aIUi3eTTaSmTTQNRbSmhnOfOenAGX9pp
M/ctNEC6twXIcLM6TZPlMKXXTppAuXKoYjCAuGHT5DVRraGttMoNOVzm3Af9xquH1p+hwI/u5nzR
bFFaOL1u8PRQeBw/FMh5pG4LbNZJ1O4G5YZ8lseYjn7TyCAm1/GEPeqIS+Cb3uzU3pzfTmnsAT0G
coTBuJW2KfMcCqJddAO46Kiowpl8gMEdf16EdrN000PxCqWyH/epp1IT4opsUrLoZpLQ1am9BGWn
KFn8qm/WTo2PGB6Olp7sWBX5tqrCJPoU16DBYWimFocTVJBzvPhjgUPbGOgODSYYFrQm1XifLn4K
FJl4XLre3EAZXChPRleYNYlGAw0S53qpq3CqSs/GsY8c0BDkdIgFCIQVP8Nzty2L5H0BGg2ot7oH
EbFFjW4rB2jX4Ktx0UWVHmFDLx7kAuNyP+94OC1gUJN5sZg1EdhXdadNPIdzeonbIhSK+yx9pxzm
lykL0h55oxyCPGdgsvM23kKCq8Z4teSXyUS8pmu9ilWhaNRRnoCQCsdMmwRA94FOhrmTQILjXjFC
1sD0fOgrSDF3hsoTUk9bXDFP0dJfGNT5QvlyikI1D0dJkgW4puGCcFh20D82ju5as0kxcNOea4nq
kKjUn3Lg2gvyDM7Cwh4L/Em172ejtgmtT/qoPJumC6GMPylYw7g3iVPjbhoAOgfVyBHpxgFNP8q7
w6jLvTqKt+k4gKGTUy7NtmJm7bq57st14h46EzS1lhO3xro2Z8NcaZC8NSK5X/fdmY2GXauGWPNR
vu9pdtyKHuqzRefDtI4x9pwSomrUhXPZHzlltKnzcWXr8nLIqqueZ+/SpPAo772S30QYnUTEvAO9
cSPLxWvGfMWTo6bAuu0W3aZZSMd8PZt8G/NJO/wyLtiJA042WnMzZNNJMxrfLUrdzOVOcPueqW49
ycnjqPYXFPuta3TWJKvaLOepaLZtQv18siFUkJDvU2hwQNFKCo80xyCZHlPM3w3QRumiXVdARsDD
8ZTcxRBKmtoJrarXc3WvIDi1aCsgzI1QnVUq9ZL0MFcR6GlYu+OsWweaqTHzxn5ZLdNx1xR6FEA3
opOodzyZgYzf7jJ7A8MOAQHXit6V+NLi6DRto51yc8BGQCs0XU0IuohdHlCaH1XG1WxyPDbE65nX
QW+yYMnkaxzpYYZhL2u60PnGwJuhDfnQ5n5GGVAyx1FZjZA1J594rR4nDwKuaXbDIV90HUxB5dt3
2bQuwVl1xdb9+q+zGIYe+94OoI8P81PA0sBVgUA830G2tGOR17dt4JxMF5CnLxroi3qxlwXzesle
ed4/8jECn989DAJAzwtmhfYelyVLheh4N2WQBd2TorxooDkQV61Xju0rbIy8di8YYXnKxqYhy0o5
3mUgSQXQBgug0NRjQLzEawMaghp3aLzU6wDi1Kt2ZjOD5BzKVezZo/Y1kB9AfG5mAnI6SLcugllM
KIOe7wWY20DH4SMpGEjIp2WMQlDzNRmyXVMvG1FCl8NAf6Hhm6ZLXgPijzSFwNSFoiC8MmDjbM/C
rYG40Ytrrgc/Poyul7CGlsCo00DF2la+2PV+fRzdxj7VaGsv7bv0I7ocd0Ah4vBVjvwSEk838+CO
TziyiHjDFv51M42X+elqDEVIDuXmFcd+sO8+5k/vtMeJW1PIJeXXbJUfQ+1DPJxq7JcnTtCHWepB
feUl2wTilbZHyZeP1f6cDL8G+R4ZtqCXYsWvO38C1t/r6hCGSfhlHVYruy7nINrJ4+ad8R5KA5Db
tHuYBPK0W82bNJSvEPMXyrDn5t+rgbiRZTwLwIGG0Ix6SwByT2hgf2EBAxmHr1r4xWeHD9xc0Emp
hML/uYULGLESPLqOjpRv/THAvuiBleo4yD26ytZq8trTevXaY5K9CR+oNgkM3kCND6PQnHweCH3q
WFhWtK66Gxgl8Ba/9erzOvc2wG1c386efPs1pB0+jDZkAd00r73iD+60727wTTewDfg/dwDie2/Z
KDpQtyq4v7sadnVoVqk3huVxpnMftPRX3ukXjSo5zNrB1BXUtQ+jx0+f1kTF1ODqug0mH/vtqgd5
zGcahWUgOj1+eA1d/MfqDtAVMPAHn9bB+OHDwNjT+4E6jUb2JYak61x6WQgDBP7st6fRIbstPfeV
B3y43h/QfHK/vdKqGWOLHX6d8V0zgHpiwGi3r8SH126xF5Pz0jJo3l5bH3kgsLL3aZD4nRbn2fG8
67zi7aj/H3tfshw7ji35L73nMxIkOGx6AU4xSYrQdCVtaLpSXs7gAM5f307dfJkhKkp8mb1r6zIr
qyqrKp0AcTAcP+4O/fr/MuTiSFKktpELLMWUaafqUWIC+19ut9Se/BD4U3la33DJ1/P9c0W8GCZ6
eeDrFmgZML4lr0J4mi38/hrtSOeN3AV3aKBKKVN2iq1vmoqVL2CBiJVj/0L6zD/CVKETUSkcnBZ7
cQWmTRICYWp3rds/Tltlo0vMsqlvPlEbqHHPtNvvv/XXhFUMHSZSOjxdZKLPKufzhKVcVHmKvnSs
3ffiph6e/8Wfx+kCzxIDuqIlNzWvEl2ptJ7BZcvR6sop14CMC/cy2PyAtmjqcJ2BeGwxAL1pkzTN
ekbkU2SErG1fuabYRVpsciLZNW7cQyhYO6L3iwImW0PvjI85+bIEzVm9YBgGGJyLJa9PKahHxvMY
9fbYDgAJwl3SZK46SW5JVCerBz/ljU1yC1ATQf9dYZmGPiN61h35kcQ/U77V0jezzN0SRfJMqNM7
/HMAWTexvD54sarG5gR1YRF7QTq5St25vZE4upD/kGTqizrd4iZpV9rI0C45hNa7aeR+JI1OnoND
k9ymwFES/T1VOmAAb2DZgJfZo3AMd02i3JToFKSkYWCCsDI7Du2myzkz82RHOt0PK2UfRNYPmSR2
QNVtmQCXxQ9VrcjNNGVLrGtu4g5U106CYj9Rcz8zx61WNieaELdsTdQzBmswZlCsGOmjl1ragqR2
H9Bsa04GM4rO1uTuSeOW3ShPVIu2uGo7U/bDEqFTyFcCP27CT2o50Kr2fpzey1zYUdM7sRGzLgdo
ZsQOxz0tFWQbGfwqTwamJCXIPdcqp8yaBMBUgHtj78ixbkd8p9cZ4E0vt+56rjp1wD3aPsrTDTph
LNFrtx0bXzUFG5AyuaRtemVnoVkYFI0dJD/6HISj3K/MEs2m1q6615KEthqD64qmWTMat2JqwdGb
20GBHaNg02oma/khDfRNa1RuE+MiY51AOMnj0da0va5M4IS+VXJ+G/c36VSCDIToSe+MwCkAnwAH
6L2yrHdWlfmZ9GCiJWaGnVvpJiA8cuJSZuvt4EYJ2ZYl6lEJ9fLAyu6Jx4+9VrBCl3ZKW7uBhg+i
AvAYXo2BeHmpMSUGw8GIwG7lfGvQ1M6b7KrV6HHQ8pOZ3dGS28XQ+Y2ZeD2620p8HFHFq3rkJNFB
01NvEh340dmxy4edLnVP0yTZJHtTBEA4Ijto7hVlt6NNsol6cyPawAksiVXito8MJwlbh+b3Qdxt
4uw6ySx37IMD+JSsNgOWB5wF0lFJQC81CYhKN2jaMVkPjw25VpPXSLsyM5UJ9VkdYtaX98heN6ZI
fCHArRjw21q3aK0tHYXdkl0ex4xa7XHiL5Jh+dOo3xRG7VUV3atqDBoyByf1Z2MBaxwAPWk6SHkl
+nySrU5/9GFh6yMHFneddINDRf82KpkPdMgOetMZJYSVU1t0HEvpOYoBGMWHruFMNu7LLPYbkoLE
+IvTI9Vyp+kNJ+Y1gKGaBf0Nr+JXbMduqOpONvJtM9xH5QiSNaCj8qHOFTcxTwUK30QNQUcD8YbK
0QxxuSAxMDlVmW4EtyAvM1DN0RwZ70WjOW10asB/VrLay4KXSjupSPimCcF2w+QAj2vQf83rvZ4Z
oEdafpg9ETV0hhrbdpk6IlG9ivQskK+lYgBcanqDFdkJcKzOvCqp8MCvtkuUhWZaXjdB6EXFe9ZN
XjAEjmU02PE0T40G2wSRotMLRwL/rAF0aVgqU5VbS2s2IR8eAEuA5MOvK7C0FD21J7RxNNPaThWw
3SZ9kbrrPPnRNqBQZrHX4191UKBTrWJJHHo6p15iqqygsmuME4iy9ZWUlr6FDlZhjG7XSZuo6l/B
1MRW/Epj/RjJ0UMci8Su6pxlksYS69RVqoNj+aCb9T4ci70cH4vmqcM2J3JwLJA5gYjQeqKMzNRl
o92qnXlvlP2+skA/D7rhJs+Tu3FQD6IiDlWaXSwVDlX7Qy2aXS+bN6oS7VotPsQ4jxIguWYegD8Q
gkumu1OVezU2uqkM90Ug+22rXcUVqP2Dcl1jgzWzNzGEfpYpdmLKTGTAZyOrBI212VkZ1nibmHeG
WTuj0cRYAxEYS6S9wrniVFlmj0Ph1WJ4yWR6k1H6How4n3rLRv/ptWz/CCzNzkCyLDk8HsGKA0zK
VMCmOaWHloJQGP/IuepriridwB5JcZpZkuoL7CUJ3ceJYbdF5IFWxhKpe9Gmp85MmNVcyyCHGfXI
koLYXRvd4/LjZ9iMum70lcB6S4q3oS5sMEW9RgbpKx+vJxABLFq8p5K1q8r+LWitygE+cwOxS2vn
Vhsz3JNeeJdozFRB4Q5BwWLg/2wndXxTJzCsgVPWQLwacZvyKnLrHkQovfjVzf99Sm4awI92pxFq
x0OFXzlzInonatB/CqZ2Jj7UntUKLKvOOJFYes6qCYy2pzm/phhNB5x1VtTekjrb5qH5JPQGP4Un
Nu/kaxlDKRt0OSryToaD0j9obep3aDuWscJ4jdtdLbmjTuwgKliEa6dWKzZonHY+3hUhcZUscKWh
dMhImKbWh4innjmjsjpwF4C4SvZY5LKviNqGnpvFOKjConQnrCF50L0oAck5fVGFhtNxJr1qDkjb
irqXgSMr8qvRVzdWuCM4jHgsTmGtu6OauYkk7KHhGzAHEzcBP9Xk9aZDt5Ekg5fW08lSE2ccdVb0
kdtoshsG2nViFNumsI6ZatoCdLLcmKDLQP8gf8qG2FWxM6X1j27mXlQeqXCSG6DNUuweAsncsigO
WQUO5JyryUM73CTimLVXQ/+g9CbLEtkdSnUbJhQNlATwqMnMSGN117o8NOxB6wDR/6yVY5xUAKdv
g6pmdfQgWdwXgHn5gLtEhgMu3Oih5RpI0mq4E4G8a9JsI5TEqfufXPxUu207Vk46HlSgruY4gcn4
EvAKE9KzwUodmXA3CmsbIg9cwu5o07MwN0EJ6n2eDM9aQZ70uD4kgewMUu/SWmxrafApkA2tx4Wm
bSATaB87uWOqQW2jucmwqbTIBlGjE5PbY525tN1wyGxU3CoqQC5hsal11a4hzyrQUoj1E8p6H7wi
t6EV6D06GiVH2jYOdBQzlR3HUbrLWgwXZDlLwT4yNt7UAcUzUkh6xCHOq1Mvqvcp4JskwEofCait
93V9xDWNGROKjfE+7SmaKaFjWo0LevIo7hXpteyQSoPKqPnKgxwUXYFbzlM8/WikNYTgYsFpAvjR
DaoodNmk7WKSxbhQC1fxJGbsE0e6NlzDn5Go2It8sJnWyq65Rvh6hf874gKGanOt1kYTEQN/eFK8
yM6c6X6u/JClAP3Q+2DclX+ush4uhYWjF4AJwNpfai/cszKVSM/doGDCno3yH5d2BBYnqEl0dUZA
jEUxORQ5pB/iRS8TZmR/6NoKcHgBv0LrWKWzTkxWAOV8rhxb2if12ODPK24/qqxtuN/3Gx2lwPcl
5IV0QBxg/qBwaugALIaRc72Z2v5FLnHlITta/eC0Xwlxoe5Gq+0sxiIBUrPSh2l40a40P7+O7MrG
1frQe507Oii9/GAFtVmNt/h2fWPVUzK8JNt83zjSG45dR+9Zw1Rf/SXtyGYt0y5QLj4PcIETDXqL
TXMAnNy7wS6y9V+qowDbHzbFk/Y0OgEECOuIKvma35++6qI0l0jJMzK8tDv1iXrCl2x5a500j7D/
QawLS1gHnwNiW9CgdHClPmdjWXKrHgcgyfG18TRtZww3dPUjjuQ73BXGg7aRfwR2vv8+N7+iJ/is
f0dVZ7D1DKWfLFIYZvcyEHSf6titu3ItUy5m/1mEBVyadVFMlOGFo94+Dm+mrzqx220A2KAoIm/o
7Hvcpu/fj+oCpvJ5WPPEng0ry4To6PAyU1TEdQ68r2P0hXiFB4HA2m5/MUmoAbG2RSjF+fU5ltIq
pSzJL52XX0sMZQWAvv5YbAtnXEVnL2Hf8LREC8+E8h4+uYuPORmt0Vrai7zj7S409/F+2uiOflcd
gk0EjKizy512SL3Grra69z9guWEoi2MG4U0NNzJDU1G7fB6qBS5+mekvZlSjKn8T/Gll2i5l49nf
txbZyKO87HnwkhxGe3R1fMogYdA3+ZM9OvVOOha/s/9PMf/x90//LUX/i765+I//+/9VzifS9D9z
Pu+L8LPCezaN/M3vhLGbbIKpicaOIsOJeT51f/M7wdRUUE7MFkAUHRicmIC1/5vgqfwXnJco/h9Q
8RPtIzP/JHjq/wUZkDojmzBvknW0Rf+JwnsmkZ7nIATeOEXhPYdtC4Apmemn50sbslCoPgFR9bbB
pgPdm9ve07zpKlzvvayFWuwi6ki6cUIozW+21j50wS+wFbu5Bu3KP/v6f+bhJwuEtVCLO0IkST1J
P0KFG46e0hhnrHaJ1/iZX0LX9324eZ2ereMv33BxW2gBKDchdJGAMbbCBznEh5zIX2uGwwTnQhwT
0w5TNNzikDqf56oyjdo0kl8ymWi4UaNadkejapwiLmKWy0B3pzwepqsxSiTQ+NKiUDZ8kFHQ1qGY
UEKb6NjUIbQeQU5dtReSK0mFdegwQNyltFrsgYY074pRFU4aR8YjJI+tE3c03VhG1zqVqXXo+RSg
pmUALqypAisTKkLJC8cR9akoAhCPomrXWIrhDdqg75M+0zwJ1oZO39DYFmakAzFRKnCIFShcyy7b
0zCYPKySxKnCPnXlmHYbmJojCUlXnjpJrb0Y9zGfT5b6RzxKyq+s5917xbXAV8ConvHA2NGksLru
2qlhUSBNrjkkxK4lrbzXSxIfc2v6Q9e5BcRZa3ZyOem7qemrgyTS0Q9UCA+5kQ5XJCDRvh+AyTGt
6fMt/g2J8ZGz+EYN5crV0hrS+ZaC5SMLId8Q8EdLN+/j8TmDuH86kV4z1QctH+L2WHHoch1TabIG
EiuogOw2FFb+CuVgoYLkacWAQaRQ0R/KxKp/WWoGVVBFwiaEqLFIB7dWUXWBxthCHOfyApRnVy1b
AaIT11Bjl1Tp0o1OQwk4yzRI/AlfrkscqykKyGhKKR59PZH4jzYA8u/iHATMoILao0LcKuqfUgJN
lKcFFfmlJSmwN3z+MD7BaQDcGteKx9oCpgOhq4+qtGoPOQjsPYDxCtSqIUtl9QgYlAe2VkF2likU
NGG5neLQHao89qffSnpS5J14V0IiApbNavvMGnUbIvnUGy1o8elvXX4VGpBaBQptnS6+mhIeZCdJ
a8SvMBWtF8ZtANKZ4MVRa3i4b/Xc+kXbuNqpkTK6UxCCaFnoJNdtqhbpFekV9CMqTtSHJKTjox5p
My6mp/y+kMYCO1CXxY86qULTTogAqlUVNT2aKbGon80SHUxvHV1bvK81oF+U3uWD1N2krVIUW2g8
oY4uLQnoSyL3D21H9X3VpcFTUwXgy0413eiFMnhCtcCLqirVbUaaPkK9ye2ybY19OUH1ypO2/1nk
WfBQym2/z7o4goNE2lrIewD6LQ+bbViqlRvJU4ke62gIe1IiqWKDCb+EKSFAKysho11i9CkYUBYl
CROYt59JRDsw1bDzs0kWCWe6MNHRh0qoSuwkzofnBsx7B14u2XPeD/WtLuLAKSazqCHBqUbFCWM+
cjvmdHABzMm+pZXjJrYCzYUSF42SHvbIz7WUWTVLYHvgwhbBvO6rEm0RNZsKpldD4kwxGhT4X8o4
XVRcr9AwgsRFtvLyQZ6tNGozkU+1bk4PIwwjJPylWNxVigwNaxwllR1OUmv34Sg3rEVr6MD50Eag
wprFO9qLZe9k8LNAgwyOI5s+K4ybMLf051GxpB85CbWnDAC2zIo0nMXgJowWqAZlvVppG/Toiu04
jsQ34ip+LMdMuiM9ZFSuFkTTH5CiQzEgpZIrg6cbunLQAAqK5F5WbUMEA2FA/WUwYUHc9rlEoju5
7Mq3QemBXSbR5BU4vDunFKR+HRqlP+ZUh7KNUmDQaCwNTt/FhQMpe37M9EI76VjU+wIN0w1XgMrG
oSyfJslMbFGKYNO3JPJ7MG/dQdWGfZ1TsQ/iIfppjDp0PWpZ/6QZUPwODZ/2l5HT7kjBWAb+Kuh1
X2apjdSJ7IHk4XVtThC5QlEMD4GgOoVmjXZANwaeiKL+fcIVwYdlAHgRQQL+j1KTO71TrS0RfexV
kLkCOYAKD6hdiZbJGJt3IiqiH1NhtLfgrIY6Nt8Awoymre/aWq6ewO7VXmLI/t1hssROdAW5ljs4
fYwxIftisMwrHnWWk2d5uilz0t3mapdfjepQPjfcetOwkO3CkJoBnzwftokZ1DIamALs6RqcXEsi
eWoXo4GmYqNpZsEm2un3tYx/NyaW4ai1pl7HES/u1UQLZNvqouoqiYsWm0RlvY0UjgaQAksQwsEC
qdlPVoCTm6swkNFSI45YVyepnyOA00cD8kM24x8hN+d2RVAZnoYlshk6U+3xn7N8k4X5QQsC6gYD
D660upRc7AoVrjq4j2xpGoauJScptPhNXfoSaG/7hlI4t5DYOlAFjareSnqCeqBpX4NIpAQNYKt6
4maI9m+lq6+0bkCAHgkdSxaN8XCSclo/9BMUoKKJph0fKwCooSKJH3Uf6Rvah2Kj0Lw9aZ0c20bE
W89s9Ox6UOTJDypYk8SFGttjaLxToUgbuZOt59qsy4iBlJ/4o4AzBkPeTwf4A0XADofs1qwbsbWi
kADyL1UOmlIuUGFwM8d/L0e3Qg4i9HD1eKcOof4gwjrcR1lQ3UyFCZGNRrkOZFjh0l7rAvoHZKmq
QAer0w+Fgo2dVe0QZ24oC0wPfDlqsUn7qMYvmlqo7yvRkMcKGpWNVYtABb9aF+9RDCnxRgojw/p9
v/v/dc3/gp/02VX3iwnaJ8ffD+Ha/L//XdjAtQ6VK6xjwYfHbq/NBJrfhQ1BzaOYeIWDAmi0TJBW
/6pryPxMmaJC0gWbQdA/TJQ8fztXmfgHKCFwuVb/sQnaEifB3wcQSRTACDjnvqCE4ZQJnPeF/qGr
UZwMUhoLsPFcccAD4y7zC3eN7PUBF5zVAWQZc1EHqHo+BZpAzAb8PVhDVX54VdmpWx5BWPJ0R9lB
LSzY5Mb3ujducOWChutsfi5VPksUdvkbFkjiSEZsJTp+Q/qY587v6ke9alzFjbdQCdjZNVAbzzqs
hJ0Lqq9Dx7ELlq7xFW6rCxMcFRNh0dnYDo7mJjcNy9j0K7RTh9urPL7L0/tXvCXQFki12qVlqTN+
CHbNAbYSm/F41JliK1e5129OKxDYosT7c2r/jrcovYwwj6wswvjm4nWu8VTUeGSzVuN9Qdo+pg9G
73hhAhX5F/Qra2APoVWII9wM/lduvGvQi2a9A7pXxCRnFXnGKv06cQCfYHc1M+mXhMgRXG8pSxAw
2YpXMOltftNtIEBzcrQ5VnWdCtb3hXAwVZ9Np2Fut0D3qMKtpkSbEYw29YYjU9KNeIFuwjVc9aTW
jNxZPnfHn+Z1+vP7FF2CYR9fdob6ALaA0r1kYgaKSLu+rSDxyUzwQ8Z9MvS/rXf/I335QlLOe83s
GU+AXaqLwYUguQ5BlWMRKDUIAWGyTUo9ggqq3Hw/lrVA81c+w2OnCU58bYCxtDjHxVDcyrl1r4tq
932YC59sRocgAIWGD+aEi70kh63bVAuECaw7KZmcsMqd7yMoS/YxZuVTiEUfIlQlmErEkDeCKHU9
s38bNtjGTltfWQvwZF7BcPKnBlgk5IKqVofcn/Y9Is1M5/aDx1lv8q3qks0ajf1CksN3E+RJhRgK
qNzzZnI+PaUwTFmB4cKQRTdwGrJj04/MI4eVi1m5Wbmy+c5ptdh7z8Mt90LRpTyXWoQbw9QpIpj9
NF6aCzfJUkevmhUy7qWkAFaIFy2hfwFve5HkSVqFnHfYMMYsdlL9dphW96S1EIv0hv1Uq+U5BpRs
482osciTuU1g8ueOnuykTouCsAJ7YuXsvLSqzke2mLaR10aGZ1JwiIBNlaGYbpPcbmAH8X3OXzhK
ZlfWPz8gEKrP2SFqVGK5wOhCRd2KUXb6uLDr8U2vOzuANWMSnqxuZcP40mD8yH4DT0WhH2ASYD2f
g8KKDZZLVTpnv3ka3d5PPMm27NaZHgmTWbjaQ780SrjZWjrESkAqlyxYbsYZieFgBxoKVBt59BMK
11+8Vr0w0a76CuzMIfTAllvZgi8tPTyholrASXH7XHIFejpCHZnMW3CROALeQRY5WKHmiWa2cJHd
hqx0/JYA+se+ch5xTuazxS5gdZrGMJf8uPQN98JvNjOC3pziVRHQpXVxHmoxiVaT9W0TIFSYTDJT
QbphDaKv5OfFPRkvvZm4FOCyDtOHzyOCWyE4yyVEyJovrrmX+hqbbGm3jmhfWnDngcjnQFJNIkiB
TZ3hkLH77nmUQd5NV7WCF+6m2nmYRTMATpu5CugLLCV38qinbLp9fNUw+Unz5I3Yyysb5Pwu25f9
WJUNgh4Nag+ybOvliTUYDccCJ6fB01NmvtSecoM+tJeeiocaWomt5uRbQBTqLoDAYAdGj72udbn8
df/6Gcvun84V2nQVppEYHYhQV0OJnoDifr+ZfdDpl4fPh1kFLo/g3C/1AhMu/TAOQE4qbZK4ekY7
kOcqrm6hYq9tmDZWXlyNKNRjQ/NpAtWEUgNLzM1J89uaBI9qRsKrrLFA54JH5308JOopyuG09f0P
vbQfoZUGEpGpoiakizNlAFWrVecLvLwLN8I3tylaujA73H4f5uL3OI8z/46z7WDMsPMDpP59zUg6
cCTRmrFLj+7R1QB5KO1sDDJhecKaVb3kl4b2vM1reG5XAaCJpqG+WLq8LvoiLzFKaNNZuaVP/Mid
fICIrGPuG+zwtlASQAXgJS/S9h9LL5bRF+uZFn2q1gbGLtwR+rXYlXsb9D4bu6EdOxAYfP+tL22H
54NdrGu4GAHsnMNBlbBpw6OS1973ES4tIbxQgXIMkiqo4xaTCb9HJNJ81wn03h2zxO+V7ha+x7ff
h7k8EGQmTHZmCGRxpQJzvSNqO+fmWN3ovAftvgE1/fsgXyg/8+zALQivD2Asc53yOTNNuDRK3TyY
GZ2YDiC13QVbkOkwRYavulrDkt16pX7pE55HXeSEYUUD6NaIak75zgzMDTycmVZVa6Ob/85yHzqP
s0iGBJaadTLNU3Wl78arYQ+5/83oAEm1re0a/HBpwuDOrqGYxJtsqCY+f8oJVmOTPNt0DEEGHwZT
+lkVysqt/otUcZ4vFY5LIAKYECEv17IYYUGblrjKwALNn7bgoNmQVDjD4yyNhCbl33xBaDCxf6DY
I8oy2ceKt4RmGJR+Qn++YYWdokEPIOC99o3jKsdy/kbLCTsLt6xaNE7AQu9wcBDf3ImUNdgYfdNR
fPSQsUWZXnQ7n4v5nXTMrqq1W9ulmknF61Y4EPASBJb35xlMYy2Nk3mbnheDAJ3TmVjklK65NeyZ
HtPYjZ/fWcc1jPBS5sDUyphBUxwTS0EfDxQ4r6a4G3Bd3El5B7+2eC1xLt6B50NONen8KvtioU/T
SI2PehDNHHBmm/vyHRIS10QfkIFvYZd+7lRHZBHIsyt7zPynv0zqWejFapfgkGPCqnyu3GaYrNtP
ozPnENhbmzFa2Z0vjhNbGsy/8AQCnkL4PIdSCYNiWNzq0GrUf4x5+T6F0VMX0aOmgItfSWR0OC9/
v2n4HzGeGfD+OsSzqIuLBDz+ZbnnWJaNM/5CG0y/Gm5GO/BLD+I5maW2xorQN3blNaBPb5XZshZ+
sfX0iiJL2Xyrg/jDb6/TfZfa8am5iTw45JyGRwt+GHAesjX/cdz8U3XxxwGvyHBkwEMqWDyL4Gle
S6WU4ItHRsJwW2Np+2T0z98n0aUlAreh/w6y3Bi6SUmTscbGkKbwuQq7kJWDPLF/EYQgdbAGZeyz
i+OiGxqa9iY+IwhyrGjgvU6E830I5dLRp53FmAd6dhVEG8SYsn6uA3y+7SPkSOtDKr1Rr6wX8wad
dRdGCisOChdPeVQ7YJEDgQIVdbEojJp0cMPHOTiT18Fc9uGRkTWs3NDZocMObwgsUaZn6EP+zWh1
9H3waDLEw0v7gkLNDEkl+KLyLthxz/iJTickC968ICwfXj+FDRnR2nq4mCx4FB5wCmYR293nb4wG
kFXA7RWrkZquIUJYZQYrI7t0VADS/SvEAqIcyrDhePRCZ11ZstiAm/74AscRWAoCutHy7cp3XBvR
cgKjUYG4B+GkyqkP8xymL+mDBesJ2VN2RmWv81AvbaTnNctiMUCRM8k53gRCAxYlSo8jH21dtdpb
Q2jn2m23NmmXV8ZZMbZYGVmSBlM8Nx1qB47jt8qm2Su3SQPC+wc11R5/BtftKqx4cT2eRV3kSqd1
TTq/hvSBAE8HvC0BZ8nEs9zGndzAZBwQh+WsVkWXzsTzr7vIH7jQIn+gzcGB0YHxxqY9/0Fx4Z4q
xu21Qa6NcZE9Sa+34Thf8kPalSzsrfYmrdrg1iCw1V25Mc4/fHnYn92CjQWQGUw5LNLmw56IEjA6
/EvsIsOzCXhrJgeHDUrLx+/XxlrAxcVGskALHDV8yWms8HBFug+VvgClA84QGTT93we7tA7PR0c+
7yxFVeEdEVDKWKAmOzyltYmilaU+n5bffb/FsoNbH49MGXOVbEHn3My4YbRZX91fHCY/Cr+/qxVj
sdqmCG+1THNp1L2VWxiLnaSn2UBDK5l+sGQ73Ib3BDaDduQG9nSjlJAxwtEJRsyrHfKLNc35R10s
wZDAJj2ZYWhpU27TTYVGqnwkd9jZcBaKjfr+/RyuxlusvS4MqzIbMHTjJjnGe6j37OjHYAcMjwXB
feVfrD6qw9cChwXcM4wl+qwXySDaEQkaGpDX89cyOgXjaov/Qt7gUTeq4TkuAhP3ZWE4zKaxVZDg
3ruNJ9Yc2lf6pu/qo7LXHbwRMrrSFfTbJQPd2R436nHlm17Yz3BrAqwJzTgsPOTFHNJCggm2Mi97
CRaSuFz9lPB0iS2mgjMeSy+1EFu5hEl70D41arJVQAL6Nz8B1wx8Y5i2otH2eW2q8A/tRnwi1kcw
BpuKZ0PL95zD1a9UoaYdWQffKjOUHKXrNtGQOd/HvwSzoeZA6QhXZiDLy/o/xzsxshEGlE03446+
9djytuHe2M/QMr2lp/4ZJhwwKnjuruRN4P6ps/iPNciFfZCa6DCjiY3yDi3Nz8Mv5LrvOxhGwNyw
DHZIcBPu8XG9icNpsvXeGLzvx3vhfvAp3qLkEabC+2aIDFbGtGR4HeLA0+A4ldgkhulBJzg7w7B+
/T7ohSyfbZoMCs3EzApaDhJPJRgi1WF0nL7gKRn0iqJNnDaMpLEvss4jlN80MC39PuqFXf9T1PlX
nd3ZC1Wt+wldZFz2sD00W7OP//m5gtYpRRcafMSvF/RUJtEEVNGAw8qWZ09FrqwEuJAd2H+Mud2N
Do613IRA/NYo/EsNpvSZG6OOUuN8W8EmE86TKwthnoPFCfYp1GIdGsUwdnKBV7TqyPB0Cb6iZcpk
82eplDCPvf9+auY/9iUYhFIwC5v1MstOAxdWWTUUhvqVKGyBF0FMbD9UWcPBLn4+SCFMZB0marm3
BLDSwKthCJMjA51Cgz4cTjsGmFyNVK58vwsLC6aGcGmHpEODIHeR403N8RBDnJp4kcPy4CZjm1K9
qzo8IKamdoIrTVOt4hcXGBfAu/DULMLR2dX9c4bjElwHkwEjmjDVbENK/TitdgWHuzGXHyKlcOHc
aUupDusD+Z/vI5aGt1dnTZo1nyCfQ2d12Q397P2jTLrboDJnWSb7XJ8Y7eBbYui6DBOAbmVJX+JU
zdg6zkwFQD4oC5/D6njDiuPPYvtqJaeHG4eF1yuC6g+5HLbEgO9AEVypWvk6VbAFzt40Yw3r/Jq5
Bo5qUCHnlAIvcXHR66MoG/BeEy56eCGpxCuOTKnKrV7EK83vC+wqyMFgEwZfUmwhX7yvSryFkwt4
JqPUKB61XT844zV56K9mUz0ZfhGuuBfH4Up14Rvl/tPVidDIYxOsT+DHy0I8TBuhZAK7jRkXvqle
p+rRksTaVH7dng3IoiguHehuwShxkbxjmvdBP9fi7W56w6sgIAzBjpn/gHWT22/lTW8waSVpLxz2
8HeFPE+GLboBWsEiZipCmLDN1EYAG6aNf40tu9tyJ/JmG8qysrtHdGxg2HwjexRsRzx09c9RYwNW
v2BSYPFg/1smEF4GKpt+vlfKgJJaPMQWrSrev25FcwhQvbAxENC9Fosk7QulzuuP1AHLHQ3L/8Pe
mfXIjSRb+q8M7jvvcF+AmXkgGVsuykylsrS8EFJJxX3f+evn86zuWxmMQLLqzuug0YVuqFsW7jQ3
Nzc7ds7kM5QwQ79Jwzw8kFPN0Uf684wP7Mbbpdh4S175sG/Nr9+SqKdMzWKSVKLv5zktuppFtnEv
bplYvR7p7unwvbDCNG0OevY1heXo/TOwZWH1ZGSMzpKXmgLDUFaeVf1kJmxjDVdwPHBgULak1MXo
MCn4eSxTTRRkgoF9En0LlX8pLpiJo3aovv+JIlA20v0rsQuDKI1wS4HrtVe7Fi8BY2KiYWHOzsmy
Sw8eqmMGJ/X7W3d564p1/WVmtXV6Hfc62le8aZz5KW7VP4Iebhy7vA1keWsTL7MWbAEDpcuFtjGE
GOd7GLWWmdmZeITG0a1hILGrOIdRu4taCcGJyH9/ZeLgnKct59ZWyfNsDn2YiLdKNpZ+bkK3ozke
Y9+7LII3bfgYV9AjyVuyEtf2E/1vlinD5nhx1Up5GCUyoAq31wE+ZTvIpXct2r9Qbr2/vGvh0WA7
6YQSNzjDK49s2iZOl8YyaFNK7S56DODl6Ccfsaz0GN4IiJklnxqwFsqDZHug6f7Em/3ztA0tnDc/
Q5zNN4m7ifJfYw/E/xZyHAApnuwsnooudWtu+c+1vTWQ6yGNcgASr3mh7TIyF6YxKZdWkNrZvWKe
0EMIn5AiVFGQaOuP72/xFX9FLQ4gqWNz5Kmvny9tToYiRfHFADPyOZtgzoctPi0+9lmFOPRWSnpl
ca+BRQUraHDqV58zCRJJGxfeerMlM22p3EZl9on+9G2ehcf313XlyjGhqgcHTjwTuJXzdalVZDVZ
aHMyoMXsZpCJ8eMy6X4FgWJu/dHKL+/bu7Y0Hsv0reDWYah+de7tOg1rS+ZhNBjGMS7zXS/3R7kG
rzRvVQiu5JzgjMUjxUGB6bIH2y5z0wQBBHrT78te3RUPDegf+3fNy5mG2EoPLmO0GMIhPVbF3MxF
RYY+ehnVyIa7lQSrv42I6meTGbL3d++aEdID3TaEWNXF7kmxVktzo4Frt2RPQzNdrb6q0lZf/vIb
MRjwxsoqWiYJY4JjByFl8GI9KIgwv1KAFLJr7cxnjoDmJa7+I7vPP7+/uistiXPDK2e0qzGPKh3D
yoPoutQ38W65HW4h+4Jffl/6JcXt5y202GXCcGb0Nba+CVpWjhJjX2MU/hGp/zWlW1jOjY+2hnJa
be6oCyktQk6+BBg3KT9q2sbWbdlYX92mHCZNhg07A20TRn7BLGpsbdwzl0HwfKtWcUld1E4bhGP0
MGqO5UHTmWUcj+H8aAef3veF1105v7LPba3uklnN5ayjCoReCwKzcKcovv6SPdiP1edecovb4igy
/fK53Ou38+e6cCGV8N//DZex8fwniE1/4xkyiNW0ajltZvpcBr/N8cma74D3eeq4T42NeuoVxOq5
NXEq31hTtM4J8glrguGHo919gtFth/Su82X8EO9KLz4MN4tnHcrH+CdvPOV7/AX+wd37a74CpT7/
GasAXWiwH8A+y77fMULmiWqq482oHOi3xmnD1kagEdwrb5eMkHAVNDDa0ifXb5rTt3wXojB2rz8O
nnOArPEF5bHPW1ZfiyvvedYqyjAy4TB1z0YLUQkIxRGTCCDdrz37Mb6XKObfMGfsS38IERE4Xr8H
9+p9+zmjNfL+8q8GHlG9p0IoSqyrrB72JR3OUK7eJS6AP6CcgqDT+yauJIZ8TQahAKKCg76QFFtC
1AZsscPJ3fJl3iFHdZ+hqw44hRo9qleAy/R9vpcqt6fXNLk8x8ZtVYWrK33zK1au3TWAJBA8E98Z
GQ+YCA7tSyRAj1C59c/Dh//WDN/5wlduHEbg9El3xGlS9pqf+AqEnOTByq45GI9bN9d1n3qzwpUn
K2gRF3or9vk03aFl+FDeZF/7e7S+Xgyqeb4Afalu9zJ8THYBoqluAgkOjPXz9qG6GrXe/JSVe5vl
gCLuzE8RrW6hJlG/MJYOo7D6CBepBw/pjfMYgjf9Gj/8N5IgOA0pe4kERVfX75AkiIMmzTlalnbX
S6iF9K5EI/N9p75y150ZWd0MqG4FdgwzD4TLPztzlzq/BvP5fRNXEDzoIb5ZyCr060VaDGbIQrK7
iun6L9MpfYp864OT0lh3o4+I0NzKt+UP69P7hq/csGd2VydFnbUmrsQG2og9onc+HYPirjYZg9oK
g1u7uDogJZJw5lCxi20Xe3n9vYChdGo2xjCuHPyz5ayORRsGaAyIGzRVJ0Q+uaTnfx5EzyysvD2Z
ZXtoYix0GTWE+FNp/nr/i1wLoW8t2CuEBaGrdQKYNpG9SB6XvfnS+Qo51h4qUnBVMIEn35MPaLec
AHV6ob8lj3nljjwzv7ol1EYamlp4YtwSsrWdZD5p6te630j6r7oD8C0GI3hwMjRzfhVrUTun5iJD
z6yj2/Ykw91TVPv3t3LDxuvM05sMR4e5eSrYT7cxEnSaH9ryE3RN79u46nF/reM1vXljY1RbPawa
1kHf+F6NwkOcaBtZ8JV3JVtEhQipHEjbLpp7cjGGkzPNBgAKEIXNCTJGPCGoyRpU/2/QaIq0epWw
0OtH5MLQ6VdeTHvWchZreY09UW8UtKRQCNqPDne3EEIK4ErfcIZrUeitwdWxRbQdvi5hsDZD39KC
XQhpZ2v4aG3vSs3awkqLx8nF+gDXgwCFKZRxt3Pfi83UiaQUc2P6WU27naSmBxqz1Dw/STG9oa5/
4e/bl0oA0qE6AczbhHMIE+ufYGkwlMJ2yfz9GlQLFUBvBjOuOVWfqpOYgQ6OdgWEo3wEeO+/76NX
HeiNtTW6tmu73J4arAk6ZdASiR/56rN1UH0otrbHPzbtrTZY6lIeuOLgyc1eoJwiVLSqP7jIBMb+
byCMrn3Qt+sTf/7mENYFQnBWJw56cxLHgyd872ofW1/dU5jcBmRfO/SQnyD0wtwEH291l0lOLsH7
w6HX1NCVgcD07UZCcCV00Vhjxo5amRheE3/+ZkUKKpawClBKKmIUuBX9N2txasrx+lZsuRLuKWky
08IEEk2gded7gERJKmwMccvswbpKKuqyTEUMLvzsu/4BPkXjpbj5G1Hm4tCrgjYBLI+QyzEvBqCk
TJMr+lI8i56FChlzunkOgpHXEYo90Dby5VDVMyZ/+v43OCkuYtzK+irkIHcUKR3NcvBUNL3cDu2a
ncDbKh7c5/v+dqsdfIlKWxlcXXi5ZbTmANn5a1DV7tTXBwnybnc6zExu5mVbX1as4CzEnBlEUP7c
hYY+T6ecoZTXZ6fzZbnTJzd3dv8WI1vgWPoIk9k369f2x33/2yLZeW4bkZm5CHmDgjcwD87wayG7
lMbZL1EgRfByI0G/jDdiqYy4AeAQ6Kh1vyrQ1aAF4SDim+zJu0LAHXdiwk0g/jZFQK+5Du1YnriG
phC8V6c/jfpZGhN4z6bQF9jK8GYKXfVTGgNkNvfVIfOC7xsBfMvkyluZ/pDmLMJk47cGhKPKUchx
qo6bfCgYOWkOm2WZa1/w7SJX7opCUW3YMRaVzIseQTB3ipv8Ht4UPwZv2tHy3lf5jaDdQXVlt7Ha
i3DO56TlzZfUVZpk67Z0EUMnb2sIHlEJO0Rfm69iYDHGbDt420/3i1CLNVosICsxdUkaJZeAprVE
SPbozR1J6YcoRntSCTeS0csZopUdcam8CemFndjRpOCk+lNp7J1w19yZnuIi0fXZ+aY+j4mrHBD6
QM+3cAcEDraaZVvrXF0plaOPajwL+3F7UiJSSLO71Wtno654NdC93U9x47xZJ+qpeTVE7GdxR1VR
35WH1Mvc+k4VQGdu/635pMv2+GpjV+fRRrKqrRcWpjzAwtgiFBjucgZQ8shHjRxPDf1N6qtrwfXt
IlcHsjLHLBvFZoprU7trYl87wsjuk+MsT3dfA2iU/sh+0T/Y6h5c3NcsllIHkCqDQVFAAee7W8QM
vBo6CHWRgnhBkOYQsEJNqrTqR0VONgLPRaKDNfBiIKgUurwXkzYqPH52BQOhC9PXzZSAfhm7r++f
9i0TK3dREkBa1YiJLsyeAVM17iRl8sYNcW3XqBCBPwNLA0xKxNc3PmlXOiwkEkbyZLlRhugPZ8l+
Y6ogd42imrZu3iuxU7B1KwpZDVjMtbU0D0pr5Nu91gJ1r7wZylNu+PkvhPeIYvNJrXwUbGZUJJFc
3bJ+Za1n1ldxJjK1iPoE1gVrmULFINnDzjyIKUWBmNK84HPUfRsM/2+wfV+5p1BAtHVGzVFvvvBO
nQ5kgxAi/nLfnAQB33IUo+aLF/9MGC3YejcqV2IaQ2AKBkkA7IuJviBoyzKnj/46empHN0v2ZJ4E
kZmyW16Qyoy+Jep+RmZu977TXss4xLNN5K/ckhcTd2pqW/BTqmLirvwO8d3e8ZQni4k3prRvNz/p
1W19Y20VbSYrctpmwVrH6FT0JdlbH3S/PhW74j67yTzD31iduNxXqSOaHTIUPgJ0ixefH5d2DnQp
JwS5wbcJwcaf833xXL7E9+ojBfybwhYM7gxpd4foaewY8t84rVd3l4Bj0EqwoJlcq70o2jTXWSr9
CXgaBk9A/gSPRv6z/rqdrF45MEK/A1JLuK30C/4MM2nttA1gpJHb36XxJio+jVK0B1Z/fH9brznr
Wzsi7XkThPoxjtN+wU4ZPaXSz1J7TLSN+udl5BGMbTBsCpQYuMHVh6sKde56AA+gf6oJflnzgbam
oC0/WA5PHLnfAghcegqHjhqGTUsJVMw6F85V1LuDuHfcUcsf0iD4PunImVXTcWzi01SjPjn8aMAV
v7+Tl18Mq+ARoJGjfHIxBE4wDwNLw2oWVPcG6p+z7nxsVeukj8OP901dfjRdY2AYqmZA25AGrF4y
SjzLDsz6cKun39rix5S3bpZvtc0u70CMMNgiRvcBSa9BMd2swnLdG45b9iglFrGbhls1r0vPwASy
whQr4EMEVnrufFOQBnLd2ZhQcreJjf1gBMdqKo8qit9h+LMR6oDpL4BIbqg5LkQUfsZ/Vu2P7agf
6uVXMaQbKMMr0ZvfZCvIYICpAjGzStxKINkRTMXAt3b2Yd5BXw4vpBge1g75I8IBshv7W2M0l/1m
9dzoKpZmraMDAcJo41u/q7sFCtH8FHqUODYz7ktSrZWt1XEcs1zREYqwuIrN2bUgC7Dviu8DLGFb
Q2hXl8WXpaqGeLTY1PPvO5t636ZtZaHTaO2GZfHTtD1VaAK0feKpeXJAhQleetvV89Bb1GzjW17C
J1iqozAdBfUuwOk1hAz266zoQFm+JsQg8Gi5HupflJJyz/rA280zbuY7S3fTL8N97Gdecpd+/ucn
lTsJ9kUKZuDmxCX6Jrw2NkmX1neWixKq2hQgtiHb3bChXIk8groSCwJ2RSZ+biToOq4Qi7GCYY8S
pLHP9h082y5jWL+AL5Nc8cJJ3VJ2N18cV2LEW8vGqpxT5kKNqQTrmP9mH5Cu8JUfKSANyRPEc1LI
w+qfT2yL6v9fi11LjwSOnAO8YbENfQBrD11KCz1MBzEtSfp9updOzmmrTnZ9mczHkO5gfu3HPUz5
ixRMliujpKoqyCkjxfyPHYVl/WViFQGQ7CBnDzGR8Xgq0XxyEECctgCcVy6OMysrT+H11llaNoMC
0JKDjKREoX4lvG8lopepofhG/7WYNZos6XPEojUW0+6ML8sXa18LPp0nE1UwMQi62UrYWNb6Hmmm
eJCrEXvac4K22iE+imZCnezCT8FxxhX/jrDbNaegxw8WFqAjx261l7kRR3NtIRI+LJafkpf26df3
feKy64qz8TAEAMtIixiyPD/YilboeppiAuKlJ9iJPvZeB5rB/t7f57+0xFMOQ+7LX1DK9qt7Z3uK
+FoAP/sBIvK8CV9zJifmYOMvozf4CK7dCEZmxavpB20ebHHZn+f354tdXRb2mBiT1mBrxpa1b1+g
PHWjD9quOtRbEfPqt3uzsavThqbEIndiYwUFr+CaRmLYF09C8wv2aGBrn97/lNfSirOdXHkLklN2
aGisLjtp6K56hZ88N7ftF0ECT3h+Gv6OztW1c0hDUWi60Tu9SIRr2ZEyEm9xMSh7Z79fjqlXNG5+
UmFBYtjt/TVeO4ViWpGLVox8rqfBncKJgs6RmG4zeeCnjofERuNs8qsJP1j7CUYM6j86mmTrLlSu
hZKdLYwq1rO77NOj+gIAM/qiovxwI6JM+KnWPbQzZHTON0vQVxxHQI4FoJoRFP55fiB0ODRyZ0KR
dk7qu3nuTka9Ud26dptjgukn0zBfT/65iT6qLVObERgWvmkBYv2ZMeFFX13z6ob2V7ELH5bH7M7e
eKZdYi/FRBdSs3/y11xM9EiBjFQHarOohwE0ZQry1Hv2Qd05ipdGryWTYSf7MxWbb7nfnlQ3fa6e
/hsYcn7Gq79CICX6jKtHQT1YUjknTHLLwQddRnhb+eLYW150xVeZ3wNGwCgUb5v1jd70g2YWqWMj
Fdx5CoriUq4cR32LouvKATwzs4ozSdyZEfNMfMvKS5t9cVJ34ipMgl0PmheuCXn7MrzmokLIkXch
pcWLsVo0wApd7bEJzvCu/u21DrSjXPFBu1F9hIr9zUqQyPJWJ5LJIgGvFLOllrWK3F1ZlfFcsJk6
N29/b57mvcqVS9zegGRcKePTgXljabWfQcnYv5VjKfwwgoWub4LTvwt5Qm50qztxJbGm2Yu+rw1w
VGCCzo+i0sFUXfY5T/qe5N3XZ+CWkKga6RM1buhJ6oVZlN37UfTaGjFH3YLpEIt30yrE5I0lSdaU
OIiSW3uSTjgIHfTUy/YUj78qFaG1+raXlVMVP1sh1Nlh6+nq1uP/SrULfTgwjIxzyPyadbl41spQ
bkKWG53MG9Ev6W4Q7d6JkantfRaX38qBqNXgswzfUGFb3xxha1NHTFv2+ZWsT/DPKLvusNWmuHLo
bV0ACxyZu/9iFA3B2kxdaLaR/RZHqf/ShtNtDtvo+x/wyvkTQ+WEbxkFmQseYjAFMFYjwIW8w3LK
LNVDR3bLR645JsIVvGlRRNCoiZ47Jpy7Wj1OExUub/yjuhtAXCFV/1QeqiOqfFF208DMGUKe83kr
Tbu2h3wi7nmHDsxFMU+a28Qpm9kBJM27uY7dKlL83Nmiyr40w3wUe2fQOxdVrlW6NDaJBeme4zAu
Mu5sSfKnfPSkTPff/1aXuQRmxCg81SdK9evG1ZhXMLahIuOayU1V3htF7Smz8n2q50Nq5p/eN3bl
TGFN0G3A48vFth6eZscSo68p2znqYwYJ1mD+UrrgqbWCF2WIIQBsgYdmO611PObnX9Af27//C0R4
PD9ngu2TfjKEQI7Kus7dJlk6U4oGDnXXRXeLYflS5YxeqJmPsjI/dWNy0vphI2Zf+5K0I2yG3YC3
X9SAtDEyAEEFxM3qu1PTum8LV0ZX6/2VXfuQ3OWI56HPSYNgVWfR0iZCnRB/mRzzqS3zE2CvQyUH
9+NQ+0m6GaTVKzsp+gDikPMh13WdcAnMVur4lO1u8kVPKfLDF+UgoIjt5y0y02ufDQletOxFKe2C
fzcvgzybQee5cIDs7Dx4CbXHXLfduP/Qht/DoNy9v5mXEYz2xht7YvFvXn1ta5o981p8Mqe8LTLI
jIZg4+BdyXLPbaw+GDtb9z3NUUpzc3ocek9woUs79dOcefZDHLjtp0agAF82cTmX2cq5ZbH6N6tT
ujqLugiHjOPkRyExa6MZd0bduCgsunH+VUqVvdxXbp5uMGJeBu1zw+KkvDWs9c0CrA3DIy0IDl45
3yB84CI7573/Aa+eBoOzpkLYzGW0ylvGspCkYcY7S1Ql3bmLfHOWdjNCmtIS78f+j/fNXT3ib8yt
srKY4lVAKYR2RBftYjpkdgVdY7dh5UpiJPbvr1WtoldYS7WsZ69nbungzofa88NywFXG0nVu1L/B
EnflIHDFAakQ09U0BFZPkWxUtbCWsWAPhhc64b01dVvPPfF3rGIysZG/nutO4G5XXgFXeLSgnogo
LblP81AeBKRZ8YLbZHPW6rXT9p4t4aFvPBBKRBiLOmwN+/Sj5gsQzPIhfkFkJr8rvznARh8zV1Qk
MvAADeQ7iLHA7vtNejZOxf3yHO63KqtXSlx80TfLX7mqESKAFdT8pGafz1CmZDyR5NILb6yP+Yt9
Uh/FZlSOlx2jXfYr8LZIVa747pn9le8KJchFE/b79DQHjh+pD3K2xSlySYcDDJBWBK8ITYhxrJ+b
6ayEr0GHfE2FlNbWYapElM/25YdxLzgHcwaSuBiVmu7S1ivmdYJw/dmZrDN53TuUKtf9gaozg3xM
08DVv/W75jTea8bBUKh5dSlzUam9E8y4jBbvTUTXUre4R1H3ABzE+N5AWS8dQ6FOcnw/ZlwBSPG4
+OtHrVsHSSDFCuLNnF4mPVW0CWOQ/PyO0Y+O5rE4BB+004bJK2GRZiYESLKYBeS1ce7+o1rDtl4j
X6ofmlPQuNWdsZ/vkz2Is58lNImdaJVgeAzdTTbka8ccqjWGJYBnk9iu/NzOa6cJ2gjw/k3+AYjd
0fkohF8grvusbbW9roWtt7ZWPj1UktZCicjW3pRH86DFAN7sDGZ58DYg+gDZezaAlPJU7iXfeMwO
6jF9Nr7H+83KgLC08jzyTNkSkHReK+sd11unLxCFFx954DccTOY2IPwK4LZXf6928qPANlOA0d3s
RdroLr8OEFwYF0xXolII5dbqc3exEQTo3pJKQAbSxUQyGMl36c0PJ3b3mZ975k9A3YWb34uQK4Yw
46/fYViF+utQUyLNHzad/kraCDKfeCcL+Dy+cO6Bmp1P7BY/SdTTs0doy2/0R9GgaJ9D+o/v+/sV
dz8ztkrjpnTSZXSuUf+UPmcGgnZT5EURzNFDw9jrFp3blUhO69EU8yu2wxdfU8hF9jhHioM5ze09
4yGPCHWSm+4Cye1RG0q94cbYUXtObqGONn9s7e2l06P7g56BAzcbZJjrt82cyJEVCXH3Kfwuh39Y
9T9PPwQdCd/tNaO6eHMPk+JYiAoE6JkGzb5BVEDoUkRgKy1/9iE43G/1tehWr84PDV1KFaIcDBbY
pgl07i86TCEdj7YvAK1681NUDzWs32GdJHJzZxd5aP0KZd7KcLkXS1s13/RuRGxgN8kIUd/nY2iq
ya7Oc1uJPIRz86E+BZWmdeoHjSduoe7HTG8H7VBGVl/uwibQlPQ5mZhFqvxeiouRyyBI0K71JlvL
IMYLp9Y2f4RBlMxM3Zdz0Xb7kYibWkc1W6LYKxGj178HchCOLvhwoC+HPEpibcfd2kM3ZxlzWSc+
9B2B8bKEE9cSstKJdZOacLhmuy6Y1caXUkF67E8IyIWpRzZpyfdSNpn93hmn3mg820qn4rnLKnJ4
N0m7fGrcEpKT+Ji3SVr9oYHAK/2+r/rIQZoS1k7offOqzT0mS8yq99AfDWSuGiuoij9yubGrr1IX
IwI1MWvl/JhrfuZDa8WddtspqdwDXjLtsD4hmzhTakm70ZZr11ALW/ueZ5NW9n7bmwPz1Y1mT8vs
pihQIKNn1GWa7Jp2amKkiNLJgfULnWjlU7ZIqjH5VRA3juk5ix0PCIWHo9J/iqVQm5gcZls7NwWR
3n/iWM2LcVQa25C+dc6gGY/FqJXp72m85ObtUEtVmPC36IN6CqtY6+o9gjBtdBd1upZr3gC6xEap
pS+S4JthQbGwn7RlmtD9zfTR/hjVUlC8FIqTpS9jq8dl4s0JmtgHaZCX/NbOtIJAaVP76W8hLpuM
HVVYLbjrKxCQvxmNOrCnY4u1zLV7OwuecisxKU6OljJ9qKdGJ9Ms00D3UyvRhWKD3RY3KQJD/aGI
qB542RQrya06Sqb9TW+rtNpbTYV2mZe0qRyUfqGBVIfptahxwzQK9fZkLYn5MDVN54eSHGifzaUf
aVsYYSFB31hHamMfGcXOtPt0Tp2ldIewbbpTVEdZFnrhSK//OV3Arun8iZXF91ozFD20WPHYFAc4
Nyv8vgwU5NECmQTqvlCRiP+Y0Kkt7hhcEjWbBezcCMh7KKbJS8wwUD0FPfcRrXIjk9xpSjXzGFjo
hqteoldV931eVFKfGfHNJh4EdfE0j60b6Val/HAo7C3pqUikUPB9Z3HUQHdXK3MVe2MphzSFFqkc
YjP/YihV252kphgnGXEFK9Kb6JMZJhGJ6K3WwmzNhH1n6ekfqqaHlopA0DBNX+qmTuofg7mo8tM4
1gDh0sjKdcNDL2GkddcmhazcR7GipwzHFHWun9rRbO2DpOla+Lmzs3a5qU1Dkogdcj96uVRIyKkp
TPV41TDMEBhlUqfUiWcH8qLOrp5qMn488qNbdj1Qi/ILxYtM/1XWWixrFIRgy2KVQZBXX9ve6eSP
1bjEAUMzHCnp99hu43CvZdSQGmbaRmn4lCRUOetF0opnNW00dRfNTQBCrWNoLPtWa6Vh5qK2JXX3
zZRk2W9W27eQm02ZbXSA1PV5PnZ9H80fkdo008wvsgm7rja0RZTd1lZqd73rQGGfPw5WN6SB186W
tPRuYk1FeD84Sw2EWEnH+IgEk2TuwiJRpR9lusQjNO1KZLQucw2qcoObWdHjWA1xcpdDEp/+gZRS
m3U7M8+OAWdJ9ct2aduHUqsi7VazB6AlWpePjdvJalh+HZah1Xqv7/us7d3ATpYqgp21lpZ/wTb+
v7j8f6gyF+f//D//609e60tx+V/z79GvLPvVIilfdHE3vyrMi//TnwrzhvmfcDLSlNR5PYkmKQ/n
PxXmdf5Epv5HSi+aNnTA/kthXtL+kxlyUTyAIZt/wLn4XxLzkiL/J7PFIAJIlRjYEjf7v3/e4585
bLv67/+jwNnKuOja//0f2nnyA0TYgCcT2kIkKhlSuiBi7+IkJs7nlafIn3UlfyiCfNnnU/RJyZ1v
pjxY92ToL4Ry5sOSGkbd3vkmWxHDjEV9Z01hSw1FPfUSMPFMe5LtXP9QtME9LxZPqT5as2W7pYRQ
YKbl32J7PgV1uZ8m+XnRpW/K1H9Ok+hIY+4hYtjcTdT0t2auNrLZFRaFgQ8g9Qy2QnzKiAmfY1Uo
mZMmzHqpIB/o010nJ4/91B1nNTzAMH0bhtkJCmq3NfSvNJr8Wt0isNJEceSv54SwrwsgIeyCVIMu
q/fJ0pgVzdXQM7oOqFlQPhdGeiql8kPqoFyQqTcU0EGwGnc6vKwlWg1Q+e7s0TxUpfG1ztRbp2fD
Q8WL8vZTGFa3anaKiv6Q5en3pIi+NWbsuFXf3gfW/EfbUoOZQ29y6i88bvZ1MH0I64jZEFnbmdH8
rR4cyK43ktzXFsT5IkE00cQlz+Xeu+gQxF2pz8M0pJ7a1MdxNGiFKCHMhVXg16MVfokieyaBEZng
4i95dFimctcPME7I/jIaflYfep1733KO6jQzGihVeI09uPlS7dpIJ0kxuJuhVk2TFOxA+SHW5i+j
1Rzqim6n/VTVX7L4pwou/M2J/teReXtERHFwtTBHHA3eXApD0mvUSNooSawAF/ayMbmvZufFdOJD
aht+qXWemsl+HTp3WjZsDJ6dP4CF08BIyLkURAmMZq+x72aVJXDlUWehwTQYv6n05KZk2df2S+80
9M22GlqvZZP1Ot8YXE/Vl0UYymaDwaY3fNXsfi/U/qDZP7o6QplsOKkpxKkTmYsSGke9vx/yGl7x
InxSJqkm/a78IVd8wxj94FUw1PFVokIdR8fMKn+mEWoObZy7Xd/t67HzrRQSC7CmYc3MmV3t8jl9
kR3YjRqtf1zmL0lZ3djOuK/q8bGWLM/Iw90yyftZlWIeCGQOg/E9S/of0eA8VEp5kGNgBHXrG5np
B9K0EUQuz/DZ59BW72/LmVogfezOlN2pw1e1z06Mrx864Mjvu9t5WfHiu2urt3cRAhDQZwzJ+Q/a
/L6zVG5jbjG6rsO+8C5KG5xVDdbFiy6UheRtl+gZtBtK705gU0vn6f11rIrufy6EJpfKLQW446L3
NIdlOcZ2nnqvLA3DjcOz7Lh81IUwYrcr7ZvtmdBVafDfNikaWWhMX8LWmkDOFifFpkBABcVB8DfN
6W440qwZfbPbxR36Gpu6k+f1kj/NEvugpKf17IB8OH9sL5qtt3PEbsbDQiNI+8qwuN/BFtHlzqFJ
N+BWq26wMMdlRkmMf8NydkE1kFbQ7I8ITXuiLmXsxTiRespQKKMqd9pEzlzGv3Nrq0rC0gxVOJRY
U6bP9oQzWtVuHJ5M80PcIFRqvUjO4Nb6T/gT3UHt94lBAUE3bi1nPtZ5H7sxrGhLI90WUXF838cu
z8r5T1v1dRw7kmat56dJgFixIvASTvnxfSOXJ/+tkQvigXDoJBATYrdbLm8zYoQcEgn1WwGn0fuW
Nj7sBc9AmIJn0R1MGTNZSNcGlEIK60Uzl900/rSmbzMKLRDl2NSOjLF57uJs///4E1bhRw/kpuOJ
x2qz9DZa5Be95XUEu0IsnaT0VnPK31AEktGn7UY4ijf2+kqqxmbTqKaLS9pMv+P8JKVtb0Tagnl0
gY7GbbIX4Np5r+2GX1tlv1XZ8V/H6I2t1VJDu8xay5pRrLhXfk8/5B/VXVC7oiGv3SPw8KdyrHqH
OL31Sz/Kxy0Kscuocb5W7XytddyMZmpgP7FDlLTbZrcwjlXY6os1QFeZbYmqrJDE/1owEzUKxVb7
UvJ3CDod2DkGBV+kUbrVIyRcfgHzuswwe38yj9uVyMuQzImB1BpaIMQjeAetku+qaK1C1WOUPcf0
UOTTD7PTH7Oi+tKF1BZHLXmZS8odsfPc2wtUATPXOA2pyUul8T6rttqGl5tAMsfbChQS0Htwsqvf
M0aKOgXWgpRlmX1MLGjb7GzytTHbL2N0IzX0Pex6LyvVAeIEBJnyQ1vKx7wqdnFq+FE+bETzV8TV
Wd7lAEsE1AM5hA6d+xrb0+ajGZdtGXmW3O30Hip1zVB8c7JRKK28IdCO7aLvAg3Oijz347jYN/JH
eObdITOOgyR5s+14FnORhpxQh2huhgzOpVg5BdP4kPXxc6yAVJCdw/uR4sJ7+dm8anha8Ry1kLI4
997ZTpU5NKLIWwrko4evaHkFkq+GL1rxj4MCOFsew6ipMoitIXl8bqqWDLNurTD0hqn/sMQwP860
X4b60XC+Ok30OFn0aZLyYLT6o5w3u/cXalzcMpg3HQzDUSBfwmJjqn6qUoO8kBvjtovzvaXxPkE/
4Cl20FiW9A9lZezjVvbRFhhcuaMd2tCaqlVvTPUdb3ivC6SXWrOpRX7Psq8t1dOZB/LoAITLkGpJ
qAh3BZoyzbE1wkd7MXyzl+7bovd1vXXz7EsifwusF8XKERf4rCa/0wH1yhDOVUbSuuYwGLbLOMh+
0HZW9yLpvLLSQxJax3p6GEv9UzTdSxYcSGIMcuZ/S5NpA6Jy5ZyDvlZ0zaZojzusIzcjrHJcynAL
B8Hs6wWzJsYXta9u05k6FfJl9vTYq6UfJ82tNTE9aEI9WRh3fbE57i3i5vmBOv8lq7ieho3a5z2/
ZPQ42APs2/0h8ekiQVYAJrY7/PObBA95u/ZVJHcmOEPbFosiIStiv4WtYHIr3TN/q5ipC07FUX+Q
UDZObvvmJiz+uagywV38BuGojAwKXY1VXFtCNSuyoJNc+/9ydl67kRvRun4iAszhlqGTctbMDaHR
zDDnzKffH2WcbYndUG8fXxiGYU91FSus8AcjJhCVI1cSaDcIqWtpvGjirR/fSP7TLEfXcaY+WuKw
TZvMUyr1IRP/0M7YtPKM8nq21QXT/f4IHYWQiBn9o/wFZhJVmtUXUSo/78XeEhDFEPbz3F3HBvTC
OHyCwOTBv7rRaALI7Xjm5B5FbgxrLTbMpNHg+9ad89CMg54nVrCNQnFCJbazdnIANtlWcCZZP3FF
QH/AfoX2LIIRa0ZX06d53meMFE4PEeazqjgADhvOjHKcUlHGR/UDPAiAPhQYV994KoqgUGsrcKZC
bBwz8d/8+c7oX7Evc40pLhx0o97gJnhSXV5kw3yjtOlrnYn/DSaw7DXeTX4FDdvlyVrnO3QKsCoX
lihttB4pPHqNcoDDsy30yRUaOkBd7QhquakTw1XBR/TzfVX+mZqnLopChOLDQxYlZPLwIUPcROZZ
sWUle0y7dKuOMxswePp+A55Yua+/eJXEAKMZm5Eb6iMx7C9VB3H3eFPvkn24GwQ3cs91YFfAneM1
WuUmvVbPUdVK/4zInhueJbu86S8A8LwL24VW2G4Xh9L/A3bi+AL8Mll9wTF+AmtlWqcG9cTQC6uC
Omxrd9tiW0PAq/bYqPjuOdzI6cnqRJbIxJxAa0AUCyFyEOS1AQZ6xEl9mTnTONNLewyUfSz/ihJA
d/14oTXdrZWO123Uv/lRtTU06zW36mv6Ok7fqPb33105vnlYCvwkuHXw6Tg6mFNZhphM+iCm/ZGt
SZl3Ui5HPXGnsXNzsXdhY+20cLpNhH7jh7KbWjGWw6k7Rs1Gn8w7TbnRseOWredCDR1Fbm21eZyF
rdYWjm5sh5gGvmF4XeC/xBimBrK08bVhV4fiPg19Fz7WTa2AaYzvxxBUfV64TX0fDX+/n+fx/aN/
WOHBuwApjRzO1y9u4D1VltkcEQt2e0FLXchDduRHZ+7xU8doeVwASxhL42IdzCuJSi27AoAeR7a5
ldzyZiEGjk6JXezizA7q7/uJSR93ydfXnGSQOhUWQETIFJO+Tk3Ic13xZ4acYPyPcr1LR3Gb0dwc
pfESefaLshncBMdYH9sGvUcosxLt0RBoU4NWTAvs1MvAFZXRjUZigTxzaWMcIHHaofBDlhSvKK57
7WY0nkeTqFK/M9T4Km46OpPRS1uaV2WMKE2b3jSDsc81zfPFyY747AW9+l69IGPYF9mCJo0ze5pR
o0BaLlGiiz4S3LRP3FTOtgE6lEXU/FDRZBkKc6NHf5vuh97qO9msXJqdbq/Hl3rQ/C6AieTC5AhD
tGlmEL/gCOKQFnoViXe1Kv1pY5o91FCxZrFJHLZGBg4pFO8KATV+8R3lD6eWVLfmfZetYhcvd6sK
jmuWHjO5uG8TzVFj1TXqeedrvCTNTZnJt7MpvGYUeMPO9MLg2ZSse7iEG1mY9z1JsS8Zu7m81RuE
GOT4KtIHh44xwSv42TwnFn8HDWmPGqtSNpdpPbtZWd5k2m+r17y5Bh4aoiVk5E41yl4RWkw5cHPp
1yht4zFzfO117AfPr+u3wZJvpln4pQbJdWkSAKf65GTW0DlG3nmVLFzDRLjVC+p5UfaS+OajOF8J
AMGtRD7Q9RyIfNurvgGUhfGKkTWeUlcXk0rJvFQ8LSne/G5xdgquQp1mRC1o22BUt5jH26J0jgt1
4vbh4qFItwhngFhcqrCfLmKMGaukV7l9UtyxpV2y/ccd+1z8eepYfhlnFRcYtJLUurZCEvvBW8Ld
RLV1lxT6ES6dM/waf5w5lUfNCcwoifIlIAGIXRP7fp2YbhppEQrGMuBSgWycEoGKBDRoGzostWzX
22GHNabiiLgZuufkQU4Pb5LGk2tQLlrFk6WsdgNSDoyloUEmq5eFr5fOxCurIM5DETbCprI+k+Gs
WK4fL/oHqe3/jbq6iQyEFavOYtLjq1TYyfX03G37CzBq2/aFcNbj4HoL80DZ+xLgxOmyewCM6ny/
9PJx3r0s/b9zX+2piNdsjmd+hbz1t0Fty4duV/HZox1gDqe9iA79S5WiGTZdZv2iULzNYdwnm+oX
MZl7DgS9jLa6nb/8mtXOK0aEdhAvCh3dXHiqgluefcNPVGy+zngJ8z+dIrGUjEak50zsph4gxW0X
Sd15V+6oONjloX5Kt+eenY8q0NG8ANwSNZC4wJD5Omal19M4CJzcTNecgd5W2jVbPZWdAoqV1j+k
AVC0/KJuH0I/g4fS7uLsV6gCSSvMvRWYV6LltabsyAbeOta2mX6Zsxf2qBuqhZ0BcRstlJc0Y1dU
mtPJ4lbIasvtBR9gWf+SVA2EluZVUcJtMj4oGVFH2NxPyrs6BXgii3YqDpuYGN961igUlfNPlf6g
FP/WaDqUsboFJyZn+0G8HGoY0GInPYRF5yQ6sKHSOhRqupPDAphQcdWno90Nf5VufDRn4/773Xr6
2/27jtYqMFG7uJesSAhRn1De272y839Uhveu24hnbikcZb/K8/rgy+3zzcezVreTGSRNX6sfG0Z0
4t/4gO6iy2qPUNHZMF9erpr1WCS0ogm9CsmntQfPYPnTgJwYAeZG2QgvnTe74tO400ssDhbtJ4B8
NZdBPdvKn0UoSL2yHs9dx6eeGcqrVFkJ/tAQWx2QpoWqpmn8hinbFXX4itCtXabUECX9EJqPlSlh
6Kqc6b2civkXHc2lsrskpR+h96djKai5KQklqzyKEhUPlC+K+Ylwxq5NeRdqyW9N3gN7AKCm2ErT
OaPubyQfendEA1DoOAXZ3WAUKDuds5M5UYvSP/80dbXr2mwqm7w1/3meZnRHdskHUhu6j0+giiJt
CKbrzM28Iqb98z58WpC1p2Iym6PYpOz18FJH0qi5G3fatRm7i8Uu4krO/CceMee0z6aaJ/cgnUcD
y2QwxuLyZHz6Ekh/m2MhEyI3nr8Vgcr9VPcq7cAOItzUOGe1m5aH7mjPL/RaNpWu6x9n4tN4bENf
Hrulek+XlRYrlWd76dN0ruIE7+X2rMjZifTGJKaAbQsDA7HY1cuL2enQjy0DihMjis/kH67ho6Fc
/50dYNXv+SHYFOc2+LlRVy9t1o5iGY8F/Zk9RAjBt4vELZw8dlQ7eJw9460L4dwo4Jluv7815VOv
Kv2vRbgH7BJ2318/aJardWqAinb0u/y2wvRpdsk9LwwVihOPn7fsJx8TgtmZvajGERsbAlTut7wT
3/+S444kgR5aJRDYQK8Tya5WXkKjq+kWxjFif1S1+10KhCPNb2btkGX+ZqLwk44wv6jc6NG4NYVs
//0vOHW3ff4Bq4+AZaPYV3qOx07zi9qDm2iIokvmNpULO6q52Atg2oXlfj/qqU//edRVWBP2vtWi
UMrzrx788LoxtlF9jt186iMjtYHshaKTsa8ZHa2RCEEQwKwoaNWQz5hIMgj+e99coTBf+sU2ruVd
K7duvWy9ydglSvmYdX/bUXNndUJZBZyuqLmGnO975b2R90oT7IUO/Gj12CuRE2mXBn+uOAm3qVDZ
zfxitiaRwfssKbagC4+zT0kczE5Y3FnJq9YAcEULR5SugwC1whoTmLDfz6VsT1Ho5bHmdTpEMwOS
E2qxF37Ze01RERG1h5rU+vsvcHrn0Ueg36OccKitVCPPYr3751Jr7O6qcHpbupMhm/HU/Ph+tJPf
glIm9Vtj6V6sIgYaXI0kdxy4ef4rV1eRfA4DeDJFo3gBS1OkxWcaq31c9WERA+qg7fiT7MSiKxC6
HV1fj8aN03N4vXPPwokkiaYVBRU6nUhkrBudAE7LMSrZX7p/m/qznYM2r5sLqcz2dFbH4Jzd43Hv
HiQpCRkuGFCnEKFf3RXC2C6qMj2hkPoHvwRXVm5h9+6rTHYqrXL9obgprfyunsRNH3Vn7okTX/DL
4Kv11ftRj0qF7YLZZIiXfUCr7Ps9cmpHokYrowhpkPGCmvp6K4tqFAumToa7AJoa27iongTnXTnU
h/rPfxPL+IglwPei9kD1UsVLdrkWPz2xbZ750aBV4LVRgNeHH3EHQwb6ypkpnbjnaIODjRUBFMMy
Xe37xkyFOshyVq0ncItzn+LtErFRkomagzLltp7hQYMG59i3B2OuPElMvAGd79CUvUmqHr//Qce/
xwAkK/LugbZEgGgVyTRlJCK9SSFDrJ+D9qabH6zuXBq/PJ5fo5evYyzn5tPSjiVYS92CcSRux01y
DWU3WvT13fT6tr8wnN4bNqPXb8Wd8JjdaGee9uNDuQyucNLlJXhay68Uo1zIXUXlQtJHuy+TrRK3
3ox7ggmlx0qGu1DMn75f0xNx6TImCHQiNWh9a8WJPAh9aAsZ0RLdyfGxgkSaP5gfLhQZbbeNf9EA
uRBs6cyRPPUx6YkxUwKIY934HCGIok+Y6wSS1wz+olZg+0HqfT+944OPVgHNz0WNC2TLMUG67btJ
Y3Yl5Z9A+gMq99zBP+4jfh1itWNKqxvk0GRXLoRjSbjC9BTcjGSS3o2OaaflReDAc/4/yOAuV8p6
r6KqRpuNUwE2ZJXZhUMf4/65jHwwt8lOe2lbSLgL9RUwxB8BvuS5uZ44HYBjRCApFF0QkVs+6qfT
UfqdX0oBWd1ifznizFJeLO614d05zfkTi4osCS8huEn6s8bqhgtBbStJSdIqY0dWZNdNRPGkbGxT
O3PgjwtmgEHhSRBqUchB9+/rjCAs6e08MFCUtq5Fs8/wI08ifYgl3Y3H5tyduvzw1Tf7Mt5qt+gF
T3FTs+2FNt5gx7ATDMkZhXITRLmTN/OTFmFKDPwjm27DssaREMlbmqZxor7MQ25rcefEhXafKP2L
bCpnjsvpZf93NVbLrjd9UpQyv26YsIEWHivgVrJwMxl33x9LQpvjdUCdG/8EcnGExtdA5rELkDkt
loM5yTtBat0uQFZkSN4ywCG4HBxwBCPgvZLS/Hfbtvu2G+y0fajmdpOogq2Kf4le9vClbMWYXcvM
7TpJvS6fEZfhFPSmbcw4QKTdbTAHThMUzthc+pO5rZLsMkbz0DC2pXYFAdKRrOrCzGWYiQAxwuwm
NeMbXsXLXiqcpusPJRznSNIOuXbDZtlmGW2kKMt+hqPuxTneRMaCIH5qgWPjHuI0YbLRtX5T+sJN
09OKSQrYhlZ1qYnhk1Xmd6n/WFFWM6rwlyyjiyDn5b5SrDuzf4+69EHN0KrJndkytkk4bxv6gyNd
nMRKtwWg2ZkbrFTHQwWfC5UpO6MlFEc6XfVslyZ3CZw4Q1TcvNgTt24FNepssQrwGmvsiXRjL+v5
fRyVEO8mMOql3RfDRohHz59RYQPbJkjyT9FKD+U4uvWwbSFHBuVhLsbnOdBdU33sW/pNqX+TGL47
56KLrTzAkN6uMTArQWnk4IusQNwrwkEzg+ecEEXi/9D860JA7kO6TcGGwuzdTtKtMfRurWL0oEuX
Ytt5TTwcSjp5TVR4eR7bpWkQb6i7IBY8XQp2HbIzAcD6XKj3CDZfTLLv9NZDj9pVgHotGjihvNX9
5hdc9Kuxvdfk23Z4D03zuVYuhxxMWPpjVmrPsvzOVsFnpRnhPMAMAWkIel6lFV7xr3TwYvxE3Zml
yW4t8TrRy21cPkhQnKagdrT0SdY9gGe2GWIZ2fV2R0Y1WjeTiFJoWtkC2uAxmZCYXEPEMd/kuLUV
yK99pNmh/xBl2lUbRNt24KrWh8tSefN7xQ7L0lGlC6s1nXBoPxayVW5N/a5HwSvL9l35JoAwRj/P
FVN/kxSXPvD/3P8FVp+mIj7Xqb6HHOlkyWtQN3Y8P1nFk1Lakg+zaIomO1T+aBwNMylv1YyKfxyF
bhrLr4W80VvpIIPxMWAalmVk+4bl1q1w2QUUNLh4CuHnoL+hdLfJg+EiEPxtOgBjm3D/mQFTdRfC
2Owrzm+XOVrCXkpCV6zYFqbpNPrvsOAw1YXd1S+imh+KwdrMSXBngUTsqjurFrZ9n9IS+pn55kb2
kRW3ul02oESHNn4yhX8zs7gJ4uSe5OBea2ectoOXMcl/Kop/7/ud5DRS74SG7mZp44jU0q2q25RK
uy0Wq5TmraXvbUzaTdEKTl49N+mjKdVstKcszLxhYQAMS2WdfEhxDdicRaY9Ld/742eN0CDoU6Lp
ZtOsdTUT8L6fX4kish4zCnlwN4eguJYn3euNEIEwCNZsoXLMLnoj2JstCj87YRT/jj5YfH24L6t6
H9OBkdt+X1sAToiwUvQLhjygZ3rVIdE25a1dz/W1LEUAJkYn0GY7DBJPkMAqTJkDgXMTSuKmRZu9
UUCuxbpnqr+GGidIsXfiod73smqXw490qxVXIAFHWt+dcdCC6me86LDSXB7K57DV7Zz6QDgBL06e
ssnaK1buZXJ+yAPhwmyHXeZjMjWaXloN9pQ8BvOlnP9Is/JylmInENOnQPOvcjO/0/p7pb3xp9Zu
cioNYJEKBLBmmNm9QlfDJC8aVK9WIkwIu8FFL3EjG3/zxYSxEN0GKX3wS0S+2LUnDxO3G3Dgy1JV
D0mlOCParTVlpRQJtsyMrnI1tydDPoT6D4ENkyXWIeAPDMVDg7dj2Ed/Zgn1piDaV8FjQHVXMW64
u2GIsavmG2QsHKWIfvSJeWv64WU0hS6s7e00S+5gvksthzFpLxp44bPlO5UZ2plf3Us51WIjvaTW
6kJAvvBJlxUt8ypltBtBv+0Nn4oQ1OH8t2K2v4ZBh/P2NrR0M6o7qe69hbnWAgmY+GZyw/mdNMcS
ML4Uml2rKJso/qH20n7Wsk3fSluzFaG9NZzVBZPgH3qLGtsoGJvY/9uakOVC+qvDYKuC7JnoqeVp
s53EziMj6xRmJjRXTNhtxmlvaXSatdSzmsBOC8SBYBbL+GrV0lvWFzIZnuoOM06x6nM21ewASFrT
6GXVAuV6NHwL74wJNnZyPdYwdiY2tk4zIQzxkFk2xrwbShG2O7pWIFnMcrhMytk1lA3kQyeAi9dA
eO7k+UzQcqK0QMSC7CAtdGAHFLq/xnAYK6dwvino18GbIj7o+bMMLaHJuH+tS4wZXcGMHb1g48Vn
ErZjlgD1uUVT1QSgDfrYXIePulpOWbfgT6oNghQPRo6TZ5xwlfUV9G9Be1BKdQ98g5BKxeOPq1se
873ai0+ojt0WcvSUWteqnjhWNttiGXix9Pp9rHWiMrH8RrybwOQBlvlo1XwK2iPwjQpAEaoF8c7f
lpSWYECBhNlSmlWc84DXlRPIUp74OuAqigwlwAaRTxRpXkX33Va47zb9s7pbVL/OTO1kNI1sts78
JLRhVnWdGUG6CoJ06AQ19MPsXmkegWQJ8sEIEU8Ixhji7kvZPHbSYGfFuzzBE+2sC328ruVoE4Cm
z5MAUGyqnwlwPyTcjuL8T79slSkVU5Ogy8Ava/IXoPuOWF62oPi1snIM7V7lwR5lyc7rzgY17ZZd
ZpfG1Wg99ZxNbdQ3kfYeyq89ArwgKe0QEQHJ12kz3E7FfVyXttVdG0VoT1gB8e8lYBUg7Jxeho4j
zNB/pq0lNISvpquEQFsFEFHD7IT1veGjPhGNrt++NTHHMYSLBlCn0H5G4s8m/F0GF3pg8Iu2OnVO
S76rDMlmiW2Z+CgVbuPuZsp+ytDZznzLk7klLHiwXLSOjvpGmZW0RVPSxgnj/rIb+21YWc9zlly2
0y8rru5Nf3gck86hFf7jzNAnqgQKZbT/HXp1geCNF4Qg0UMnnx6yovCGhPysG19b4y5S/6I2g4Yj
7gExgvpG7ppV5gY9OgrC2TU4+UNo1aLHSXZNavT1JouNGTmSgUpzW4gXUizcmkO5163bUNlpkbWB
z2FP9WD3mkHNpEdkCzR92kLYic/5hpxoXXOIP/2U1c1WmXMhaSmfQ4LGl1MDapLCE4fiPsLptqc5
D3N816nNFisJ0HfVXas0VzD8IXXXjhpaW03exJPmDZ1s+2F7acUArqb2Up3vv/96JzN4Eyy3LAL3
OXKn69DAGwOf663Nf4jWq4oAm5jDJibYAIHmfj/YR8Ho6FwvaghgbKRFDO3rF5oFjNXSnmVp3bZ2
1ZrO/uQ1toJtgNPummTDtYew4H3hgsM4VxU50frDhptSD+LhYFqO6FLmBFpibBi9DO+nlOMZKLcN
8O6qhE2igrGbXqJyRvloX4RPFYA+0+R95hHuYcgn0uDkoujVKmr74bU0JI/ZbDmk1NdRcxUG05nb
ebni1ksliTrKXTQ0gP+uThWaJSHiJ0tTQxDBfQm2oIluoljnLo7lzzkaR4L2BNoAAb51NdzMp1Cf
y4kSTvgyTvlmziHK5NMBi6QfA3onkdjuk6Cw26q9UcS2tFUZvbpIOrM1Tp3dpSNl0muHurd+i5So
zLQs59uk3b6QdDuRzxbkT850wdR92N0duT51DXd4rdJDGTdhswdZt20GJ51s6e/k1k5NjrA5B+E6
0ZpanN//HXOZ9qfooZPDSMtjGkVLyW9RJO4lWuutt8h59k9kouc6KadqUFC0icvggujaulFU8lu6
uFoGRNovBWFrlXQdBacSz7bdTuxQlGz/LaCuHmmZEw68kwLq4vmkbcLfwzZ+KFu7Im7AEQNbgxFd
ibPy/ydwT3R10YmHIEdERm3665q20hyn0kDbenCi2bF25nYpGlfUqDKbzC33Wkd/wcj395nLa7mc
1icFEBJ6sOhGiMa6oRMYUTb5Qrd8S8NeoBkyZQEPicy7pLKla5LvPajo69rRJc88w2TUT9zTHCz0
0Kn68xPWteNaMGuJBCBw0tS0FTS5sg7BJe6w6rUwhIssA4cslhU45/BOMKgDtfm1Vegvlv+nmRA8
Gsm9dbTG0qde0feCPttToTpdA6pkOkRW6QghCdWCfVZQwkB5CcmJ9I9SYd6JEK2QtWSqxgYR/0Mc
Bujzj1dNOjpiomBAaILhaErqAulfIxLuQymDzw1aSxyQubO8rL+lBl22P8w8fEqL6UXo9c7uuwLg
zsR/1uGEI4iuBUsgJk3LiqtByu2m9PfZ+JQBB0U/8CafCrclmRvT5+8/66la6pJ9cAHyd47N6qI1
kzn3J12GRzCKgE+NzZQcDKEC/yraRpq6mo5vqcc3j+xsutNK020A/oDVoJyk4N8GozyM6TPltlFW
h4DEXBxjr1OkTWK+qVKHIh+pPWYRqWi++8DOi0pyBsM8c4GeakXRykC3ADlE5mKtQg5jmLtMrNAH
BlhzoVlRiuTPdKnHt30w7zFSsZU63QhE0WKjXevi8DLFiuuTk8cytdFBeMCixPt+bU/llohgEI/R
O8Le4SjBS8y5kbH4dhr1MBaI9JTa5dihOqe0bphIpPnDT94mO1XTfZkE55bk+MbHWQLrHHgVCwX4
qCMYVXoQtSi+6W36WFgzPN7sSTGIhlPzAgrbzSw/1t0ADtS6FmLzolLgXnDOnTPLsC7X81FAVi2s
aHJIECmrLZamtTXPJaXmPnwCXmwXpkrMc2daszuKXlE7A9FIoN8LwV+6KWcCifW1xeDgIgglPjpd
vH1fr8skyOXanBlckH6r8uhUGcaAw4M2v/mTeoOK1n+MKNfjLYvx6ckb5TJV0Fqgrm41+wy4dJW9
pRHZO0VXDv2Z2S0P6OdLeT3aamkLzJGmsWc0I773Q+i98ZkBju6H9QjLL/g0H6QozbZdFEaDROFi
0+L7YbJeRYhL1GluQ9160LLeM5XytbTETTDexkXj1bS349mete7nJKnXfvgidaLTC/VGbqNtHqCF
0L9p4/sg3k00MXyU8Zqqcy0l3Uy15KSI2uXGY5nVZ2azDg/Wk1m92Xqt65RXmIwiXcbm/TTczcUf
ambfb/iToyw8RmS5EDJcQw0syDB9vLRWFLoFJKu2bj7BNXFL+YyV08m9/WmgVT4RQDsaLfqNFCJS
kOKPVRnss16yTfxJsgoQtn/mtViXTD7W79OAq9jDbNVhYtIIk9NfafzSUbTS68PAsahLxjISpsa8
kYpzJm6n5kkQCS8V1AqqAKvPJvhZP6YIhttlfWMI4qUIT6uSni2kmvLcollm7r7/gkc39zJR7gzK
CRJp2pH5TyL4aLWWKug4RMMqvdhWxW9VSsEqhrvCekaM1m6Lv7GFI3BXv58Z/NQqfx58dYU0xZAP
gQDHTN3GKoLFQ2o3b7SK3Pgmc0pvW1FQ3ytOtwR6uMmdibWOgvaPuaOttOACgGiuRYuVOkTuVpNR
vy/jeyIbzBqq+lVtn8so9tqxd0NFO9RirdhZPN9NZfgjitqLWC/OcJJPLYPJ+mtLVZbob7XZ9Lnw
fbmKMSFQUK+ogk1QqxDMpt2QoBMexXf1IHlWkmy+X/4Tp5dRqQcvS7Doo3298NK+jRO/US0KDrIX
96Ori7d6TxFOTs480ObyIb/c3hSOPuiH6JGj4qesYpa8L9sGX3nT7vXsqs/iK4CSr1Ks/AniHs5F
RxWgDszfiNfZdIxu5s5/KMZF3xSavWPRAXfaubyS07dZpbIUxNeK1ChbPw6XnrEG7KbIfo5IORTy
SAuOKh93Ul9qP9tcJphDjdSQryVl6ZNJGVp383YoUnuYnoqkP2Rz/BRN8eUMfss2B1B+RjpRjTFE
L50zh/4JOmu53YaKk8jz1aBGiTto+c7KegdZZqdCYrsXBq+xDGRNqXjV9U9f7rwOpVAh5vaYfS+3
ZDeQLNconxF0u8rq+rceWveJ/KxFmDghszxY2E7XBd0UZA3rvjq0Bk0WExp6Yl0AztllEG4tYdxG
CBn5U7ixAKl/vx+OIP9LCivLcNHVj7/WMKBah7gLAZgMAmxTSyd8Dp7w84oIfsubwf+j5yNb81Gt
cE1JQbRIvP1dky5W62d+ynLPfd0vX3/J6r7Xc8tvAQrCvy3/pAnahZZCI+7MHX98963muzp3gDjQ
RKT/b8cIJQm/As9y9Bt9017hBvGf79llLEXhEUQChdxuFZ0F6MiGUk5ndCkQDNdQfreouCHKVD+d
wz0e32ursVbXqtoltWQCtEBKY97IjuImXgbLLnKMbbprn865K5z8WJ+mtrpHzBRweZwxnJrmuzSj
lfxbLM6Jah1J/Cybk7QHGD04b3jM648lmuWUUCiw41DwtG4IXNUvfmVTEO8mXfMQ8rHFGMfjmvr+
cmR17XYUqKeiwCxfIBC0qCNINJ2U5zQsNJuxtjPq0F0GuaNtrgJKYGFuOp11TvVwndF//HD8R2h+
Uarhjf16zWoKwt1QHvnhHa0M831MqYEG8jYa2iv13FMinxqNqgGEUlCKyEWtP4aoDmbb8zHmqK09
dWy3g0VXZ3rqM2UzzsEBAVkalMg8AoH38/xiCjla8uPQpNuxXvoGjxLw9zKBXoYgaiWEXiY9x+NA
ffJnZGW21Cq7XO8Os9SfsYw4uW/BQAFCBE97XKM24wg4AaB1LCOS2SkX51VXd5N9t4GJySt91k/2
6AVkT8EbAK3O+wQHc/UsEUUK09RgRCx2b5aCoA5jdyqgUsKd7+9W9dxQqxvNCofFwQAH4ioyLo1U
3NSUZNTodxr/FOF9od6rKiQNcXY14NxexXyoAOCNLmxQUrDV+NYIhdsqQ7CbsmwY/vRVZT+omCWD
HBCNzJm7ycvbneBrF1JxG5vNRSoZXoAobJDmFzOmvMs/V/l9WPyqRmQjVdXugAsWVF8gIJRd/A5F
5GWerTexqYHm/DizAEc3ugqsHbSuQqauU1n7egq6adDVtitVu+gvgXaQBQ1nlvjUNfT5Y64uiN5o
Dew6WeExfMvGOxP4TfH6/SSOSpLLWf40hrl05z7liHlj6VWmMUa870CTIkx1sfSJcXJ/Gz0ArPC0
z1HiTk9raWQsmkRHwstzNqY5Yqb4Oku3XUEjNEUU4/eZeR1l1x/z+neQZfd+mpcC2KzpFAZBR3ZT
YIDohRux3yOca4Ptmr3Y8oad0Xlnhl02/fqZhzDyv3Nbnb9JyEYlXYzAx/f2nXpJ8IL+gBcdqLcB
YUNloffUTXALqOVp2plnRj9CJXx8TFWDEwelggRg9SRTzFKUKfuYtLltPApp2RtdKodTkTzN11RQ
9tGj4hQbxQGLcnXOD/XUmpOBoGdOMVI9EpsKGnEYqwBu/1BdWhPcpUn9/zgRn0dYfdXcaJtUVFle
bbBQ55O3gAG3uZX91+SczWNIkB9gudF3W3M2fakPTEVeDoUq7zAEeIyq3B1CH3VA7N3n4TExHr/f
OB/5wteNQyxFvYEwYFGUXhce4q6QffzUUD4OyMd7oCV2ZIqpq+DO4Zn1Wy5kz02sPEUGvUdVo55c
jzmdVUu8TOTfcj7ummwG3IcmYE+JZvRbgK/pDjjg4Bh9dWMaz1EIttd8yBTwVVhUb/G8ucI+41Wv
X6Mhvp2E6kLyG3dp3JaZ8GTK4bYXcFnyjTNp6pFmAsLVFDXJ1OCYfLxVXw+nWllWqidoPGkP+hYv
CWUXbwDu1U6DbsIGuRBkChaNCmGv3oM8cCrvAoC2+/2SHzVVP36FQVwBd4cftI6/5Dkv5wC7bbIV
1Y7Uu2Ikeg0h86v1JoxTLwRkGc+3MsjaBt8JK7lP6SYGUekOSb5VazSxc3ynxD96X9+wcCNsHEsd
HXk03KUc+/3PPXFTs2j//ty1ms+MPH29INm50ZZN6NQ/xKd5J3jdJn/rLsv77kFtnHNHemV6BS5+
+VQW/Tg02nR4aqsLTVETzCRaFkkF2IdPz1YampdWLdwgdxNd40oLtmN3W2r9VhVu5DyzTYh/HfaG
6ZOI1DsgMcyLgSYjlDg+y5hqZP3rML3LiJHgAeTM6UtGWJdbCaYpaMdM/0PaeS03riXp+lU69j16
4M3EdF+AAK0oivKqG4RKJcF7j6c/H6r3zFaxGGKfmbuqkMQkFpbJlfmb96+H7UyWza6H+poy+yHy
kk8eINLNEWgmD2C0w14RsKoalmLxDrEAoO1+RAgnEm/D4a4yfujpuDRNNLZ1iL1h4sYgt9CDWRq+
ZIc5jMiIlus4oGt5nYL07EvmKcDer7/w2ff8+Quf5FVg1ZH6DhWVnHG2gg1d/8Fjt4ZHLS3ASS7G
Xf0kX1iRZ4L+mszMW/un45IkqYpMM8cubyEt56DN2ryplyhNLqOtt8jX/sU04PfT4teQc5rwKWSl
NL1XI0OJE5K4aDRAUJcSjd8AadSefknRTo4LK5+CSQ1I0YLNDIAb1t4aeDxW1vUF2u6lZzmZZKEQ
+ooQEkimaT171lR6e2m7+gkkODkiOL+5TjCN8XY+PZXKcepMKRJB4NAulobnvPyQZPyJhIfMoJ9r
fitr6vEIh04tegJa6H1rR+VF4b5j+gPYGMv20vcM2HJumjY2yjbuhYsS8SarDq744BWSWng+YQul
3OQzsBYcWB+UW6S0N3IjrmMpX7Zjeew7T1wq3uhOWYYhlC6uvaB6aPCg0QrunHrZb4DtrpsyXLfA
jouqfYj83DGM3jGie7WurrIk5CakNkuvz1zdh7DEUR5bGv1H6aofwo1Qz64CP5C4cjvvqZpF4qse
TjlzE/XrOL7x4xyeSr2vA72y+67jPhdce2m0kGqdUk5/jeyonVubWtuJouOVotvG42IYQAFTz+rr
bKn5Hpjv3m67d09ci0qx0GuYD/GV3rMGvIPhvYvJvW/dNODofH3X5IVTVm9S24Kov8dGw1bovI6U
yejUuYJnLXNxH/vfGo0KF5B0OX/Pi+99CygvyPHJfYqiXVWswwJ9MO3OLPZZ9tgn3h7zI0dpN7Lk
O13Jotc0TL4GEHzywu/A69bPgUzdTruZgpWnptyC3QagGHLySp0uq9mYaEyXUqsvUopuViE6Wg5o
MPCWKkBAEZVf34S4SRs8xd2o+2ii17Kf7KKLFgoA/CkCqh3btTotDHEnhN8wW1EEfeHpPGDEoIBK
+MmK0K4FTbal6lsHzyY19tCIl/3kcSY8zQK0KXgQFYrKPBWHKN9WTbVTIRN5/Y98OohgOHTpppze
cJfegxzjOg7U3rhPVGjj/LNT2X2/parkZhIV49FzfHGYMxinnqHE+Ys43krAFk20fvRZXgwca1q6
ohctsr6w4+49jF+a9lkJPgZV2CgdxxGzfIoPWr/LFcM20NlrmUNNEgEYgEEE1tmU1iYI/577Z1o/
0aC2he7QMThSv/l6UwdS+NvFQAWqZmDIS9mETupJat6ZXQlae0CjQerbvZRF10LYLTM8LskitPpG
mxL9PpTbAFwdlqpisZVM8xofudTVh+5ODJsbTzZvukjaN1b5Qwi0R2EIdo2ou5bW4t2thION1khs
t0WPH2ITwzopdLANuF4BwhaNW1WcXqVNnIRk/wrkq7R+nb+UbaqVvDR1tCIEP99ADVkaGiqYQrqa
KAYn/jej2w7SgxmjU4LznlyNW1AVwyJtu+IG6mGThTdFVkDjHCQWUeuG+K+Fmbmidex6eMRxYQ/f
EQXN7F4RyD9luCvmIkMmT+MzM/MhI5NFW26oH6b4IYi/TxS+w9gHuZXSH+Ot+9etDgMiBbjcPLcz
eCRgyhmI2HGrUj2V+W3hPfQtD1dhtlUqBWGCfOWJxz58hdqOpWJ7NQiztd+46rEm7LSa6rWGDgpp
Mng+oCP2oKHKI28ryg/aEM8SuLbRWGs9r9aVJbqFMS7aCNOd6EcJVTDIP1pEJlJzr6BxTeHVxfaO
TFqvIfBoW0Pxndq/wrsP/etDjWq7obROoxTrxrN2jYQE2gAWu1P2VSc8S62/RRpyQPI8aJh+Betc
yUk2coFVGW3UNrMtKcWVaBtJa6OcnMx4ERPNHcR7IwYhO7CX03WoqoNsGvtkZlYxym0eraMRNkyw
j1XMJVOUGC32uAJsnKksCtSifdlceBQO0wamWc8IpYW/qhP5rlXQVlBQgi/GlaJze6Rhk5TRj6zX
V2WHi6EhOhFGkSYUBL+a7AroO7cbR4SZpdeWG6nxEVrToOn3Uz2xv0aOb8TPVkLiaoTLCVH3WG/s
UHoWEdxTKd+JEVQJhrQEzMFZgXmEYncVdjC8ZiN7VDyuB/J1kPO/lCxyiu8zdN5y0VzIvekaOkbH
5h00Vbatyjbni4yPZRI6gGMtHz35qTbyWzmtnSyAJee1rtxEi5C1APrESY0RHZdrGdWuBhnqXN9j
hOLome7q4dWofSS4rtBrqcOPSrzPY9lummlpItqllqPj1Ssp2fXDSkv3lfzh6+JKTuWN122k4LYw
+b4BLqJFsLLGW60NXTUrF+2syxhUi6T+oLicNqYdZ1AZ0UaVOKfU6lmKJZp4j1Jyow5Pk/cjE92x
OYCDZA0KTP0Xz7+dRbpS4yoQa2BO1ypS55MHn5RWroa6V3WoqXxCQ4vKH0r+lOqP2XTLs1hU0kZw
4U2DS250FPoHXIahHRY2pozskYUtezBobqTqqWID71vk5s3WLZpp0dE6lkN5IXIn9QTDSQJkBcXI
GfjjJqFzVVx3arvoNDSHwV6pM/0vAZkOSzDxkUuN6yWWecuhTJaJx6bbwB7hZem9iDxZutNj2lXq
XYsXS92/hCXlqOwlI0M3KPhW1bvC1wniA6onEA7DpSa7BdfkRklvexFK4O3op0BgpwXXS7KJVWU9
edibCmDsG5x/xPRYZY2TqisfS62I41Y0bcF8KZi5YX/oVQmYfcdp+b2i8m6Z12V10L1Hudxk03up
XpnBTmlTJzVp4imAHtLb0XgqyL5UCTVdkp1sSB0thLGn3o0KL0P/Lg73evXDl3LHMramuWqL1jEN
tLD82Cm65yqWyQcgw5VvEuZVvngN70rvnieGWeTsrfCl6fAglWLFkXV/p7bothcPMEAXdQOlTjfR
rUYpJDumguAEurTqQv+l0gQJ5ly6yLFLUvVVI74YoCoNKVgp6kdmvWh+6+ZYKsHDQyUeeabUW49T
vA7D6U4d6Wh2cCiQ4tKoG/tlhgVqs2yUjnUlLpTxMY8oFCKZrZkWDc/mRycMFgQDb8m5AyK81L+P
g3Irpumr3Lakdi1yRQ346J62WxWzGePSfRM2HvsTpnLFFN/6QnTF3ncJyn7myIXezWkrwg9SEPv9
9YIhpZkSpiX5coTOZr3qcLSY9eUuNafO5f6cxRSAiQVy5CT3pzuhTGXbkbqVOpmtv5mMS22E+Zv+
mvmrdCn/CnFyJRyagP5xQQh13yLmFbv5SrmNH97wFl2IDmqzOCxcuoae0jLmu9PnmCfF56iUxFGp
iBlsGryJA/ytZ1nsy+P3m2TcSST9pAQdCHIpKyWRGmf8kN3sEK+CDy1avM3KYbnT7YtFRDXTIvn5
3zwk9AGd/j29+t+KA+loFshD1xSimmDZ1OK28Iaj5JeOL2erxogoBcBGD71lnlsXroxnr9yfY5+8
VEGXqqmUiJ1Md0UHx6bCdjkflzk8aEB5C0OFvTz5V3oAsD+r2DmHR4HOuzqQMiui+3WG+ns3hxrY
XAijTAJw4xQ5Yqhl3wdpxUhwV1LDTRV0wO4asuhLNuJnb+UzYH/GQlNfVU4WTKRX02iMhMqu2NvW
Hu0GbSW59DTXXz/TmfYbD/Up0skQS3Ji+JNMpNp61kV3mOBGN1eVsTeC3g7QJS6Ej7J51fpiIes7
kv8L8eUz6/Zz/JM1JPpplOT0/yjlKM8kbQjFpfvoQ1xmblZeVPw7+wr/etpTfUOtlbkNzq8QSy3b
Uh+iXl103ffAv/QGf8pXnu5Hn57rtBJhhtNklCWR5GN0n90Ly+qqXKPAtsAv2+Wyu+B2bjpv4xKS
Wbjq6NKnz9E1iKxlD1V0URsX1vG5/fHz95nfw6dSUlBkVqMajLMeQ8mp7ytZWwAjvxDlN0LlvFF9
DnPS8ZNLRLpDk8dWV+1ruwLKBSNiWoQv8jq7TBaYP+23QVaxScLhBpno01ZuZIZ4RYREMw7Yh1CS
A769nyNaK8VNvpm3X0/WM82juQpOMxMlK6KeqriDIaCrBU6Lp1OL6/0Ezsj1Xd3RVkpql464bOnW
AY1dmMvAtV6EC4eceu4c/Rz/pFiH6VYZqj4vMU0sXOXeJ7j5uvRAJgO3/hAA25uSYmEqlaPB2CvH
R8t4TeK3Ovmw4hU0JJfcW2w9pxU7u0kpHJTeImtvRy6NGRlKR9E5gylUl6wOb+DK0ub7oqOPEg+L
0ctsBdGL5qjXij3khmtEwmoUjHVLPS2BejdRBVJJUTzDuNDTuvTcJ9uhn6O8k2rUDvEciPyXQb1U
UT67Oj692JNdkAuBOKLJyupQtnFbr2v9u9aMF/R0zu+1s98M1UlUIU/b4Z0EvcPMiMLN16DU+JE4
5V5wqSEPO7QiFpel7M6gneYZ+1fIeWQ/LXvdFD2/tKggzz3eGum1bjchBZi44eGSl8X5l/RXqHmM
P4WKwnhE3ZynQ1F5UWgFicEFyOT8mk+XOyp5gNGo+SDZexohjiPmG8svsw4hKPsmRQSXmwUdvEUh
d6uvV/u53PgzeOFkTvRToulROU+6n7lxs0ZtaHk5tzv/UH9hJE4OQFnxI7GZJ0WZP4oUcyYBA3W8
2YvO1ih2fP1MZ6fgp4f6ucN9eklCX0aZj+Mwl+19sVEcfyvd+kSaG1e2/ExRaEW56+ug5xbX55gn
db1+bCezVIlZSLh/+bscwW5LWn4d5OzJ8zmK/Ov0q4IB4jGgZrtbdo6/Npbp0btXjh4qkTl37Juv
w51LJD5HOznnOl0OxtDjmRTh6I+FI6PfEpkoVuj/x7bTzxbtpzcmDvKYZnMk6y66n6761bA2ajvf
a265wR581s03NtqPrx/vbAL6+flOllowCp0pT/NiXsXoFJibYYsMzf7f8Cm5GOrkUNPl5k+QUOJ9
08SnutC2WkadESloGasY2XyV9FUt3zceeQQGHB7lC0RxFl31Isj+csy7bY6wjmW9huGdlD0Y5lso
qLSaMZmuqDuKtPLLHlBpg0jptZpJaIiZ6wHaPtZGjhWMTgyEUYyUZUL/dggPxpShmDNRN8vvCuUp
p6rTqHeKnLuWf6d5D2J4H47UjITXeIhsOqLuzP5JhMZNxSMYRaABiivRXxLyGym/MtQXZcztIV7m
Fa573wQhfCriHkUUBVYatJAJ0ZqmvJG08hYw8KYrEmoI/V4vflCw3vTZtBjDxp17LpEFvYhOAiJA
S7of+6jV7UL3XbVIfiB7TLkI5TDbs6hsxJKQO95Qr3qpvGlj/x0twWWbg3+EieWbYCBz5SVWniY0
XDRGM5we8vJupPVS0R8ZFXmLoN06K/JdOpbvF2bXvBZ/38j/Z8+TT87zQqwNb5ibjtDlneYe241V
5Spb7O92yepSi/MMiOGXFuep0nxntKVkTawghPvBUqAGQSfw2jrIi9qe1hThmmARr6xX9F56rtPp
plnrEq7HuUNb0P360c8dkpokqVDh8TwD9fjrLlWYjRJKHd9FGJtFG9Nkai8kiWePrb8inGIgDBPL
B1UjgrqqsA1AKPPfKumczYU/PYl2sqsr/igjHkicGdsc3SjObIlaHkPXczRXW41O5hZ7dTm3krOL
wuYXhlE72exlWm7IdhI8xhMo9nJHgzH89Zs6ey5/GseTHb6ohEaV55Oyra+CSrR1X8ah8M5vPwBT
fh3q/Kk88yits3wc1HPSOsaKxm7eOsfcKusiXNJ8lFbCqtqqDQDDLHIuxDy7Bj/FPBlCHRy0NOTE
nEV5dTzdoskhLVjo5Dgazn8XpuUZkAmr8FO8k/FMPUvzcRGa06nkHoncF/+7vtLQ1Fv8VAOG8oMP
jHnVuKWjbloH0/Flesj2l2xgzucJn77HPLU+nadtGvpVMe89+tFbZc4sJ607Eka+ihve/Vn4/I+3
4T/99/zmX3ta/c//4v9veTFWoR80J//95z58q7Ch/Wj+a/6z//m1X//on4fiPbtrqvf3Zv9anP7m
L3/I5/8Z33ltXn/5D2DfsBmP7Xs13r4jL9/8DMI3nX/z3/3h395/fsr9WLz/44+3vM2a+dP8MM/+
+PNHmx//+APO6acJN3/+nz+8fk35u7v37N1/TX77i/fXuvnHH4Ik/R0kn0UyL+tUnq15H+zf//Uj
4+/z9WiWUbU0kP8WqUeWV03wjz8k/e86K4QfSFQisWL+4281jl3zT+S/g0dkS0XXE8oFZKr/fvJf
3tFf7+xvWYvbFw6L9T/+MH7WDf46nzC7Q30T4ykc6SFd679J40oRHH0M2K80LjX9MtEE47khMkiI
UtZca0zGjShZQJ1opNeT7cmF6eapLG1VeM73UJULuOyK4XOgCTCaaIEpUrseRbGEVEcJlb6NcqdX
FVaOY9lt6lLjAG4QVa3NH0KVwKgeGrjpcp5uywB53KmJAFIhIb5V+jq8SaMamK5fwI/pJAVZSR9B
UFJsJJVKMYsLxygt/63Vu7KxJz/olk2hTNec8uE7vjL1Wi5NBPR0zRPuu5JsJA7T6UpR6X16fqdf
NXLEB4+yssGwXbPheOsumC71QfPMaZlgBrhuo8bY6Tp+OSjhjJseLMyh5UsupSBCQ6mPrD0IMWET
hqW21Kys23tyTAdr6MdtHXjlkxF0pDddIzk4w3WbAYkDF4qzuBGN0V8LrSYt6RgMxyKqrXJRyrH0
qJRTuDIKRfxmxaayaVjH6DD5WE93cb1XkhQ2l6R2jpWauqtYg3UbkMYeBGPyE+oiElYXKBk4aZOa
DhZ41qKAOFbamlnJi6EbQXcElhxtzG60dp6iDvir+uY6K4vBUfuyXeGHOFyl2Bvejqqg3gUg+Na+
2QiznmEjv/iaYN4KUiE/J5mAvQLd/U3WJQwn7dJNmjaFM8pT8jomWuD6nj++TagsrocqLndCLoOn
Myux3ph1kd8W3KSvcq2pArusC7ApQ12A/IvE1rrGnLt01SArBciZId5RvSkcBiEv6SuipGq1NW0m
riZvRhSM92Mjy9/0thMfSlHJwSBU0c6rPDNalk1nrvuhixgwUWroVdXIW5V5jvtR1afZIsWUdJeW
cvmulpW3agavQDhLhn1XeklYQLvXzd5l8VT1Mh8bHRZOnXZOaR4EszVuKnOgaxirole7KHc1oG6x
JLwqhNjYBWE7uEqk+W+83c6N29LadlIJ9BtDQzc3k2Tn0c7ZCGUfvUf92AOGCVP5Nm5iUuomVcWt
p9c5KsFx19uUJOqrfAi8q1bVvUWjlyzMBE07syiyvYACxNJXImXtNxM+JFhirRpVCvea2WSrMIS5
PBpms0dD1TvSXa7WEdeKlU9ivC70TtoPXpZ/02upv4n0UnwKDXRUkQdr977U5lcdt/dVl0i4h6MA
NeIo5WubKDDyLX6D1XUSdAj0ejLQmiAe6h9RW6RU6DKlfzC7NL8NWJqPsRUXip2JqeUvWc9gk7py
wtowrUsZiJPZ6buwz2suK20WvhpxqX4P5aQcllZf9IYj1mmLcCcsiL3E9//mtXUUrtqkgpc/qr2y
gZFeJPD7tOxdaE3EN33uCgtp6ovvae1hb93nTbbTjD52NXnwXcwX5/J45fdvPtbJbsyhF9pThB89
wLikAZBST6B35WzUH/JRNncJskxIUohV9jgB77jxo5R2W6oaXm2LY4ckBYTxOz52btr0aoNSLtRG
yph+tPfVihQEjVYgOQb6Nm5GBrtUdKu7GSejXxVDE40LMLXIMzUWhuVjmN/0DMizWdS6eBhROT5U
YYI4Sy0jya7W0DylWICh3ycqoiqllM+3OSFIdEhPw0xkrPNu10xWd8RRjO57nFaKvCy0Mnunvlpt
QTUMH1mddbc6Ov8rFpa2qgILkVCjzZKDEgY+H2XFKrxZttLeLaR0uqtZcA+QFuOawqqvupEcAVLJ
khI9XQBoPAgtHbvSuhD81+RPO0ElGQHiqwlUj5GQgLPnZ0Fi52o8bJVcjg5JlNa7UNPLF8MsEgeZ
p3BleRLteh8k47Fuyv4jS2Thu8bRASyIvV6oS+XKS4rygR65jsjsoCpHsy3kB3r/qBEEJcBoA4gC
Hfne8G76SqyeNT+pb6poCq9as9HouoM8pbc1Rts+yLMXr5nqI7Ns+IaeO6owOMt0d3oxSNu0iltn
SkNwjL6XfE8hXbh8dnkrWGmVIPLbyYYj1b3wOElChYrcYPV3mFmELwyUxG4xTtUPSchiDtRQeadN
Ea+KEOgj/hvJIdcz0ES4yW4nw2s3quF3pUMJNdlOSH84MgroTlQItTMlibFrjLJaCVGGPBw62ABn
KvBKtoWD5v2kTv0rXAv1re3h/ilBkr71hWa5ZVIWK3UyNd+O9LB5LXHpPCZ1CxArrsPsKhYNjFCr
OvTFRQ9zHFi5OHQHuDOCRf1gJF/GVrCz47brH+oymYWEO/KBRehP5jZEnBBdqLhHIDeuBxyukrhB
diyMavVKbmfh6cnS47Wg68HdlJU0EnvJ8A9ZkUY0NKZcc8dEFa+laci2gLSMj7SH3YBGc5G7dTRN
x6QX6napaZRBUfaugR/yYquYHp6AbZ0ZS9ZdE0XSbVJPrAovwY2MjUBFFzFOa5/LWSpM60wp4Kah
2Rfcx7IUOXXoCd/NqB50px+jJATwU6UfrDCkGSWlDl7GMi+QoqnC4WDJgQgkWoxQXETWtL4Vg6Hn
u2iVFi+UNhZfE0mdABYa1XjjV2F3jYJViQe3pw53ZDT6jeCL3QppecB1Ojr2qMSO+grufq4vRKq6
A3NENeazuwhvQzloqBPEgICPZsUZ+GaOkCTWeCnOcIxirIUQNchRBMVaKaJVrH3BNwS7lPFeAc3Z
K3mPYLcElj3L2ycta+UDmW/lCL4W4b3mR3cDW96S9Ws9IijXXFcF4si9pfjrDt0JgMFhEbtdOco3
Ze2BwI3Jv2bpVUCyKlVHsZOXbQmJqW+92IUEgAmVqWulDSRkgtrnTxN1rXTqZNomOoCoZPSidy8q
aWl4SlKj2pSpEVa7UWfoUAX1CoNy3xjwV64gii0ATQtrsxo91U3b0XtBK6JfFo1iSa7q++2iCDNr
j+yfKC/lNvTNRVwaVu4MQ4TIetiJu4FZjaXNRAkMieHsITPxMWqa3Hsp4jy9inWpfSkjXHqHLg73
SS3S6ZcmryicKpuqQ+N7dJ9ahdfPPj5+9Jo8opZlZtZHoljCRo5ImFltcEbbrjNejDiCzKgF2XoQ
+uzWG2uxAZo6iO++L5XfQ8+KMFU02rt2Rn8pne9JiElK+WArodJXbK8sBUdpcizE5LgckY6qsJJb
TAFwHn2CXb0zoa8bKFaVeZzv8nESH6OpJzvCVC4fll3laeoyGaL2DiRnMesOKMKTEGBTScJVeZmT
ApBJl2XXjps8pkPjSqIZBujU+fHDmMvBwQjN4L1DHwCGrDG2/rJGBJqNZVQGPLvrwTfWXpj5Iadi
g7lWhiJbvpKLKaAiYgQp3zP2ZJYS5JEnTzRRgPaNIgO0aowDAvBCFWqbUB9AESta0IHTy5sAjEcg
ky5EgkHjPTWTbV8CXF5GnSo8WX7fhkCD5vNYNCOgaQicDuDZylnSS4lUqUb6MinuEpUDcqGCL7Js
Mjd6TpGc5Y+j1Imz2DrQCQCRmK0vyaUgjppKrKFCgqiSZitJUMiOZ1VJZAdTL7aoi9Ett3tBoZ9t
sP2BYZVlKB6hD5gW5KuKAfLo98ijsyEeRKVWqEEVBRnM5BkyHe5xbIetJvkd7yyNxnyhDP27x1Gs
Lyz4J+4wFka51FpaPxsxnQ2+FOZV7yqSB8cqbjMJM4De915QGTQ3IcqKAybHcvpUTp74fWyFTHfk
jkTRMbIsC5EY9irrPhY9Dq5D3ATmeyAbxbEQ+GK9gtYytyxWl5KiuRGM0nrMuC+FcPeWQ0haVQCc
dXP0rR+mxgpaW/YFbT+Ooj8goIxrAsaUVhxUGEZmFgziWDA2QRKHV4PSaNNCycTs0MmecuX78nQ1
9RMpFC1lC6vfsOUXpHBS2E5Ho6vxB0D5gCSfeWtXhsoCFWpVJ6EawLY5uibg9NFGJPBOkbRGzPVF
Nlf8UWUs0KNvske/Q//MbpM8HNa9FKV3uqC05joSjcDkMllNAGJIL8dMs0MpE1kWUk+SW7VKefBA
tZi7fqyaEgd2s0QvNa6Q/Y2v1TELjAJpMyNUDj4FI1vm3LVLS/nedRJ186DBySxRq5e6qSO6ymif
ZcZrF1TkdlEO10pEU3szYgH7rcIU3S41U4vskfv/yphygIZTxHB4KdXxvstudbXF7SrLxHzePsv3
JrRqKnuivgBu310rfdk71mhY2yoWAxBPoxLtdZBx13HngfvOBX/Z5z141Qyi8/fOD7FzVQx1LYeF
95oFk3+rYp+xiwYJUWn8O0BC50HoGj6ARw8MCNXYyNOfEtHLlw052E0R+vJD2kNtsLiEPAQDQuQ2
l9PEWnNFy35YtJwwqZCybKPBwLA7AUc2QG69ekhH3petyVn9IptZ9g65riSHjn3jQW21EHih1SYX
8FK/liwpW6CaiKWPpuuUVX4XEooFWekzRQUEli+7sXODoF+R5E4LcRI4GprpQk3v1ybYz3hwFCnU
AL+Y3ctOmkQiz0yBVD/qqXfVmOOmGtBOQpp41Y61ZX8qH/1ZpPlclPm14vuvWMj14HqDYPfvfNNa
HP1mbMXjgEwEgoxa3+/K2DIvjOCJGsq/whgyI2iKkgY08qQ+L+HykiC0cEwqQNBOeEtFZREsSyfF
Bh3vjSvRudwBPkH3/XdQC/ValPEZxpN2SF1JmtdV0nHcTrPGFN3LepXu1bkc+xFQbnYsN94A3lh1
+dUlaOaJsuDvwU/a3LIVYKVWSEd1pT1T9+n30y7c+1fqId+MV+Y62Eb72SLzEhZi/thfSmw8KMRJ
TbFA7li/iV7pSo+nQywfsdZCAxItAoBu5Yoyyr5wMV2w6430Wm2nh8uooXOzdjZ8NdDJgP99KpYx
BIHUtZN8HA20GMoPK9+aA8L+kXahwj7P/t+f8K84J4XmEI4Rlzn5GEgGRzMu18IQ4hxZfPz/L4zP
j3OyCH32wirp5aPR5d62zQU4m5IWXXhd51YfQsXUOE0NWvcpQxRVVgv7DeWYdt9T/bvlv3/9DGeH
6tPHn8xBSLKtijDUEWerbVKXBDAfzeESUfek9P/nVNd0jfIxlriqeNKyGvsirFDTOJp7aam6wxpv
muVMdpwVHC7q75/ZjFXjU7CT/ooRFKU1ZcqRau86OdDJpnqgz6msDdAKHWxtoS65uCgP3q1w//Vw
np3hn0KftFoEckHU65QjDJKdBi3B3EaR5xpsLl/HOelb/T6gJ1M8pwZt9AzoeIxgBayz5WxmHNZu
S/MmXnqL8fbrgJce7GSuCxOlEj1Wjm12gwOsTTkQAVeauoPwv3oyTgHUqvFaQ1vn1y5RkbISAkE5
NlBQFj4Q3HSBOw2ObhwAx3B5iWh/fiQ/xZuf/FNXKkw5OhXiVY7xZh7nrbBZty/zrt98Cy46nJ5d
zp+inRw4tN/DQbCUY4ivtgZtYewvLOjzp8qnCCcrmvt3kGS+egwfk43CYqtXw85yjcX4jIKuo+/Q
sHEuul3PS+q3HXeGS+O/h6f7qbZdP5VgXCf1mFKHLbUby5p5NanrJd0+QnAgRIvWNN6EBNtKI72X
cLL8enr+2nr/czl8in+yHOQsg7dhqcfYrG/QjN96ib8M1NZtYgvGyORqSb/safV8HfXsovgU9WSq
9jo13ZinLnyMb+J0LeTQekPREfrm4etIZ7Y09KktCTtrGRPzU0xzO8ZUBFP9KFee+ETfIbuP5GJc
ggkeqH6rI7IAfZE5Xwedv/7JS9VoHKuaJMsoTZzK6+o6GolqaxwVb0gW7RgW7iQkVGNkabiQYp5J
SX6JdPL6xEw3k9zQaQIIyXdTUbpZLjiGM8eN/l0NveylClLDSX2KhV8/45lXqEGvEKlvo6dMw/HX
1S/6etEplXm0CiyGktSvEZCVH1Tktc2+uyTtfi4YaTsC8joC60hB/hqsCxVfHTULXXPFjYy3QIMt
ZW21S8C1c6OJsiXpHe3d31UxsIui6JJZR7HTnQQWkyrnKxq+uqMb8lPmj/dBrwWrr8cR1edzs2VO
6ixRwjrxFBFONaoe4M8dAxBkiVUv65qte0wWsllvs2laFZ68KmR6FSXsXF6EzR1z1w3mvZCMR8+s
V6iwH1DDSNkXfRR6Hqsipz1SLOsef5zxRyUpO5RA7AzmpZRgap+/FzDvVCvc9pnm1i3QfqSEfOs5
TF5y4c2qHosUync+btH3WJhS6DIYNnWvVWChGdyldlzU6IJFdj8AWIN5nxbqvd6EzwH6k1YRo5OO
Ax7YNQ1CLLBvve3X/4+9M1trHEuz9r30ufLXPJxaliewDRiCgBM9QUSl5mlr1tX3K6KyEww/7qo+
rcOqzGRb0x6+b613OUN5rMLwYRTSXVYpq2ZgB4vtaqXyK0vMtjIsEWPQ3DCVNxXiszj8JZeHCh6m
SUvZwfyWW4jFlWCtBKobZnii7QRcniXyx9nEzAn40Zr8bRU/68F334h/1GrkDWWwV31i9mafMgTk
JY10LIymshwSy+2pDxjim0J9KwvT687gJtf2S+EMGkZK1OO6UW1CFZx/isOtVU56/JB248bK+xuF
VBkIYiuZ3pfUVhvTbLZZYB2tDIEbuHY7t9aVZd0Esu8aPo8vyxQADL98eit52CFYUby8j5fT4CyH
OvYS8csacVj0anLnJwXVhmrB0uDJneXFfrVve+RfnMcDUn3VPy0jW4wZIyv8UsPYqMFmUPbCeipC
Lo+ia/Fk+tYqnBxPyFhQxbXV/cBG7ygnyT9WNV3SknyTikJZ7trhk13+5CC5GEMeuFzeVJrkRbnm
CkdKgQqsqLgn1UQMnH2b5eOySvU7moikTRrHrNB3TaOtnAlJadw+E0UGhdis4FNH9lppxjUFbi9Q
1r38XfK3hLlctxrwKgASS+CoxF/md6p4sorpEAX+OlBOTtmvw77dNqm/AY2xaqm28RCgAKhLle5a
btEp4X3aqnq1z5QXRPIecXoYlOPbejjZyY+Weheh025MIJMw9CXVIFf48RLe/tZsKEmxrJZ4BXTc
vwprT2hHnkattGqviUjDpgpvzv5G79QLYd5kUb0J5/aPRJUnV3yAEwM1JHPZgBoQeXtD7205xfFG
MX36HNU1rrQtbQBIjirp0mXcrccICuqo2Yi/tZZL7qZiFUYxqAw5BY1nrlOzuFDp+GzlY2aec3Rm
dNi59Qv6pKO3qXSbywzYG1370CYpQmNRpT1NLjOsvCYKzX9j6XszqnXu+lOo+ZWdf+vHzg+rUq6l
ZrhNJ+amr2fNz85FBkUPSMSciWwOR+9XBAxYFWnmwV1DzDUJmV61j9Y/rXXuyY8Xyw2f3sk3Y51t
DP1e0YFISbfJn7XXzGd+8idehg35effMU+lBX3V3dM+O1YXKzmfbiLfXeFbYMbsU2EUe3LVStJXj
jUN0ZpZHtxfu5IVRzlGBYycEDdLgTt4hLnVHzKe41nfz/ew8eRnV63g3Xr6nn63ob67tnGlnSNIU
USSmhDN6FM2vgl3y8DthW15WwImCFd3CC/fzzJv5utkFK2DYs1ZLQ651to2wEC2FmhzcpdvsLvH8
m2BP7OpWJvK6XPuuvk/3l4S8F4ecF/83hyRA6NWkK8GddUoqV2ndyFwxKSLhazbKLiWYlTn2f2Gi
+fT2vrlS7f2wfha2PmZ4PNiB5o6mBOlqLMB3jLTq1bI4ff0OXRrtbBeqquOYD30AvV8sQ0mhYMDx
M06egxQd0NdDfXbq5Bk6BHZR0iEi8uyjiEEX1eoQ3oklZzReHEQRGwv8o7Ru1pW8+DceIHOMQjYX
k6gOfPXsnWnqokm7oL2bZd82OZDRwoI4BfmANhSC6/LOvEpWlyTXn804XOPsgoJG/mFQLUX+oQ3W
bawW4Yrm4TbRupsuHG7yvPreOdLz1zf1LB3u94ehOYZpqzi8dBzT718X6CQpBEb7tncnzYWKJ7b5
Ck7Mwb/PX2iLyjfpVXH9m1MWrZzYk27C20vT7PySnB+a9DmKHnwoW/3zMratN47d1/ZtqiTyk7Cs
gmDaAGvA15d6YRTnbH0ymiqxC8O+bVWlKd2szqI9ehv/wg39fJS5SDyX0wiye38/fQgzfIDOLdWm
Bz3UVtUsPfr6Qs48KPMze/9ins0sUmDS31Gau3S6kRXkL8T9KoegPyWl9E0W1lpW81Xr+MsLw85/
9v1j4tnY9DNYe3TZOT+KaWpuBinJFuFWbBNPecTigS5zoa+ylV56lz6/s5lFkelrEFOjcs7EMfsh
qIb04lEZK/UUNso+H6K7hFwmFO47w4Cdc+HK5i/5zZXNY1kkeEEGoFoM+vfshsqB7o9xoJ1irmx+
/dk1raQ1rWSv2lwY6uz9eB0KxS+7MoXYLoDO79+PMJhSK+v0E3ESN7JXuexMb67X9qK4SW+pGFy4
skujne1fLKPt6qTVT471ErAHd75/fTVnJaTfF6OYvBYK0UYfSN4Dtv+Bqew0V43zo9jMsvj4Ipj+
04t4M8r8z98spJ05xioukZOS5rdtqDyYUxVeuE9nen/7w5XMW6U3Y7ShraSk45ya7+WWBIGNaNeq
q0Clnx6TAKtIudGPI+8EOEx9090lTIliUR1z95Li/2xP9uGHzJ/Fmx+iRk1cCn7IfFZN8usm3eS9
feFqz1fS34Oo1KlkijjwB88mfQMDVwlE+gTFAOjRbbvO1tYDOPPFJG6yZbSUL5WMLo34SiV9c1lI
GvMwMDRe+9Gz6v08Yn+TLxTXxgLPiMnj12/mpwNSCTcthemSxKvzS0SeLQ2qc+KoPq2yO/VhgKX6
ODu3xqUZsmO4tIid7/deb+qbEc+tTI0tekF486lZllvjaO66U7UPlxSRV9RBAKEu8Zpf2BKdcRt+
v7ZvxzzbomiT3tSEsJ2ck9g6jzNNIJQ5fC/Me3qTnuSqJyx09QLiyp5mqSu7shfed9CYHuU11NuX
S52Bzz5VDR+EDqyeLZp9tvl0WlvOu4xklJgurCaCTWw4L//Ok7VQ8s5TtfYhpiKSRzmxFf+koNmt
mm8mnXyjIZjPXI+atE7DK4o+P5MUA10+UJkcAVxd8gifN95/P+s3v0F9/5UOYWWPIb8BVefOgIJ0
U7n+sl75R1IA7uHMXmy5fLIazswI9mc2dJsPbWAnVqcqyZ0TTWjUJyFVnZfIumvgxL3e3f9YgP5L
mRss/+8vo80HCxAVpn+Itwag13//twFIMf6gMIzBhvwlKDfMKH/5f+Q/eMkpsGC9IbJ2zhfkC/yn
/0fV/jCIMqeezM6Cj0LnJfnLAKRgDdJM2VGh81joNux/xQHEAZbX7e/9C5B4sk9xUhiyg1nyY/+P
PvEYBVXh+UGqdlckQRWcLeUpSd2skioT960vWxstt4P2W5QZIj2lZhVi1RO4lNDwqY7QumRJnlAf
PKv+FOvWYpRzOV35SgbXENOFsCa8RHISO1sw4ALan02WgVgZjlCTQ2NmcXld170ar0YifC3MDUQC
GDsnh+h2rHDNyP8glNOpcljNYZxXa2WMImetK5MsVk3sD/5zZAy9+D6E44SkDAMHaz2ZuFMnABeF
Uw3ftlaidkL3VIq0WoddWyenSpg6QGezHRs6dY0oRb+1lVCFSomPBCO1bdfDVhOWWnfEpSMDDSnH
GgoSuTArU+wFCYaNNNpMgVlrP4RRWeXEVaFb3zgJgsRjYqm5IDWz7BC3ldgDloZo2p89cmGmHNR2
2jUnKCnzJj9o/UVNUe5H5RhTvtQHUe6MKRy6LfaG5nYomDQWetGSKdpJBmL/MYuQ2CEmL6gMZp3l
74w2zv/Uc9s5prWDDwPpCW6ILJmxJYBNKIXmBvNZ1VvTkxMn8kn4yUixPyDQmMJ501wFhh0qXpEa
GVI9CJtgQyULW1bQ+8mvQgREohYl3i6tDeriuqjVZPrRJ46PydD27Szf9H6Djmo30pdXV4Epj/qD
Xo0JnstOHqn8K6hw4dTJUvFTA6sleSlSN0DDnCWVb/j/RTfn1vtD8iI7wlDSle2jZBxd/tLQlFdh
XTg+2dq9ndrWvd0mSX9t1U4Qxcu8QWxGx84GG1mtuKdaW/ypKq2FzQc9aJvFyN8Ugca7DAqZujKZ
NeW2MKu2dfahAar0SpfplVieL/LBVtaDnDgpoQJlk6jqE0xnJ5kOWaoWtbFo6tEuHuOS2xKf0iEr
evNaxRWRSQeo4w2yS78aneKXrVBFuaeDkwuS3+IiqCtE6eRowpTRO1NE30fS7OWlrGR9ioNL5Hky
bDhuql20UqKsrSyv0jooqzOL2eybGymRVUrx8ThVcnpdWqU1YbWJzZYGd5qVlk0yszblhrYwI9FP
V7qRKTrZ8K0/JjdVkSoSQOPGMLW9FQQNbNLE1Jq9zA1tPGdK24b+kFmSzRLpih17RIf7wuuHZOqq
lRoZfrrOHNH1NEGiCUYY6sewpAW1LoN0sJciKHw4lFh6qv5X18tjdNMn9sDOOC840AZ1GUtXFZ6h
7IrhI97LeLRNpdiaSSvqJ25XCLqF0jd/hLyOyFzWYzkUbtQ5lX4IuwFje5MjzD2iVy6zvToqVbAP
jCaLUneULWXHp5aRmwDMOVjSX0EIbOhN9pL7XR+Hi5Twl5qCPfrlCqSEUSjheMQo2LVAk3Oz32oW
AvVkYQSVYv6M1CjOVkk71Ml1XwWzVX7Iy3K8prTcE3Zk6JHwsE+W4tkss97eT60RKMcasHwMTFIC
TYsWtoiPFSES7SKYUCpvsqEv/rT0EotIZOYBEDDN6g52UTbIgEcgDc6+tCIsii5tVLX6LiIYD0/h
0KbTOp3KJHOrbgDuTImp173/rODN+Grildlu/v9X8Lv+R/7rx9slXJ3/g99LuCb/QV7TvE4T/Yv3
do5W/m3hVe0/eDsBZFGrceiTsxb/tYJLyh9sY4kph+LDZtNA8fg/S7ik/jEn6JIoQsXKRH5Jc/ev
zcXN77X5t7X6cxevar5fw6l1YN01bCoCuIyx456TU4ou9MfGsU5xXky/mhbQmtKHyS4u7iehxA+I
19GlOGZ6CI0ovVMqvdz3ijG8yHmDEzH2tSXq/WQZ0GE7JHNvSRIZ6ZxRUNxjBFLvdWvqb2b9U7bo
9XZbOfd1/ktSgulB6UEgDWEd3Pppy2zTyAbaeGkAENoF44pEBLG3lILuGFYye8emBkaznxGGQzOw
3lo1ZYZtFpYGLBIhr5IpyB4TGx8M80pYomTJLePZmMgtCaqxB0aYWk1MSG5YPAKisa/iyoB8otd2
+M3O9eZWT5ocCrg6wAuJFfTPC8nKbZjtUjWtfUk2Erp3tbQcAynalHmKlLk3Z8hipqhgwzMLOEoj
t+23MbCNq9aJs+3kSLBRRaxJv/qg8fciLrR1K3woaCQKbM0hktCa+9oIHa1LLR1aa0gjWQ2WcidW
uD6BzxudxRky4Pix960p2ZppFd2KGEOgW7QRYGxbrX9WorC2rdpbazudpJeURLjvGMFpWAeq9Q+R
FGQR1hbQfSgvwgEv21nyevILsdKhDdBKGgTc99GZso1ey9m06StDbg6JanX+rmdnl7pdmprtr9TA
Ou3V2QhjZbRr1TOzKrwui5DQBej9Fnr/ti7MhUClzP1hnr4aJtM+qtJAazUS5LN3fdfSMSb077ru
AtOTi7bYTfgOn7SwsBQiPsbwyQwFctNJwLXX0uLOlgpyCDEmId7s0c+nbctyndM4ChOr+RanPGGc
JW0SuTEo212QSwF/OFLvOrIbIhrCBBRbUu4seyT9XhZG+I7HQb1XEGHd4IMNn1rTSO8ybAi3KeKp
/ciyc1di6STLRoUtXAqr91iPxB4PetNCeY7xSpVFP0kby1FqZYHYCu/kIIsf+AQxK2Ypiy2RmLgf
xgplFdl96m2QGeaVLHUanfxW+6YlZXWV575xCJVeeg6Elj+PmRlfSY0fU55I5cL3iCLlve3a4UbO
Qv1UZ0q4yiLVwQVhZtE9FgzN9/rE0h9D3XFu5KbGCZWZAX9AnxQbZFVjSNsh1KdTVpLSe1eZbWqT
IKqQEVCZ8kBuezI1mleD2Go93CNB7qbqoEz4mVm+t/gm4n47jXoM5dyX1Ue0/M2WzWc+LpxKbsgg
TdMehnbqWCR58yGuFdI7N4mZpw9+2DgrXUtlfEqdgMWnSBw5aUgP8NBbCM92UwlPRLW4Mkop3Yaj
Wa7spo/JQUj8VZ+KZF9i6V0XrGkqZw3fX6UtJlLFlqyVM9rdCmg8S2QR9Su8QsjYSHa6afpK+WHg
a7unmZJ7nYPZWBix8ixFfbhFLOBs8YCEmx5P3i5RHemQjr20Kkt8U1Zp6wTCDRJmfrUn8Re1TLVs
a6ta47MAamzjkGmElF/bajA+W1FnP7JfmO6MqbWXDfX32R0YrkopV05ZxA4sMspsWyvj9PM/q+7v
VReCxVer7rqN8n/8kNDJ1j/at4vv63/3e/FFifKHSXPJptw4y5lfFQl/ATTMPywq4SYWSbZ2wC1Y
F/8CaKh/YNdQ6YaRtGBopPL+z+qrsJybhKaQUop8yuZf+FcW37PiCsdwKM8aJhRsKLNlY16a3xQn
7U7HRxoV+74jW5rPJ5dvbby6Nu6wN7fmn6v+l7aQeSBG0jiM0Vg8V84piQjSNij2eYGtu3XET8OU
/iXqILub1yHmkjwbGoP//f5axrhqMpEV+7rRETO19yZ6naiQHoM4R7RSry9ckDb3K/4uPfweD6W9
rWo6dSme0vvxkqqx7FYq9pBB0J6NZRcEXuvX8ndFT6QV4SfSysCe/TCWrfMUl0O7QTepRa6p1BkT
p+7kS7WUk8e6LtvbOup408a2cjmgKCurYm7t7Q6bjhwNq95uMbvTGGSOaYyU6ONuPJGkkKOKGvO7
GFXNSRr0Sr3VlS4Hksbh3HoBdyEnu7zqOExkjgWmd/JDhw2LE0zJ2q8DW3uo9bRMry21TO/SNsKW
HMIow3ypV+ismrocX/qonsZFZjj1iwzMgHxDM/ZknWAGt/WLcnApivSc08esqBemWhiHJPGNp9ap
qoUztfqWTA1Q81QoObnlk5f5eelxVEbfRwTdQeHV47gREajsF5rxzaqN6Cc24eJgwI3aRVnN1sBK
5ujpsojw7Naztcviv+yGSfkO2AWPViPpob7ssjrvXdhFDlJCIwa1kAUEWI9RiAm4bONlk8njz6Zv
cvK+Gil7nijaoO1TEkLOLKcx8XtnzmYy1f4IY8AkmYhCje1yasn3ZmRU15HW9l6m+s4+LlPzWzV1
BUKysZPvijTor2NTUVeEYkd7ts/yn4XfjTtHNNP3WgUa4xh1TroN9QqP9wmaGovCbdxG3U8JuRZS
0iDPnpLI1A6ZBIuO0zhWbaP2ybGZ42KiyhJAz6JuCtwhdsjuQbDXbjqoaQ3hC/90AnZT1IsFqmuj
3rS6JVlXaq9G+s70w2lYweGWuxPohCSEsDAv4qFpx92y1gFbHtnz4kK0Xh2JPabHU1aQtrQJXz2L
ozPwIprFmJWbJE6nAXdwZ681v06x5PdDSEuUqD/2HMqQQFNoJlIsgmZ2R3ZTMpe1fPyn6N7Q6U8Y
v++yREbakwhpbVu5uElxNAJMzE23xA3/rXLS6qRO0oTHMQzcOhrUtd8NRe+1ROXmU+L8MoZKnEqp
kXdkhiPfSSLnIcCX3D1Isdi2tdSPbNubaC2J4mpEALbMdSV19aQ8YoA8zNuKtcV9w4UIenCMNOFV
rUmrIk6hP0Tt3oBqsVSHWl5SZGPbKlJx509jTWqD6Pdtak1rx5FKomB6QAIFQuT7AWfsTeWzE8S3
TKSRClyG+IMRKZ8WuH47acTxdTo2U9V/xPdar2Qj7D3f1LKVLQ/jA2L80NNwJLl9WfpI6GzzpyD5
e6mOJJjIRvMYWUVnL4s0zm97q4QOKtnqn42e63gqg9jrm6B4pKFHdvXYVZ46qY4H50WJZ5S2eqvI
pfOnWVt0EPqi6/eV3Ys99IN0aSm++SI0qAehlqgnSTWaK2ovv0Yf1aVvyLtkctTHsdMNT/T1izmp
KlXHSjpBxxg4EE0GpZne5/dVEXzhKVIWZmrFC2qbLfF09oZDh7pk5j5a8aR5cqq8TAV2lJg3BXWZ
et04MaJbUjDBJpLk1Yn6WlG1ozTnSWBaZlXKehJqe7hJueikZaWT4xIIBJsa7AeXfQ+JJ1Daib7Q
HhMj+9mFve2iNKFZ0rfD/UiNbSvEwGfuJOZmtGzt2ygsKkp9Iv6UGzvZcx6MdwRHFltBEMyz32Sh
G3eR/h0CVbiIc1XzwkGM27QOJsy9frpzWt94kfpJzWfP6J/YsNVFHE0dhziSY8JGvPSV+SOTCWkB
UdJ62A2yGwKjIv57iL/u2Kbm46Sp7THLrPrBwWy8UwNr5ARXSQt+J9SosrTW6LfDRYfS/Fsztdm1
lE/puh7z7Jn7odxHVuxsKK3VXtBo/Y2u+jHHkkZ0cxuIjxsrcBnbCFSZXlxOKnkN9kqofI5RSKBU
RWw9/xTdFJjpZJTWSdGQeVo39nSnkIDygFBTuTbGTuOJqKrw1KxTTyhByKBGHYseuRz17s4YUpgr
1K3RMQ86B8ooV9TnACvv4E2BVj9Soeu/S3rdm55oCKbRWWss1+g0ZBwgdBaKKWcuvksOS50y7fD/
kf7FLycJLZE5MRE1JGLFwfGd78IpRjerT5j0dfsIZYbIpx7alKplrmgbbW3qE0EpNqCIUCelCfLb
bmqovjIlrP2ht5fcIyxDscJBSlYpdUEQQCmhQZmpDZ8Xq+tdUdXmPegiEuTiKIhIbO9haYuimYNT
FOt7HYxoya0orUhPKgk/K4db6gXZjV7jp85a88pPmD5SE1JGPwT2LtOa8YaadL2zpQpWTRX4xyQO
kl9N0I+QjjJtDfVXrMii/14qavYMIcqQsee3zr2ZOcqVnYjkqlUDoDm1pah3qeWbwa5tkupeH8fk
aKY+3BZ6F8dMi/NdrGbVDR9YShKOUdZYjYNMlJ4RNXwGgQh5bZmoiit7kkpPlznL232TfDNL3f9d
nHsH2Hu7AfxonlUxGDgqsefy3AE632pSRweOq3V7p7ODn+RkrqUaXBAIIWlHlrm5lKbRp8zDRxwU
CLshV9Ue5vr4x9gIdG96HryUPdWeK9r64HwHX2F1DPXqyWxDMClf7+7UuX38fnM3Z62w+aa/xP78
/Nc2uR+JFFDT0EpLbJSmJFObyNye2YnZHm37T77AE5s44mamZWLTL+r45KJbeD9MpQ9W8DhY3QI9
8rJXyKQJ49XXv/Djzh3flA3d77XjjIrn/e5TSdRQjS1njyJKPw61LshD8p0nrZSDg5jsbvn1cMq8
ez6/IajlaMNiBsZXdLa7BkkQ6FIs7RFm8KFSmcrl0xxErW7rpb0YfujNJiUAw1mr9VZfNevL+pBP
3iAqhZyX4BFarw7X95cc0SNWo9TadyvtO7Jd5OjPtL8Dz3EHgLDWt57URhexwUsFAf/p6+v/7Ha/
HXv+528OSqCOnLQYrH2tt4+KikkizhoYMNXIhkkEk/v1aGdiAo4y76/07OEORVuaE8GEWfszYAnV
yoev//55F//DAGfqqIL0p6JuuBxv9GgAsuG3F8HOIbwk3AC87R7ytbH9eszPXiATwY2mGKjzldcv
7s0d1DmfOdJk75kD/hyhgaxsyqdL06EoF9U8xxYkzjLspOC+sKxLgxufvL1vB6ch/fbxSUKvdbW1
9xFRlLmPryezYQKWF77Jj/LE+blRR5c1HWHYB4kbhgOtUlNnr2MILbpjlcD+i280cNWcW1wp/QGl
5yqw77++s5+9LbTf5ya4g+HvXK1LI6Xj4Cvtp1DtNjG3eemUpXkBpP7xtIufAs0JI9Af+mC0rdtM
lfoiPXR+ulIdY5tJ7WYw5YVGfvQY+hdG++Rzw/I2J16ZVEBoMrx/XiBo9REA5MGnU9xILwURYQld
7Nq6UDP45BBPbebNQGcvBpFAYHGi7GBUnbSWKPy9gDWRTqOlV1sOmDaoq8qm9O6brqFXIVmJoXGi
gG9Rau4lGW7i6E5Ur9PS5DPt6JzndOvNPLS3hpY9iUmN3Jbi/NoeHWVtJ1X0NNFdgbCZkws7U2II
LzNL/m27NXZyU8luqQN1GgVKtJgwqbUtwztRilq/zfMxe0QMQ6aUMokLE/yHlwjFKW/sK9hYx294
Nr+jr0hEpNSHVh83OUiwclTvvn5N56LV+yXkdQheIoQac+PpbFbr08DUJVk+yDtjZWPCWiXutDNX
bFIvLxYfXqB5LIq4KvFRbERfRXJvZpteHzsp9cOjHuPM1tjbSMoq0V5ayr5fX9UZtXwuAzGUjhhG
5vswaZi9f1XHQKCGrrJDkxhkdnR6tWnYl69sSUx3iC/iYKFZTeoSDayurIhc3tocxBWV8PA2jRtw
ohMSBVKx0ulY0wF3/ciJrtkEBvjZgho2FSDa5qZ3OnXnaLq0duS62kNXmTl3Rpmuv76cD6/B7BuG
msteTZOBrc0T6Zv7psiR5AR9fYjsBBJlJD9YCSGO/7cxztbS2ukdOdXKQ2EXL2hevoEyuzARfzLd
zwIjQ1O4CKasszdNlfTU7AJxKO322oKRlgUwtnr79uvrgGZz/kZztwACwf1WaWtY529ZrfX0Udrq
IKl97WWzBkEl0zHslJsxH+8ioFerOB9vzDTfhkNzW4lhkxkIb9qi248kPLdFdSu3KjqRHv+yUiNP
rE3EFxLNF3Wh+cYxktNtqqQdpsy89sqyp7SiEkPbZC0iBjv/nozRVRVn1SJiQiZHGKZwfsTAeJ9B
8yyVYIX847GDWbgILbLXAb7tqfZpTKfalhTk2AMORilJQ1g8EXDcB9NdYhngTW2Xo+R2SqVHK9A3
VAl3ct8tfcnOFqY9xYsi72/pY1wLXblmp/zYGtKhHkqMbwRZasEDgLtF6/tun/bP6hRlXtz2I5UO
2ca3azYbPZaJt/QHbePXUnIlwbJ1SYmydhzYOT4j4CU7zg7vuqQHBSavCr09pPZ4iNtxE44x6Z3w
0KohEAsfr4hB209XBcHeQ+cWasJ5RzZ+tsqw9Y3cHXsCq6XMNUNz5zTJcyj07+Q1UEiUYxQ+0YWt
zueTD7o57Fb0tM8XZBvOptLMchtT3kbTU8HFNwk9YPWSZUb5sCq/TnN/j3S2fOG97Mp8lA/EUguI
ee6gLnQ3Xdpb86Qc5tCpIx1gz/mWHavHCy///KffHQjOhj5rHYSTrnfOJB96d1gq18pVtO7xlBFY
tLyMAjpXGKNcmKfzv69z/hDfTEsQgekf9vIh3CLju9Ig6y38e6DZuzkiybcWEOjXl27uh4/7bMyz
qTAF4jVKBrjm5KmUDtIl0P6lP382C4L3Jd20aw96d92UPxMK1Rce0LyHP39AdFvYFM70JvNcB04Z
otCGnCSVtTSumhDrWHmTL4kCRlz1FLkd/N4Fq5O9Gf2FftVuvh7+wzcwT41s82cyPPqO89GbVg5R
UYmDz4nZTixiV25K1FEykdRfD/TpXP/3QOfi86ICkl7I4lBV/lKxtVVv3UUXTZQfHhZXo+sUVAyq
Ahpb0vfvXwIrQFZYUAoj0Iwlh1B09OmI2TlT860G2fJWKBGZZ0av7ZPCdJaRY7U7ICPjVR7ExVIg
jbpKuujSQe5jnYKX9M1DPr/61MpbwmdI2/0W/fAJQr6PrqxNebRvdMLubIz1KwXfxmJcqksb/uex
31wSvn88S579hLMNkCqHet3WygFC2FJ3dc94lNyfcwpmt09WUDku7B4+Hw/dDpIGdXZkne1UjbpM
g4y5oHVbL7kbtukc50oJQBKL1xCTy/GFsz/uw5f094jn/jm7l9LcYkRpildDc8xzDNDq9yjRZ3ap
6+TKusyvsiH2vn6zL12pc3ZnAX2PSdToB9EoJWtVWuHN8ptxFYTpj6GMm40UxD1sRBsm/8A2uq8m
bSGVoE8XZhi0stsEZXAl586lnc+nnwNnQPrGLHBsFd9/Dg3/p55MyVFvJPkOKkV/HGtipb++/M8+
bNRq7KtATn7kn8CajofMbg9GcRQIQmXlRtBY+L+NMS9yb9aVtoiQvjfNIVftfVeT55Tnq8q8xBv6
rHjmMHtw5DHmDvj5GWHQ0VHLrJX6OhT71N5YCVTpaxl+3nKOpRxXJWYndR11a5F7lCYGyA0XbTqf
zcizzZVdPQc9oH7vrzXNoinzQ+Wgcebo2Jz5dUaHVCySVFx6cT99dG+Gmt+fN7c1kcpEKHwwJAos
qwM5qvvmyrxmD7eKVuqmdCnhL79+kJ+VXhxDNyHKcqfxF5xt+btS6zqZJxlLCaQOc6vJ5XOoRbmr
pmI3pPL3augfDKC6hnFpBvzsxlKjYA2iAImh+GxCKqWwtp08P0ZtSE4BJI9/pIXXZdHq60v87Ka+
GeacMpHpdp6pKOKEUnpD9JSP02Kafnw9xqeXgqVxTnWBiPjh4JTTh1EAmWvOD02bWTaBZ8fZIgqf
/p1x0E3ArJxVqfO1vnlBaJFDCLGLoxHR3BHpanLirRFgJCJW4uuRXgvT7yZvlm5jFuCwcGumcX5G
mz0MUsYKaZ3MnVm443N9GIDEufUa+f5Vu3JuNfdgS0s2QcQada/RYsVq3MSuute24fOlt+WzMjYW
2PngSKXwI/2V0pIigrA6+DngYlDnIX2sWrkhzlosRYH2z46GRRg0yUZIvgQGx37R6K7Zc8sG4lfn
llTMaDVFyk7SI2kJZv+67Zrgwhf12Rz/9mfOr8qbRxQkCrjNvjrIE4cHWG0ievj6yVwa4OyLVQXR
A0VZHSqlKT1HClHi1uWFVMZLY5zVuScCpFJ0QQdLrhd1/ENN7r++hs++SbpE6LoQAdmsh+9vUhcn
NbL45tDrT1mxCqbH8l8m2vD6vh3hbIWyR0JHTas5FFGINjNIFpEet26qoJ2N+00BiezCkvjxrHU2
4tk6IWqzkEPx36Sd127lSrKmn4gAvbmlWU4SJZVMqeqGUBnRe8+nPx/rALNV1Bqt2Xsa3Y0Gulux
MpkmMuI32e146q4FW3fm3wm25o3XXvMrXPEQ7i6ldGe/0rtZXP/7d0stNsJCp6zlS1ZgpxK2C8H9
559pPYG3Z8D7SdwcN2mulblBNXDWMOlAbcusHDV6DpqnAMM4UEl22eYXdFfOnaTvQ262T8t91Kp5
688BipsofoX9Vzl4DfGk+S9Do9pFLgy6cNuXa/EVqOKl9WGwIF1q5V7FVDrFXEFpjvHImSWvSrCO
MM0LBYDzH+3/BN7ymhsKhTXShX4+f5OV2jai9MLJfX5v/RNgs7dyiGMWJlu3obZT6bD12i+8/i4t
9vWPfFgZaJ2ISN8ZOIltVsbcq3VRa/AGdIDrGujygKarPUurFS1kgLrGJqUxf5fTchTD4TkWhUuU
9LPzSN5Aa5O2Conu34tfFLSEL2j4Fuqv9QSVIdh9vkK2VOk/FWpqUdqqimWiKbHJTwB6ldVYdFAV
zWGfZOlqDCEZhyjCJUVQxuoYJT1MINoZp7DWbsSyio8QJwZQI03ijkFLuTFKu72YLvlexOjWpe4O
LM4KG7cLZ3DdtP12QaYZnoBXhdPngrSna4/Lbj3GHo5IPfBIMJJLO/fPnw/u4xtpPa1WBomCVA06
FpsPWGVWFAu8PltvleZIbumnJD8qb/B07vBQtKPf/+W0grkqkx+tT5/t4yfuyIqMsfdnPGTS/FsU
mu6FMZ1b+e8jbM5DgBsd5MEWHGDd3iaSGSKzrRr1rdLXw12Vh7E7mHXkBl2JDh713eOklqmXV5R0
l3AafXOsf+q4O5zKyLzUMTu3XN//ts18T8YkYFbQ+4KVvCySfIN46/Hz4V8a/ebkDGj9LwDp/S6E
l1d23qJVJ5RML0RZ/8p24/MiA0eNVSFGFJttx3IUk2Lq/KCHhNsNd9wPT0M3Czag0Qvf8+yAJDJP
lDxIEbZHtIRyH+ZHkw/N7zXJE0wsIhw/Ltmgn41CG1ikBWzwxNykUyZmgFMkz36bPwgdfefwR6k3
F2ovZz8+YmJIiclwRbabbcKrWe/zwW/n7013JykX7rLzQ/jnz2++/Izl3DBOkt8NFgWMt7qRvX76
+R9W1/rTsYwFub2tHhmdHMKWnf1OCNCR7OxW/2X06qVr5VzCsTYE0etaj93ttQI7TFikXl0xyuZJ
xq3iTpkx2OqBq55MfYi9rh6Ag74JsYB3mJneoqoe4UYWYYsOXvmlX4bi1owi03QVpVCdWED+c+xl
xRUKs3n6fErObYX3P3Yz7UYy8Y6gyhJkb5FxC9R93xuGHfWXbjrr7KxgJ8BBLa56SptzraE9VIEb
98EwRHspi1/wlaMoqYzmQSgqpCVpiB7CFHJ5VSxo8uU9ZOmFZqqV4pdi4HkIO69FttSSJkfKtLfF
mLLTgLmQY4Bx84JO/113pnxqllx1BAsXRvpqiANIWeYESDTu56Aa3FlVfsuw1E/GEAp2E1rZXYHD
2n0wSVjXjYA2FqHO3VKW4u+rtCOdsSHU0CqFBt81loS1txlCicoBs4xg0ZZlLFwt53I1ZkM66JOh
OZMexl+oks37jJzN1bVYe7JkIUP5ebSQG0jCYynqM720wfxlTq22lwNj3uVV/gs/tvRR6fr1cgXr
L7ZwmZDExb0c+LNTZ1J3rQyYLi6IA92sWES37orpUEoYqXdjaMIAz6ajjDyxb2pNiUZrWHqVMVie
EqaWr7ODHWzjdRuXwlWBdpQFZywafYe4pGLnbWJi02atZuw9CiKYOTk5DPk70DomlIBOLHDlSUYR
Yh+I3iP+YP1PCZdsGwpYtW8DOO31KNc3RgLO/MK++nj+IFFMXYkqD/WJD5UWI6tG0TAnv5qmkxFX
dxboi8/3wpk6EiHII+DsSDBwxPWMevcWydN8MBN1oG9x04ujB0HGaYPZKXhvdYY3GzTYapji6SWN
/nNDoyAAto37SP5wScRhYzRzLzG0GiM6/O1xif98aB+3OS2MfyJsE/ZJGQR5CCZfTbRfko584Kzb
Q1bsgNpciHRhLMrmbi2nWK/Qx/IHWXd0/VgJ1YUAH1pbMkNBaefPjYrc6+auK+O6aqC9+R3g7xEM
JpvlhDKGrc+RJ7fTaRqUCxHXv/h3urBGpFwFvmtFJW2WhYDaQLxYk49Lo0evbSeab+owO7msAQ+9
1Lo7k7H/HW1zIoszVBFRm/2BTyTIcHXSF6G5M2NMFiXZ1pGpF+c6h0iMKFekpg4az7YZL+CH9H3S
JY/pmH2ZlfjQZMLRSH40GNKpi+51nJJOIktvhs5kzQHcDDMzfkwBWbpYFxewVWcKCX+PYvOVYmHR
rVFVfHyNj9ohvYopdWe2sZd3kpe788E6XkrN/y8hLQtOHa3Hj3y2ZhrKfL3dewd3zEcRndzX1e9e
d3Gvzb9rTuVwV7ifb6wz5f11oP9EXffDuzMDaRMNnPfsx89D65kQdTsPtVM3cGNHAl/Z4GjgLM7i
dfv+SvwaeMLuwg9YSzIfV+c/P2CzOpXMhAzGuTg6Ay6Ee2O3INTbu5PgwXj4f1Ba/Wgb8WcD/hNw
s0DrNKk4qNkOL+WrvjghPqdwpSc7cYeDctNew/Mdb7P70JW+XRjqOpTPhrpZVA2k9sFqZh+W9vyW
/ZLy3f/2UDp4Eldx7oRIywoXm45nT7R3X3hTRxQzICUNJ1o/NaiM35mIdHw+rksB1tTp3RIa0rpK
MFr2Y6EE9Cih5DFcWCQXIqgbEVB11ArIZJNfCJCOBN7H4pfPh3Bp8205nlqaVVYMsyq46Z+rX4B5
d4ilQ92yhZvJk91qj+/2hUGdXQ0A9HHwEUlht7e1vgizUNfhrTV+TfICdhnytEZ5ISc4H4RHL88F
yRK3jTNZIL3Sl9lHFuggScJeG641+euFyVt3zHZdU/4BZCtZKg2YzZ2JEKhKWjz5ybHPXXk5dkfl
yvpCpuF1lo9bswcQFgsi3fs87vmwJqBsrvxVr+vvdZcpKto9Fb7Pwl0Bj0eEmGU2zqXkRj53QNHK
lRUINAxjW+TS+m6Zoj6+7Vz4lsclhfhnl3tTsc279B6hguJH7RagFBRPOkle6iIHJCRUuN1MdT8f
8NnDmr4GZGFF4a28vclLORe6fFZBobbFeljPXosUabW4uI9fBw/W7C3PuPPuwh/1j+L3pbvi3C58
H339Hu/2uSA13ZgWgq8neWxXfTrY4rT8a7I13BW4xFixrNouQBP/DpKDQo+AovhWBrKoUFZ+XRQ2
+wsT+WEof0fZQk+mGvDcoo6+8pA+d9faYTjUrrXYjWecUPx3i5vyAqTowz5cA67Khwi+Yfe0XatY
YVLdYlh62efYqGn5qatqmH9VPzTlvz2PifUne9GQqKOcspnCYIrzZixrv7Vm/Te+uPELzpLShYNF
Xi+rvzY9qST4ZOjwurU2kNdt8241TELTYNZc+1gGfx3oSrwYnWi+qFOUf685TVfE0HALZLPEw7Ws
XjJVuWtqTHAXIymvizYRH2oEXDwlUcpn6FOwcTqcrd0RYbg3PVCEJwyxpSuU5tS9Go75b4RThLd0
DKK3nh3pLPnQveb4vf78fGl8XBkMi/NEXaV+qXht7mhVy4VWlmpf0weoZOXNxJxc+D4f1wIh5BWx
DmSdPur637+bOTxEQkG1QN5iBW3XRvHcdtkDROcLfnrnwiD4DGMFtB+46O0HgnjQ6XrhS0Pil610
WyIvZPeTcunq/PCgYSG8j7PO6LvhjDM6A9JYACR2iuP8qh1aBFTBTDwqiy3fSk5+N+3zh/FKu4sv
XDwfLoBN5M1E1mjn9Iiu+DMacGEwFLukElF0GwvDHpL4ot70OmHbFU8nWxTZVDyyty+3vDL1Viur
NVV2tV27h4a563dY03uJF7qXaD8fU5J1dO/CbfK2tG3NeCCcWCW/yhn57CBRNUyGmshW8/oqN9Qb
9Puv8wzn36V7bqrAH5ruwaIfkiA0yqMvcj/fG2d/Eq0jGGySYdIz3myONGkkoY4qP5usp7wu3DoP
XtE2cMV2ftJ7+fuoW4dBmd4SWX4u+/QF+alnoa9OUqO6vbJceKSdO4HgDeEpAC1LlbfARuSlSQCG
ypdMwKD5gGs3SgsVjQ1Dclrl6fOxn9tNwEERsCWJIhHYHKqqPoZSBPJhqu+n/sFCpVFsHz4PcXY8
Mt14FfYC1lmb5azRzWtUo/Gn7FtnzZnXmt0TZtfXsYCimGWVu8/DnR3RKsYCTRRfzG1qKFlFnsDS
8Gsd5Y5uDt9AqF8hz3npOroUZ3M+lD1eBbHe+G39M5tI0zoqAKV04Uz9iExht8D9WGmeiER/sDdL
c2uq0WbxhTkQcFGq1IOWFb0bTUXoJblp/UhbPPn6PFTdfJL0/VJlWFEbQ+0mmrhcjxi3xLaF9ueB
TjXy0zHOYm6jlpoLK024AA88d3ABhzJEeB5gBLcQIlXt8YbvAA0krZOPP6JuFQc59NnL51/43IKi
lgBYR0Ew/EO6GAe5rgdZ4/dShmQFHLEqeJQW/UurWt8MM72wnv7c+NvzEQYhwraShq7uNu8YxSmw
ZrX117TuOgXVadd5V++NIVu+N/oo38mIpJh2hyAp2mbdJLlmK/DgyuClx6aWPQjxLP+Hy5ZOBmgt
yDSrSdxmU5VCooyzNvlA7yRvVCRy9XqiKVFBZPt8ts9kDnTjKLsiNSyDkNqcEGkezdXcSL44UZ+c
vqn57H0e4MznJMD6T3jo7NrNUAZ1FHqdAMJQXyXmKp0TtjaysrWtV+ltmvf7z+Od2bg86Gi+Q6uy
8PjYxENytAyWTPa1rPkVSlLoxvgG7Hol/ffnOFVxjlSVjwS6cxMHT8m2TcMB3zhzGZ1gNMbfldAb
tBDyFpbiFIZvwdC2x89Hd24230dd9+i7tCVvpEFP+sHX2mhXQoELKD+KjxreAcklgOeZ7c78raKU
6/XxofXYGAGeccXg99WdWr6CMHBkVJTqpL5wCJ77YCYtSI2XE0/u7YlOH4xkvSYOboR2LiboKKvz
S5GJb59PnXJuqYPFxZIdiLPyAY7LI7GPZ3CJSjYoqM1FknlVa1n7peo0Hf+yWoRKmqie1BTZUTRS
yWurWn8aEEj0+wIMcR72zQsCCMNrkHbW5KCbaaJb2VQCTt1D5jcJqCMegp1DPm7iNpBmu9o0m1ew
gpbXK1SB03B5k9RB8vpFbY4yXDOUnM3ipIiF7E8iL/B40Ju3PMHx8PPRn5tl7gDg3UgrrDoLfy8c
ATWHPjUXH3XK3SSSALbWDuD6hU1xdop5iRCJrtEHTHAuZWKYDpIft/V8iOuo8BShfP18JB9jWGuz
nWYU/wAwu26Rd1tAQIQr0hfJj0rzKGXB/ZCW9/9/ETY5rLZ05gAZye+U30oX2dH8+Pnf/9htgMAB
iQSekK6K+gcwbl9anPp8cfEeeaTmJW5snRJy7AVu8CjeqXfCF6SgbszHNU+39ppTeNkJASnqrPvG
if89GvDPz0F+HY7wWsPYvLnqpl7SUpP9QdKREC9PKc/hf73J1xEb5Gwgg9en1d8fbRbLZQ5F2VcR
ftJR2VIbVr58AQH4cY0TZGWgwpOgobe9y6LaDJVgUPx8LB1p+ilNij0hEvn5x/t4AhMEVAkSJRjB
fID/FYoIGUmSfbOOu1t87KF+lHUv7FL2hBMhOb3HEVG7kGRzIzNBf6cphLV05EAITmqwmUBcg+JS
4lqrRHrdrVTHjthIX/Jgaeyujr+nmeULuXHfVuG9YFhfBKhmgSn69QCKAWgd/mJu10KdSQeSnNwR
UN0vFP3YxujvTpXb9yOAyW8FzbagTnZ1PN0LYeZEs2Sb6BglTXuQ2/q2r/ObPpkpMLfJLi5kZ87K
wK6QxHXUcYCdE8wPg7yAmdXrn2IHJ7a2HtD43rEivGKZ7tVivp0NZY8F0hUKeYKdCbqdN+2NQAU2
jLD0pCaaoOMyaKm7SNHVYn6rEiy0hPALslQo/LB+Ov1rNsrf0V2/FZTiKtVmpzN4eYDXt7XJOnUy
LLta6t3Qsq7qWaC3n30Rcxh4SNrmQflFEChdJwUSMkjzV6ttbK8/JUw/+iL1Ta32VwNA8Tkan8eB
rlKd3I1TdqM10kNfC65SNqltyfENk3+IlizZYdBBOzCqH7pRlXd6XPTXfdb7gWmdJhFN/CI9kFHX
tiIID1BsHiz0l4DDOGIq75OwOGjpcG9ZVuG0wDDshcxyjCYvM8brUaAOVmsn2D+HalRcKzNsMRy9
rFLQls1/t9J0MwTVi6nrbpmLjqwVWPlotpwwhdX0M176kZbj8Bi3/Ic8CL62sXydCXPo/lGHKwLz
6zTXuLBasVsWPJLllSCvK1flovrd2O64LN0SMZ6Yy62emuu6D5wuqB1qugdmyknSeIeQlWPUoSdV
wY471B7z4cT/DnsAdMoEEfUPQT4Zo+LRZuUJasaXGgbnchWSV573Com8ud0d9JFDlO0rfwyZZeT6
j51aPhVagodSduGQwS/5zFZ8zwBct+q7C6hW1SJC6f1WmwqvKEwbu69ruTRP6Pjiapcd0P1MnR7t
J5fKoReKHlrHdoT2lxX9QFILCOPjHD8i8OukWuNIcNvk7GcmjSjYI4Mn3SFZbE8Zsv66ed2N06kS
0n03tG7W8Smr+Ute9r+aCKOKsrJ1lYpREaJxXSrhfjCMfT8m9D4NlkqnHfW4/qojrQT0oJLsWqzc
oOx35SDxqhoSrGKNt2qMXxFmKXcgLE8QIdzZwB0eslSg3aGLoHE2DE+RqD0i3lKmB5RD9lNHg1wo
HGQmb4Y+9QZ8kTteR0XxLCaCq/YnTUqcLB2ccAFUKDj13DujVNtTC/2iPfam6Bn5k5KO9hL5phyD
ZHGbKvZkAT45h0CQKe4YH5v51DUHI3uUiicx+yKED0qOIq8JkWp2pSHzNBBeZdi7c0WvO4IO0OOw
qUsO7Z7rYGxtJWufkuGlHVrUMl/7/k7M8AvGjVdL7+fgRyyjPTigWRDtdKtGaspw61E61sNyaKrB
zrvHvILbriF4jKKbFV1LLWqZNapwIj/hSQ5ugvFOQY0RS49KejbHOxwtMulGM05VF9hl+DppD4mI
lqfQu3r4GBS/KqtzI3XCU+KKp9Z+RQs18Fvn3ngYusDNk9KTSu0qa67DRt2j+rbXzeo6DnobVj6e
JHhsR78RRd+VJgBg/LMrmVYDkszCLF1lQfktUOliJThRh5iqOGbVoWwqOYa2PFVxQtopXxfNhBpi
darC8SbN5V2DbVEkCl+SIqZtzrqpcFdRroNe+ZUi5y1KyTGvZncGbo4iN4Jswk7Rfmbi9DjKFu4O
+HNYGmc4KvDTYlN3gEWDEOSiAwAIvyKNrmjXVoLeZEdxv4i+ppZ8hcaFN1mpnzUzK3LQbHLpxBZz
hBEA1Lz06cjNAGrQHvH/xhddOFDeI1BScHoouCCHujM2KfrQBRILQCp+jtr0kGHOoJjLddvk/O42
dTLxKBmPfVqy0/JrXWaNLkW17831uoa2b00Zmg/iDsHYQ6DHz7l8LU3Lz6HRr9W2OJaltfqYK0dD
uauRgKy6kofB/FWRWxBguavEIpDgdemKN+zBb0FoHcz0SZs0Jyqvc5xXlAQwAB9PrR9HzM/rBGW5
SLdH5SYxdTdquitUYjtHqnW3kPSbMFdOam8eRCxAZQXTcWTZonRxc+2XVU3HSZNdoxquANtd6crg
xot5WHrFlkOMqtsJpdrEDqbca/WQS3+xIy1wTTzA+/iZGhayJqUXFqkrpl9iM3QG5N7KWnU0hAwS
y9p14IqlcEQNonGCuruLC2QftWdr+IqK/XHV18nrtwwhwDYFI1PVbmAJdlSGpyS+06TO0fvUjpLI
Ky3gamnlNzK+zGN+Z/X4WgSLuE/k6ghnwhMDRtiSlEyowVLbz75xxxxTI3tQm+JRLnpv4O5JRVyk
zfxBHqSvXFVeUlfxDnz2SYusyWsks9kZmbm2NOvTzEpJckwxdC9dUDa3gMZfpwEagVFPmbkWKThg
9A2uE3V6/bUORnepX7QqNA9lnC6APc1HS+A78xPtuVTt0DB47ba2lRWuXv4awALxOw+fZ5Ln0tX3
98gm7bamBmuYKb8ty/FN1PLXUIxcC+2j/xJl1UqheQOUavPwWyrNTIw0vjWVlqc71sT5UVRr9YvZ
ypecpD9SA/4Q0/+JtalOmLDsDKERfVlDPcXuYnsF5USAcmrVG1/qY7e/bGIrn7uOJdCtlHtAicEK
+/s6XkZ17EVLob1svICM0bDrvZ6fqD372s1yqo/6znhWngaMHCK7uxHcf91gZtCr6gI4SLDHHzpW
1HdjmXcePNibJqh2kXmp5H2mRPl3hPVF/C7hEKRANINJ9Vdz4PpLsRsO5oNpiy5vQTfcae7nC2at
+G1fGpJiIDmGkgSPjc372sDfK9EExnNcjTbjfeRLnni4tFbOdGIZ1Lswm0c2GtVVRcWEN/AS4neu
4goeHOdbwY8eaMTZ6m3sqHf5zer6qpMh4WkYutFNf7Cuk+/thZ147k33p28q4USJYO1mCUWpXGlx
BWnRkH60w2D32YM5fcsXNbFb7fbz6ZXOveRkckIMA6i6fmh05+2gWNUo+fMp2FeYPIvHxQkYIEC5
/SV43tnN8S7YH/Dtu6VjxY0gLSkcBQ/NmPbRmEEMKMh/BbbihqfKSx/N5j7KTw2Ht1W9xZU9+Pim
Jd5/meL3P2Tzfh2HqJJFAd7/z7Cd7rMKXiMyQUDvr/R5utCoOKt7JiPVuerTy7K0LWhQUA8bWRD9
ypqb05xRjNNLFZOvuhufDSVOjpKWTRzsmgRVsJ2FJ5Lg4FAh0z5dqBacKVbRxl6F0VaBwg8wnH4C
2J6Eoj/pAjXixlbxUPl8Pa37ZLNdAS8ZmPv9ab99ePqUTWHq0BGDKhPtYYqujDb5pdTBMZQ490r0
ZiuRDPvzoOdOeqZVNIFNmYASt10TrZ8TaVAXP2w6zFKwzDvoc1E9tvLAGyWORh4nQ341zpm1D8W2
eM4UtL+DepzoHCkG+tEkBxm6exd+17mNTHUJ7yXe0zSiN92MhR8c6JyUbZpfqcZ1zIOqm14DuMgC
HN7P5+Dc9b0Wm8CQrciLbUU1qJI0iSzRp4Vno+9uJ82XMfz2eYwzywdly9UWCigE62hzMFUTZZFg
UP0qKr90Q33b6ZdAin9+5mb9/BVic2enGCWmIRQg8OmDK3oABPDGM23LK940L78JrmvUMtRde1s9
lV/nvQHQKHcFV7u7xN+9NNbNvSPXZlrEI2PVIjgSLwmVjM8n8yOGlpv6/Wxurpxe74SRB5jfuaOH
2J/63N2Gp9wxnPTYPKNGgN43lauLfqpnAAjE1SivyvTYjA/VCUEvajlvNGDZ6kl2TNjdgsPReyyP
yGs7xU2z/9daUOtI30WU/84YzFqpsyxQfHoZjVvH/bgP9cFy8SfId3oq6U//ZWZX6dC19gKuYXO6
6wJOfVonkqEsu0x1ql8rFptqXHk9u5gn3LTHjtut/PF52HMrRtUgEUP0M+ikb6K2dWzGTdv76fw9
ng9B/68hwszi+7+/mcVZongnidFtrqE7JUt2Vb9+PoBzRwhtJxO0E1VxSJF/fyZ1SvW0WRR/1Fvf
zIIdpPiDUo33/yGKaWA7j/qH9cE2RUBJOa1S029QVTjkFpUlIy9k0nNLdD+PdC51BGaDGq8MxIVQ
f48HGUU84Fr9T+rY33SHVZ9Ovih0dm7W+DDAEEDR6NwUf0dpwrzOFl40S649Go12XeODEFrtpePi
3F2CSR8ZMJpXZ3jONf6bFDdvk6SNj5huto6JcIaHFJbphmO5S9Ca/Hz6zqxnDnqwdUCegUJuoVrA
tDKdyshtR8a2F0tLapy0M+f2wsV17jx6f3lvk8JQQCYRpwjOo2CP+8ctkv7I7SE4MXjqrr6tajt5
uoQbPzObxIRGpvLvGBRvbjITJSkKaaIf17jKoQkbCPfQZYIRIdp/j1qFk7P2k1dpZhGVi7/Xh2LG
1lgFyW0vnvL8pFlXsPY+/1DnBoMtLWp7EiiVD9LsZpXFjdKitqSDFgk0zHJPUv2qDE9Nd+lkPRsK
+fUVx03r50N3PM0KadSj21X0kaZPesgPibv8MN3WHV18OvprasbwL6wLOfSZrQwl7p+461p993Cg
h9zlAYz4oPQRPHQMLGGm5qei9rbUjh4GdoEuX1iXZ/Y16ZQukijzjP7Q2J1A7ULppHqg9tD/JpK2
rkilWzxkL6Vu5zYas7m20sACcMT/PTjMVzJkBVtfoQ3EFbLTK+tfN8IByVIQEEHWwN/dJm5FVi6W
RQuopCTXFtcTygWfL8GzQ3gXYJO2zXpuTlmQ3zb6T3TG8B+6+/zvn/sYEP5UAJOr0/f2LFISNVcn
BMUajPxKeT4s1FVNHJ0+j7L+yk3yScf5nyibjKzqxgULrt7HfMilNOmNcYV0LAZB0e/PA515JaHX
ouAeRqYAqGod7rvlnOfIayD6cdtQvC6mVwBf6HAaFCanpXHaEiMts0kvJO9nY9LwXgGYf0zl/o4p
jIladXpyu1ooGqsscX/URNyRKkPGd0PqrRfRLJoAx0v95fPRnlkcUKco+a0lBtbhZn0H6JbjZQIP
UIvttv6uC4+f//0zi+Ovv7/5bGGIgrsSjb4U3HbhtyY7Xtb/XFOFzcrgYYXGCNg84B5btQipM4NR
gTw1/QwxXnGK2+qHfFtfBy/mId0F3nJhuZ97G2gsjfWYhRnwAQNhtXIMwVXgTpy94a7YpZMTuCrF
J8XRXotTtRd289Wl8sy5WhCrgwGSMiOHs01l0rgJ8LUW/HlP0Rs/tpN0MF3jRv9ZLZ56uFSDObPb
sBNYtTeQGwdYuVkWtCmMcBxh8mFMGuKsFITzsRP6YxkkXz5fIGeWPlnTaqcI2gpYyWa7KY1WVTJl
J2HBeyw3aYD9lkH8xdXoVtnzkGQXTsOznw+JDMpp/Ot/TR/f7+9aFoZxqRtS9bbS7ba34vsiGYP7
WutLV5qrnHNloN93M5Raciq6rHxdQVIx0GthUMnsRfHKmMz0pxxK+VFfGuuuaNPpwipj+Z5Z1u+X
2bpz351D3RQUoy4JvjLhtrrUu2FG700bblrYwOiFp3tjHL5haoF93+IAp7nTVHzfpu40jzUOPT/o
3jtdkxzrStlHpYhfVbBvq9TVyugolxVUyeSYLIGdpF/KDtAwDolDVntG+jUIMmepJ4dDfF9ZOO1J
k4369x53WBADFF9jNCGyr2LR7nRx3s/ATUHs0FNq95LU+OIY+T2+lbnYOziz3IwpDc4iPBlKfZMY
1b0wrK6nP5VSua9THchDsdcDE5eTai8VP0KabBYd47g/GUvnxpN5XSOfKgnldS30tmwMX3q5dEMT
/qJEtmFWXh8pdkVpWOhobBqzg02SiyeGq6o/JIvBy+VxkVQ3i1K3w801EKpjrkzeJAuYCMqn3FLd
WBtOXUgFOeruJuEt16JHDms7K8Qv4hAeY928CsWAtH7aCUrmhMHLlAzXvAauKWo13c9CDvfp3DyZ
/Vu/ACSVXoHN7HozBdWW2bEp7uvoBX2enZkGN7j42ThWvVrofxXKsLeExFHo9fUYWdRifpDT+G0O
qS3X+i6R6Zi3Y+DluhBRdwUkQdNJTarfgWbYk/TLHPQvRRs6QvnCy8NZ5NqJu8wecUSsxDdZTvaC
HO3CstkbqOANNepAQvN1wAS6Tk+qESJK2wgn7KnIPACvL5UTgqkRW9kR0tcymGx5JGWEI4QD5H6B
z14Wv8SUz1X3xySODsFkObWhY/yb89e/zAaC9QkCTKJyVOa2QgPJOllleitMv3AOv5MS8zQ1yfUC
J1lI5rvJ2rea8DLg/zJ1ymkQOq8JEMmXNacTRyyCG7ucRC4+w9aKYJ9giyjHnY3a1UEPX8t2dLM4
86b2fooNuxfumuAH7uMWkKNptov4RVV/j/SYEtEjRXHwYnflob2qzYd0im2lzfcTLuNqMtHDK/D4
fJaN1Kuaws1TnJSEaa8LjTtqsTMn4AcW+b6fxpNUWl4LMVCoxR05HciE6hAJP1rkRuJe8uKRfnJp
oodbFNqxNtBDl8z5iUv9GyXCxsYz5LFqY6fEdtsWVv+6CCFJMnMtvI1S04nLfPV+25s1WPJAuckk
wwPs4864FObGuEOm346iO7GQ7CUTXSmObmS+z4QAstJVIChMr10LYwsYKOOtj76FVYo2SCLbMF8c
EBm7zNRvkmY4pOXiJKPpZd19V7eHIetdY+b/FSPIqL625s9KVfagQXdR2u8nKzrgVXaw0vJJ07FT
kOigCU9GkR+0sveyRvR6q3XntL/VwIjko9/CZE6oN8PRdWN52kW0WcOUn1Aru17qXA0+S62ObpTi
rBbWR1rAxzYYno3uZ2p+CyZsNFvMU63gWOu1N6PeXaF6aIS/MG1JXRn9zSqgQZDO37rhF3THo4bR
YmzMQAY71IIfRuWrJD3363en4KM1t6tPKtLINjBGpnJ1yEOjGWVRYG62iTdXhZaMbeQZibhUXM3Y
iMJfVN0pEXyjq76O9HwsA7m7eMK2VmmKU5DP15PEKzglv7etVXhFjfqHITIORtC7NWAtKV+c2Qq+
SVlyHQ24b6qD8WvKpXs5bA9drFw3XfUEeQGpoe7QZdV9KdF/b7prc4Y/gBf7KJvfRRInOcodFO9x
+toJAPtmKCa8Tkjnp2OJXQWi1+VqLKjrh3I6hrRtJB7rXSd8jzvNXSnyKy7LlfOXoSIp6rK9PH7P
s2MBDUSvGrcI632lAw6qo0MSCN/+h73zaI4bW9P0X5moPdTwJqLvXQBIy6ToRFHUBiEL7z1+/Tyg
quoykRyha9a9UijI5MkDHPOZ12AbNA0HxfLcSfiYVnfEPG7RDe5QSfsMABcQjdbDwBWRDRrjN3mX
76XAWLmsX6zcFrEdJTuopTOZRLpQkMM/zRhNQ34fqpPwKUCD8kqcdO/Uy6q3FWKUYZsYFnLcddde
w+kPZBmcgJ9VE4ZOyODhBlueQDZVJ7kp0p0SpjrHQwimSY2CrVcasaukpnDX1BWnwRCPriCnrQPA
Q99OsaYesiQo71Kljq+0IMZCOOu7e953+h7umrrDHmTc9F05rhnXvB3tvYoxF1GRodVS1AcCotTN
QXxE0Mip3fhDsIe666RPv4/A3moav/hMk/MAf6NKcR5pjP5kShWs6/rP5mruCBusE91ZE1pwg8eV
4eai2+Kdng23SAkKMEe5oAgvtXXAWEcs0REeifbFY7RbGeqtMBbfH0qZc3nuQncNdOg4Kp73Xkuz
90rNuhH6ZzSTkZQqOY1kF1+WL7LWYzWJ5koaIAeKZ+hNLEcjMKMEpw7imI1ueCtFobe+1qz2Q5pJ
W+zCFEyrdMkPpukmi1qMUz9KUrMvGDJAPPD3D+CN7Et7PZB8/mZFNQ/UIrPeRzVaPLEIMutrq6zJ
77w1G02FOahqM7NvmSsEAv6UNIZuIuFYqY+FqNh59NwBYvznc3k9zGLZ+HKfKnQPbvRo30aVq1nv
Pc1aqSu9FXO/GkOfASSvYu4AqFahZP5NapqAxXp9aJ7aaCg+0y2Un3pVnO4kQubHuPX7lZHf3PEQ
Fej9UkHWYZ2cD+0BppB8y78B4LYRPrW7dDftwg+wi9Hm0FeUl99aFq/HWqQWk9JVZYF0RTSU6dOA
KR2RZeQbu2nQpO3v39qlpMMskYxyKnkrzYuLcgokgTYSxuBGD/rhpOpCfZfoQ7lraoP0QENL6Yfl
CTHuSJ72wRO7THQwZ5aduPC53HQw07pjcTAXgPjE6JOF0e2NlunaUUvV7jMurNMhm4x8rZ8zH3mL
M4pvjZIBfLdZxHTROBDrsBkrZbjRfV/amJMn2503+hs/j75IUSrfFpZ++P2DeuOdzJQHMmDkE6wL
MpoC5E412uYmaqqvtSp9JAr8DsB65UB4Y14ors+eenj3Uc1cHPUhrvMI3zU3iTLdWBnYS0khysq6
ZJ9M0pXR/alI+l9n1rL1v/+b/3/LYf+FftAs/vvv6/Ab8LT8Z/Pf88f+/rXzD/37pviRPTTVjx/N
9Zdi+ZtnH+Tv/zm++6X5cvafTdbwYu7aH9V4/6Nuk+ZlEP9HPv/m//SH/+fHy1/5MBY//vXHt7zN
mvmv+WGe/fHnjw7f//UH5iavXvD89//84fsvKZ87hV/HLxe//+NL3fzrD1l7B3rIRCkDVjfEVYO/
1P+Yf2K9UyxEQinzAAObPXr4SZZXTfCvPxTlHS2sucJKKEnBhPVT5+38E8l6N5fYZnqw9uunf/w1
7dtfa/rXG+Ex/Pn/My9gbd79/1n7dEIQ16Cyzjfge7BvF2sEHRxULxsgeRM+gyx/7BO9QHwoLEVQ
xhQmgtdZNOusFIlb8FcoPUhZv8MKPMmUT1Kq16bnVmEoV3CVmrbgS6mJon/Foz4pD2D+vX47xKbp
S46edqJU2EmPvnEPIjRFm8L2hbowMHER+BbfhqmrhcZV46GTriNg4CQdwuTVvmyjyJelmoutykbI
IwxPYiGSMHPMMMTmI32FLwy/i6OoE+lVNStx5NINJm0S8Gip8HHzMHion+NJmmS7NnXymCTUxS9m
UxS1euULSV66otoh0+EUhdZKOyvtEmpTeGTHVmJjgT0VqQseKiqAvqtYo8bgUBt/aLdqpbTA9K1p
UnE1TcRGAUIQNmZzJ7Zc2O+hm3ZgmaXAy8jyusjQvSetH0I04FqzjCvZyQ242fJGlzujNza96GfC
ZyGSS4o9Sh7rs+alHkHH2gxD2kbKlddogSTdAdfGd+BIF7zVsUtJ5KpHGNOz2unB18smAWKZBGn+
Q+6wRPym1T2lN6lEE9Vy/brFt2Irt4ElfqziHi/M7cCiq5AmUQw4IU2V+923ydM1dDWTUhFV9LfF
OMMRAdxoLVCcGdsU0XagRKVy7MtmEJ4yYNDWJ00LSnBj49DX021ayaP5CTRm6kn4CkiDQeKM3bjf
22PXtP5NVWdtfV830Rh/9YyhtE6CJzfGKdNDoOY+tGANxP7URNMmqQOw5Jsar88ioiLUhYpASatt
JeQNg07V9ZMXK1bzs8RiL3lM6K/7QD27sRv8rSUWaVzZVlWYEI+qdNCC+1ASGpQruWyGDvdxRAQt
tE9h3LhVbWgwVrS4CPxnxGHbJAVKrLfZt8RESu9H0GmR/tznOu7ypErxFE720CRdia+5mmll9CzI
YWjUjjFKGTUJRRqGLHFk1khwMoK0GVUnNkclADatJsOpaIYu8A+9IA+ot5mq1mOsh3TDkGifOk1p
Rwm8Y2gF5MJJSGor3AWhJmX+82SVrRrnMLkMRRnbTTrmYmLZRYDlVXSb6zGcNcT8AxDzOBqStWVi
1zpZwW5AzTodFe7mlYhjkWMg5QSVD3CSTEX5xfVzvv5eRVaNBTW+9nXdrlzv2kcxa1/vcNocbQJv
/3u2Ga/yp1fn7RsH2QLQ+DIk3XFayShJ0yrXFkOaOuQuM/ENu96IzgwvTh4Sz+17Bxx8kNjJ++gK
wwTXdKy9/rl7ptgISeL332ER1c3fgaN6bhXM/0IAX3wHbOEHK6fEbvdOvxlDJ910+8bGEvuEc0sB
RGplvPNeyF/j8VpfGJpgzs4fs1gIVTPMNSl5p+/GDTIPG03ajOTEh+B9cFVcB/5K+3KewevbghkS
SnIMzLqvl4ilqLGyGmqRTq20gxNHav59qL//flpvjIHcK3IsXIjoFi0VylrVr3K58nXbhyuQ3MGH
1pO73w+xQDq8PDm6faYBgAMxNJrW508umhq9rBoCSe8RY51+I24oeO+me4mAnKbpMQJWDN9wJew/
753/GlUhCpgld1gly3is9StvyhH/s6MDEvlHShQ76yjv1+wS31iHs2MQF/qslEE3exHPNiZaCm2P
gnU1TC4msx+aUPoaZs2N1wWBHXstUiGBLWfeg9dOO3hFNGLa+vPvn/F5djVPFq63aiCgISuAfpaT
NdsmEnsPZgXn2sbEAG8oqUn6DzBDbdkM3CAw/lFfdR4RLRud9UmLCbfZJeI1S0OzmURMFdoUInH5
3vD140zJ0s19b8A1EP6ZL8afA875AhwKjsululYlpr2nVIlqi+o2VT51Y8bM1lxglgEaswKPQAQ/
pwuXFqZCjO0vWj2qnQv9puyirQQV9PevapG2vUyETjQgPQ5QHt4Sn6XFEc6JVc9EMIS2nqCbOMH2
a/ux2PrHcKddNx/xbt6J4da69Vb2xBuL1ZjXqAHeDSb0xXafNGUoM8NQ7Pbo3YX78BjjVohkKuWv
rVmilrY2WfniDAOuT/zMLjTmDvy8cF9dTt6ENRvS2Qo3hbdLN+muUHe1O2ygCd4MkV2tVUzenOHr
Aedj4dWANW/PC1GMs+f6XrLtrgYYRdf5Ydhlj8JJLXb//G3SMQbozM2OANPSBa2bKMUnlQzJHUIj
deNP6rHYRg9Tag++LXzEUmTbynZ/8p3Ytdz+Tl25/t9YsSTSOlo9KoT7i7QTeT46LwPjK1LgwM8c
vIeVGS5GeBGbnmWreIkzsHRZPpkl58aajiMX7UDycJvuhW5bPUn3+UmiLT9cJ/1mDVT6sptf3X0M
apKtMaSGKBNo1sVt2xRGlXk108KpT3tAz5j7PdsGYHbb5+GOW96VNsNuXGXEXE4W/XO0XWjOK8AA
l1HF2EmZYJYsS9m/G4xnXVltks/ffDEzBSMJ/AB4afrF44ynSi5xHpC5l5rDbEw7HwCDY+wCHAIz
Z219LG/f+UmejTfP+NWGQNweYytQynb2rTpJrvWkuGx7RtS/0cj4iGzzP46VLsZcxGaINA1tXDJm
5UpbnUhJ7J3Gbl11W+0oGd+usaUWyAPY5otJzoXUV5MMM23IPWj/rFFzpz1MW9XpbqV97IAqSGzt
WL2ftU29ze+3xiJ4+nNUMnlOUjQolsJuaVWRA48yKF4/t7VkFyog17P97wdZxvfzKAgHzIVLdp9M
yex8bm0RoZmXSRIPs99o23SDdOxm5gPoW/3rHGT/frw3dgDRJm6d5BMwWpbb3UeMKk88gNaR/lH1
rvN0JRx88++bMhcfMFTkQRY1EB2hQSPjZrLTMrIb67YuDr+fwIJ49LIYICGKs9nnDPVf4nm0Ar2G
VukkLlhvR+K3yZ3iSjome3FvrI11XqG/HGu+/14tvKH08OyBSEZWQH7vyBu1tCeAvP6u3k5O8d7c
h9A4DqsX+RtPkTlSQ4VcBUx5WUnqUUsq0rqVWPDStvnQ7vTb8Zl+qqNuG9Te66/WmvnAgm3051SR
HyV4mUVQlnAiIYZsUxa1ZMOgwD6VlGEv7ed2lnQEFaH8VJzoqK093ze22BxZUyxD1tAEjn3+fLFT
yPXSoiEbQ7v0rzJ3ekpqx7+W7uqTDPcSEwKClnytO/rmZF+Nqy1yFpXXmspzI9gDnfgpuZVckRf7
VF1Jd0Lg1B+qOyQW/mm0NG/117PVFrmEoPaJXAqMKu7q7Eo9qpvgpthL9ewh666zdpfB0q/x5iae
QeV6zs3On26Z5fhaxem8iswdjh9OCd4u26eHbBMcy7WDbP725zffbAwEJQa8NurCy30pptEkR6HP
zq+25k7dYLLqVh54d/l/MLeLDUKpn6qAARyN+sCFsUihy1VcIbZj1+LnIHkY1bXZXOx82GZQuekx
0pyDfbY4x+IR+9s0b8BHb7PD5HY3iFRpkuN9Vz4nNhui+1LehG5dO2Kw1vhZzg0yJbVkzjbUoqhb
v7T2Xx06yO+oUNbHgqBa2sK+R8oCW9f33r48qaGtCy4Qo2CzVgF5uc5evz+GhdFHlolTLpHZEr47
TZ2Ri1MyD+vtvDv5o/nReIr3E56xozPnL3BaiGPG09xK/zY4KBRF9/l3fV89Jsds1Z98eTTMUTft
FkI1AMWX/FLRE6U0NxCZyAdXEFQXcSY7H/uVIszF9fsyDGyqmTCBbNbyBFJ9rItkoIvskX6T3db2
bLxunozZ6f0xWZ3Vyy44f8pM6z/jLU8es1eyCh+mX+PNezJyzW4Dv+qIvqjlTLsGjz+o4J6T7Dyn
DLfjqrf95ZPlrIW9ObdLyN7UxTFEv7Htx06lzCmrdgJsWk/ivYnLxMpFPW+R86kS15BsYyg4i1ov
jx8EJqpxVr15WVC6I13F1+UO6GDsNHBgsiPraGduDHoKa9fK5Q6ioDbTvhEswB5ymV5UhiQIjRHM
I88BarRtSkiq+9ChnOjOng1iOdhromVvDGoyKpnFLDlnLFNFORfGojO9bJYXGvInQVi9P94agUqQ
RfzG67tI78usY/GEFnC7n+1P/ShhtB6WNtaywqP+KXfh79+sX1rLhIZTEDElmByQ9gEbL6cFHcvq
Q0D0dn9sf/4StwbOX22A0lJVMG6n55Vlszx5FwMuHcHpcGDykzJLilv1l+FD/Nn7Ln8v8Os+taSF
KZg6O/mhRPaaaPgbZ8HZVI3FxsiCaRYZY6rqriOXAgp5XUcYaM/ZqLg375XvK1O9eLYc8VwvwNMx
d1cvINzFZGRhrk4smW11Mo/xkSq7QcjVbcZTetPvu8b9/xiRAwgtZGOu7C+VSuYrRx4EeHwY22xw
qbMD+hakUSZZVLkVDqv2KYsKEXjxGZehYTwmM+pFJKtNYURHCDOMeqOn5Df1rtsTUxqu4jRQqtYi
54szZzHcoiCVRbLlpwXDTVnt2QAoNpU8Ecp133ItsQV6GisPdG1+iwg2boIM5XcGNG4A/tr1bto3
e43bY3hcvxMvsn1QINJciDY0egfaxWbM8rAwhxHQ5Zi4WuhWAOs2Iy0hGpY7/VByFMxDV7s1PNjF
ycO4QPWRcEaxZNbTPo8ku0b0kDwr2YNFaJv5Xbem2H659+YR6PdQSZz7TstLCSrDLCjRp3a50e9+
HTPioXRbV3TTre+uRqvzQji7nBbjLTI7MW5EMB2M1x9Np9tOW3GTsOMNg+up345ucK9Q0iPCu1rL
wFenugjLjWJQR9Pq5i0B7NzNXJN+NxUb06bvfyXcrl2Ha1OdX+6reFIqBFAEPePFVWxP1E47xCkL
mUZe+tMaEUeUVuT7LtKreZliyE3wioQnd+Jihmk8jlMXMeKI3gGnDJwEN9wIzjf1Gy4MexxwlBXW
x1s7AzVcIo259D1X3s8naeVRo6HtC0oYabv6Ret1tkgLGvtb2OJT9uu4WQuaL1IsZqrAboSDMy/e
i/aQrAR5PiJ5yXlanJoDuetRP2Dy6ain9V34xsohraIUTTuPIviF9K8++IaqCnP2sdUNdzZEmxnF
5g2huO/o+3WHsIu7eK6vvBpwcZxioFp3fdYC8ZRuVL2ysWS2/enGTEpn5Ry9PLjPR1qcoxLA1lIp
GKnb5u8FUOCcaC8+UfG++pnZ+hbVQafa9mQjKyNfnuBzFjkne9ZcuF2GqbFG5BajXmqPx5bmZbyh
1z0XUIUdoQbEoA8r4y3z5Hmw1+MttuOo06bxNMabMw6U/vfVlW6PW+Eo7tfcBN7YFedjLc5tr8fz
tFLnBfPNv0czgofa7VFdFLYdhkaoAdrJNTqPKzO8SDBeZjiXAmDZQ/ZbxFGlkSpCMdTgExI7/gIa
MXCSreDArIbXlFMoJsO5iq6NtSf71mpF1PnvcRdneivQjyomxk1H27zrN6gPuvmOOLzYxyf0cBl3
esx2wW5lvvPZcn6XUKijyI4wGvLqSOOcnz3BGLVG2lKJjg4GFCcAGoFb7IejdWft9G1w/KdN6ZmE
93rAF/XUVyd6KuRN1UgMKM0N9/m9dlfeNq4wnMm34apa2ZvnzqsJWssXWgd6URqMV7koImItsLfu
Q06eSLc9u0Etu1/Ndd44D3ie4OhQn8C9Y6k7AhfMsCLPpC6IgELVHMgf91XtWOSOEzmAdYtmuLKL
XeGwFuu8cXsByH419HIZ6SiVdbkF9cedtsEzbc3rHoSUI3GJREf9KtvJ9ysr6HLHYIshky3Tk6Js
vnzAilEi7QJoa8483HCPjKxDL3XT2OI22YeudXDXstWLMjqthrMhF7NE2EMBZwWnZ1a8mwsR4bHY
Y2NKdrxa5r3cIOdjzT9/tV6p8gJR7Jie/6U4oDrqwmEAy1N9eVFkWy2yvHErMx5l5dnhSqeQtjj2
4iBXhaAY5sfp71VYIKYrf+tRyRH37dPqBfLm7F6NNh9Lr2YHbK2SqpLRekd0qg/aPnA7e+6HlR8q
ephr412Gc/PkQLkSXVFOvrivOnmop4IXh747kEGN4wcCUVKe4oIidhtGxpOfRNY9xsjyWpQ1L4rz
k46xqYyas+4CqgKLgwBebz5NQh8Tug5uVNgcPHvM3TcVitOI661JLL25LV4Nt1ijnmB0puoxXFLt
xWGvaJ+0NRTWfDYvZ4SeNWYAyEhcdqLRSk1JA5pfS0Uhd+u3L3WNw8oOnzsKF+OwteFq0+ZAh+h8
kaSyh6OSVsd2drJsdT7MruYqmPxXz+p/geMAx3n///UXQvst4PiPKvxyDh3nE7+g44Lx7iVvhiOA
PQK91pk2/gs7LkjSO5CEVO6Q4qT4TTH4b/C4+W6Wlpg7DYpJSQ9Az9/ocfWdwi2BBJM+m37ROPsn
4HFdn8O+/ywQbF5J57kCZtAAHTjOrvMForaWMuXYF3aemnVbVLda3UnhZO4hOQuV7WEXACtRFtE5
L2tFvIoVPf7YwdXb6bne7ZN4MH6aWVJ+8HKh3nmN3H33a7m4B+YaPfoj+vrK5En7JMuDclMgs3oA
sCZ2tjro/QFAlrKPMihVQyi3jt9I4h2kVjzHpzDd+0qIsJppdjvFGMXb3jdxFa3EGq5yohyEccp/
1lWkfJPzpnmuMdG6oz8sogduGmnnRI1nXFvlFD0UuRhshjSpI8eb+vK+r4TRFYdOfoK3Pv0YdWs6
UC5St4LmAcGUBW2X5WW1B9OLaLWsYglVtJq3bVAGOqaikbsNyMRPQitZB9nPplMRVhZqx0Xv3bSy
MvW277VIuIpS79Z6EG7DwC9HbA9SBYm4Po4OeS8EW60U5W3ei8kpMVv5Y9Wq1VWvRPLBzDJxk0m1
d2f4Q3wEhp5BEx/yL61hTQ8Jit3XXZSLV1DtRaS3pegq9HBE0JreV6EH5/5GNdN406DZW6KzI/Y3
PObqA0olync96mGNx13MEa4nQKmVznBGfI7ujCyRj11chB4K0HUQuIPsD1D0g3Ibm3n4NanMHgls
1ahx+5NGrOLl5qqzjMGzxaEHBtHEnpuXvr6rZw62rEfCTWXikpSmcb4xRaG4Tgy5ux5MSbiLR0Pc
hnE3PVIELvYi2HLpCph5dDDVcHwwrZJ1gqaoA2EaGVGgQk/oqIM3z7DkuoJkDfFz1NWDp8nNPhqE
/mHqs+ZK7TRrK3t+s5/8BGJ8HijQtFOlug9itf8WSEWzl6YQPEwzJfBrG7nlt8qweEZDMnWGvqgc
Va3C9x3icFeJGVdPaZwIpyZqulskNYKrKG/kbwrGfgn6DGG9k9WCWDgytetO1tNdKvP1TD/yvo4h
Mtbkr5Ax7EEfw1NolGAa/VotfhoV/XwLDYtTGwD9TQb6eUlRRxsZmPgpDqzmCBIhZCF7RmgP4ZBd
yZ4UoAbRK1tK1OJDZlWD6wdJ/REmrBgAe5/6FnhkimKCrgn3dZoXAQD4KriXMsO8VoSy+1aNsfxQ
18O0QzKn3gE+FT5TgdcQY7Cm/KkoxPAxyDqCeVNqD0qhydda7Evvi84KDqWXpCdT6rKdP0XSDjZ+
8Ngag3gtWxC9I6NOt40wdbaUBFAcBOVBRzV0F4elfkhJnRxfNz07aWd0txUMOxnRVhqaci4feoig
bq7Eyaac7ouirq/EIcicAAeKm9yowOwPEDo7C4E2Q6yIgrFBcge9xHlEUH00yWu0VzWiPM7LyoGT
UuyGaFRsMc7jjzoUkGM56dm3uiypbyttvxny0nQFYCqOlaf42o+SgjqRqd0psYKeuzyqrp4ZGeYL
ZMwHL0ZiAakkdAICM8MGXqpOteQVsq1UKTxuIWgHJzaa8ZD6ucmGmQZeBz4fHLu1a2JFUpCwtMlH
LdbiA/otJC2mYOa3dTpKuW2EKYo04QDMXqrqDxrWq51dVF37Xcl4JAZuAw6GJLLqINXkFy7sggCL
gl60Trjq5p/C0TJhA06jdQW/odxqqaQeikAocztLpFzdGHmQBJvE0irfzuox/x4ITe8dcJU0rluv
LCdHYr/icCUPj51UGBYyD3oNUqApH2JtCk4xNAnMC80C6xHUlPZpi+At/ADkLbQw7t/TWhTtPNe8
I3dDp26ErJCvi8pr94MqF7uQINHJqqyxNa+Sb4pqnD5oUypvpN7o917UWY+e4WX70mKN2n0vqFdJ
otCRkPvwVhqCwKkGvXVrw/Ls2oO6X/eJZtOlzZ5G05dxp0nkdi+2NC3QdWhdiLmBOzZV+hSJ03s5
kP3HplSkvSqF9JN1qXR0aUxuR62eDlM25o7fx/3GLLvwIPcSC120sid0XhBLMXA6RcZTjoTIpj8D
gFeo8/HUTBpUpMQUH6TOizZmP8Zbf+gtPAxqY+MbgnyPS5i/SSFT7XVd8G70Dk39KOyVk9kkgpMn
pfAj88VJdAroJRL8K7BLaFPUesu7rFJ1o3t59Zi1QvucV57/GIZYTYRJLUY2ZJQ+2fZKnWGrPRre
p6KsQaWaYfmZnZVsmnSa7tq0r1qX06jv3RIfj52GIcIh6/u2g0TjV9LRDJr4+8QdBo/e0+d2jKgk
W31qZy+dMBJCp/dMCilhGhS3TVXk+96r9J84LOePVZzFvNJBvzI8zFY1GNkDFV4BhXSo6ej1wyO6
SYqyvG/KNH72ewEnCbVqIoc62OT0Q55SGrJCJEVY6bNOQ5ruyiESv3oyrqJBqvTHyMPyyU5lHXkR
XdvGcTttCzXBazaVleKGW1q805FfvS5DtBdkKLK36STqgw1xSbsJcyweC1Sfd1HWaE9RMrH6h7Z6
NvOkP4pFpSM10AV0uqcMsRCh7JVDXisjmgJmVtpB0eeY6CTy1tRgJ6mSE5XyXoEddsQGPPxexHn3
ZJZJg9d5Ec6lbS8Nn9MEMpTd4iXqqoPv3VeWZ30ORTly46gt70WgKk4XTOC5DJ2dngjiD6vL5L2X
yCr8a8lD6sTU7wRp1MHJqXF4MlR9cCGIGRs5FJTNNCnpqe8sf0evvzoogdGzyPr2DtNhlYurRiJF
njpIO6av4pijGrOdQz/lH4quMtC76FAk6VK9vOqmqr2T2mTAC6gbRuh/XYivkuWNXyd90O5ro84/
eHo5Sc4EmRYZEL3qd6E1+fAdZD/40jRm235r87wlHCBoqNlVWr+r86Ch4G9YTbhBPQR20iQC+oNK
1jyPop66phKNG4794mkcNO+Ql0O30aV0PI55LNmipyk/m9ws2tsmkNX3udKhHVMTRj4j/osWx+Cx
k8OyDm7w0dBsTEtNm9g28x0IjJwNgh4m4bbUYnOHCL0AK66jjpL6I2a8QRJlGMGI3q7B5euprpT0
fgB8MseiBYazURY56EMIoIcwrlKKUt1FrcSdbSUd56Nsjluv7Qkngxy176aS0k9NFXqfajmhAl5U
iWtIqXZqTBXhkkDNHlRORjq5lr8VhbzfKRxDbjvp/mE0hNntBDD/Uel678cUpN4TYmHDwVN7fERG
ydB/yFbhWxs4vwjcJKXvP4VZoH2n6SHzGPqpuyeSaKvrFCZi+Jx5SuSjyqDKAB9zIy4QwpGFIXGK
MsivSzkMDr2fDycxUfuTwe5+3/kZdYNxeCytSPuodByA2zRTtcap4OAFbBZOyFtRnrjQbc0SfNlR
yiqOP+ZJEV1XzWyBksaRd9CbUKVqbfidf6rjwPg8+K3xqfe0QTw28OHy+zhBlx0fIHRMbMMaZWU7
mbBFbfIef9DhIqrFx6IIRqzNw6HdmWNsFQ4Bgoy8HrVVB8sCn96GmvXy1tMiyR27CpWpyfOLbYLU
xwn+edxeyUKW9HiAiarnhGrSuRkO3Bv6RGrsRmOHO12Sd5hyGalHgGyG8Rfd7KoO3IQoY7BVTybH
O9vZ9pSuHDdl0PXPxtBHCAS3kYrtmBfkTXfl93TNYW0Vti9GXoG0vODjyWLm/pNgpuUthFoQBBhz
iNpTGZb5cKy4b68JP2rhkIhBZdimrCKLIDSIEoC2VDlugLQ6uaKUm1wpUQPyuAhsOZqqwk77IV7R
/5TPiwLkfGA46CDRh4cs/IZg64gxbF7RaKxQlb+Sne5D7eCL9BWvq0/Jvr9tW0e4VhETGb/eefdr
haTz6sqv0WEXzsKJBjJny0KSxhUSFMpsHP6+0n9IyY9pfH6VgN/+yl5fU6IvclodmL0GL592NSy0
pRjAJMgJsRaV/8HfhLwMv14ZYFGZfpkD6DxwlfMcADUsKoteXBWKFOJaAQusPEYU3tqtsfOQa402
ibNWNL2cj0E3g44feh36TCE6z9ExxfG4oQjtm2u1Pfh4iP3+eZ2X9ubZAPalqAdeX0cNeVleq/XI
9JoJVE9WblQ0veRHH/+K4dojstZoZf5+tEUJ+NdwlEdZAvT4Lm0WMYzz1QqzdtLqQ3rsruaapbDL
jv56tZm6y3l1g5m9GmpJEgykkbNv9oX/SUYNQwE2/FxSt3Y5wYT9D9uyFzNbdqDI9cYURq9rPIxO
OWP6cmy67B6N/by1w1V7mkXB+XK8efqvSsCwm2vVamE6Q4iYu07dXj7MHUR5b7lr0sv/j8FgegGT
wBZhidRuZznzUshc/2PnkvQn7nDF2kBNzYFbj9DimqTloov41+z+M+CiwC3Bf5QnHzeRwsG1F25s
Zdro66PuP8PpTt3HbpfsplWu13ld/XLYRckU0geVDiNzxSPypMRSWEm68qF2yRz8TwkI7TXw0IVV
/Lz/YCD+/WQX7W4tGQP0azI3OZg/Macki24Agf3wTvNEVTg9mwJHPbv5Mh7i7epjfmuPUBwGfYsF
qX5hH1z2HX7tceFGh+E0y9hQ7tuUB/TJt+v02UWTa364JtaqkPZmeAZcpUW50QdK25VG6TZudkhu
KTXesUXczuk26fdmB8v0HxHZLsdbrCEh6fVR0UtXSj6HJKxxU62dZpfLhQOT1gRXGehz0IrnexBI
a6DV8uh2WxEd78zVvnpQJtCQc/HVQG599/vTc4HkZUY4+SJ5BIp2NtuFgnw+ntFZQp6Nw0b+LB4n
t38f71k4D91T/6z29Lq1Xe/Co2jt8au3Me+Tz2vklLe+ALBaHW10mhdzbfr8C/hp1BE/I2K783bK
dgYTaVuswLYCp47k9K3bonqww1LcRmgi/AbcNv+yhqN6aaWdla3nZ61DwwYEQw9sedL2lKsrxSu3
0cHfRyRdg13S/cZXyp7pHP5RdZtNdD9DC2W606k77gHtB5/7VZ3fi2hm8UUWR3BHtaNHCwqJxsYx
BIou5lWK9OTvX/qC3Tu/dKD5s8S+OGv8MuvzZ55FiaaONTgUWn1z03SodoX8FcPVzA1uGnph5Wna
WADH+q02fKgAVm5WvsHFKTF/Aw4J0HLQzS8AlW2vKanaVFt115eOusl3xoYSk7gl89qBqvi1yv+3
m/QHcemrJ3/RTbr+knzpw7Nm0vyBX80kRXtHeKbBJCVoNxBYZOv96iUp8jvQ2RxAeMCjdf2iUPSn
DpGARhEgMRpGVAvoQpHN/N1LEiTj3WwFAOmLD2EfQqz2V6Przzj7t1JE54kFxtkQ0KG6wwxVRZhy
s07S63iksLrJizMw1BSp/BB3dT+XN/GolJ+FPq+ey6FHeDbMRuOUi7n51SxRrd72iZIma8v1/FR+
+SayRLwMj8WaT4nFNwnDsdbThhxVY+Ge9LJNqDZPXn8/VmnyPUmz+L71NU4qKcqLu6TN6wdPbhSK
0dmE6kfedQ9pUJaHV+/yjcSEBi9P4D/nFq9ufsy0AUm92MrWst2WelEEX4kSsTWgUe/AoUqnk6ol
+X7sp/RJQ4u2sqkjDfv/y953LFmOY1n+S+9hRgmSW5JPK9ciNjT3CA+AGgQBkMDX93ll1WNTXT2L
2fcuLS09Iv09Erj3SA4cYdu6ajhO6SIflwbRokMa9CcEX/U3n8ZokB/b9TgzRTdWp+oIeAwVuN4s
SpwWNYRlo5C5jbNxMwauPmjmhyWyoOrS9zuwBZwRUFVNOqqb9Xj8gNBj/7LQwdsOSCLbcc+hlLcj
1ZaDA6xzhHoMrwpr/fPSkvqYhUggtkuN+OB+bDqM0wQ1xqgLKwHcFD2+GphW8WvakVybcEYX6cjR
ny384eDNM//0GMU5rfr15OiU7PUESi+swYgXDeq8AdIC3Tr39f3fSgVkEv77CXHHWYvhYR2t/rXU
FviGDirvyUftKJqeFh+XjkAobb401n1oZmAQGtH4HWXtegLABj4iVPogR4T2Al6j5w7+tULP8frL
Q3EoZsnEf5ziKTkLi+73lHvoOuoAgRs3Bt1BGk63y9zUeRwMyfsAjWLuJBSneee87BgvcngeBZ3G
oluy7o/nlL+LaBM8jLH0xUO4zhPcXB4bZ/RCDSMBLpYspi2AWrYVZLFjrOExqASfw5uRd0sU0oDq
+LeDe9ebNtqrs+ofDFgaHbJq9fgvrxnoAt+QTdrh0aNzNNwSX/TTJ948+Q8oeYKbCSnUroKBuR2W
rtQqrNoTjCQThOlJMKnwElGbNNfQ9QYZzs3K4XwcVd9vlF8hcG5FOV38zjzmQXo1NEjvmhtjllPc
OPxwTkEyZsVCl5ndFOLAZKHwSMM9qpEHtuXjnLBCk5o+iUmwCnnkcYyUVL6ECN9nCJguxLqCJgG3
/Cfyh/pRIQxcfHIPMnObCu+Dwqrw6o2JJTmcxXzbr638G/NqgR2VgsvLY9FBibJohha4yRBxZXxI
j7pehhpN7it8nU3oIzgh7pPwbyCT6IiZkAFa5l1Wor2rvUQzVX+qjLXoNTVDBbeZH4uPMGxBdXaI
A9/AteYju5kN0XXyVgQ0eTPSwpC+AmFsniaomoUCIyj7tM1Kf0y6nR/2oMHx0n20wTRXe7smeO1G
mqxHdEb7mM9MI+xxjb32h3tz9jqumVo2dPUxfrvV63U+KSCMeJeWpStkYmdH8rQ3Q32bAWtt5wR5
jHkXAWfemwUcP4zi1v2pq5DuYtqi4xHYxyuyGKst7Un7l4QVZNGrQOZzMs7Z0QM7+8YSPhWzDqZr
b9OpdGKOgSBO8PeMybwBhBLsQRt1h5XyO8rbZ24Ttlmq4WeIgkPMm+yMDETxGM0muUJbIG9BwqKD
EUn9CAKVoKkd34SbwS7CtZdMlwnlR/tsNOq9i2vQXBw5Zzu+uHhDoxaYd4+wzquvq2ab8QZp5SPY
gDJFaliZBUIcuadIEQCu9sqQrkBj+6jZrp3C0Z4QhxQJ5NSmxwEH7DM6LIbf9RDIP0gmYd+oaaQn
sQ4M+dbMraLEYB3Ae9I5+KhD8L82F7O1sozGEEedRIDkJq2peLAs5odmAHNbwm/ivtuGdJfG9vMv
0YB9A0NLsrK21YC8SVSKfraSBWXXdhkrBsbEYU2d94rECVfqYPD2cxRgWlqm8BfDH4npLQtVukGJ
VzfdekCQDTLqKoGTuBe/+1WnH0nTzQ40aegQGM9s8EQA1KM8eqwV8sXXITz4cE9+pAoilMI0sbI4
e7oWIRN9/y2DOUF3YRJznXs4ER/maEqucuqm9ZDZpMOhiojy6ajbTiT5EGQDiIyuDbahC8Uxi126
BaViHoJEVz8Ji5EZhWJxW9R0cTrnLZnqckDzxI5VrYZcANTItWp7ZOOy2XzK2fp/+nCoDjKS7Q0j
pXjIJDEHZ7twj24YsRQiQL5ZslhE7lVmDt9WpaId2mslyr8ZTNh4+aEbVqJ9qcHynGIxVT+dEQPe
dNz+KVhbW+FWHOsYgUxpv7x5Mp55sfgCaG+NsNQPm1Gn9ms6620dcf+tzfDX1Lztj23MyG/LbFog
p77GGT3Uf/kqkW4erNUxmuR6y5KqvtaM+ChXr9zNpvFCi7YO3Tu6X+SNzjKD6iJOIDcepD4tXa++
GZovIcuvfQVXDvgpKLwsRDK7FSGED95CdZJHIiW0YD7po21jY7vuvFmiI91NDdR8CkxCmA/oR5rw
fPTVzg5uROyabTz2ONZ+6GBMH9O08JGafcCLPOhcUYaq+gZp73XZIl6wztto9o5rleoLU616RA9C
uu7B+vf4G2scKa3f9n+RkqffqhmTXJ54COVT0zhHpcdaB0hOhEgLryPcT0TF86WdW//NxTbboAVZ
/Q1x2z1ZZLB/txhX9+ma4d1C95yYPmQ362fkOKffrmXRk7I8OjA7LrjOAosHDZxA/BiDrD5kPVV9
0aVO7gJWawSH8HRFrUBvtw0Z23fUu9KzrvH5YzeqwUmQmG4gosGHWhs1HVsE096oRNxsEYpB/Il4
WF3HZZl2Uoa+uFQj2i6CQMIBNrC2/QxBaeJj1p3bgdXSePUr7UO/3GffrLbhxhsHsal9L0KbxiBf
yTzhYEjwFxwrJptNTZLu7JLI7LWftn/g302RoG/WK10WFUN1Xk+oHEgNQsi96NUnzfg5z6Q+K0zN
tmhaMV/WKpoRpR/F59iQZcjx1Pu7cBnwUce+829eptRhlHOGCgofGqc1ALNmWYtw4wBXMnznPMLI
ssBL9yks6HnUu8/jL4qw9w9wY3fxk4d6tL6R6IRg6drug4CbqRAaZe4YkvwUE4s0j3GNTnU04PVf
RqZNV4AvB2+r3aKKoPPmzwn1ulipp14eOmvZNo3MUCRNOvyKl7H/nizo1RDD3t4PSP881zqIylAo
vjV1v5w7K9wxmRHEaFnSvY6Nn+3ApVe4b0f8xqCvlD7G1he/WNCqHyJsd9C2xdESULHuUXRBXoym
JihiyIgOQaDJm+9z2RSuTugntFDZaw9k5BqqpjnqtQLDqnpI4FthyxD1JrsuttBndB3y8Zepx4xK
6oTtcNp7p5g1/DFORPWqlZf+ySwZn1u/i7YpAuOfs2T0w4LOeN3xgqqSIP5z5/sT4k4RN9dvuzGc
L0tHkZqiRs+71c1AXgkhiOlDFHV0ZVaBts5a271Fks60GAkeXOKnptS1R/eMBfEhS1R6GbCtSdzp
3K3fw2RRad6ZYLMmPrwmUMhUaNP1waPNJjxWYpl+epfqZ4R1Rzj2BujcCp565mkdkulKZpW43NnR
fbGEEgjDhI9SToN4AlKx9VQbwbcwIi7bzEA7V/QTrtscL0+yRyYaABqYbeCNnNDbwblGtbpnk828
BqTOATokpxYcu8ZSRLo2R6tB+r5IVMbIlTcHLKp2N65rUOIEmVCo2LBL5lWurGI4kYtYJuu+6pPq
0EcCJn7EGW+8AadcZaPgd2y8CCd0k15ZIusyNKH3aiPaZ7nEMMvzRFX0QRFPouxGDreqmtpdMIF/
zMc66h8xn5JL6BFTiC6NrwLpcVWe4ri8yy+AgYSN4D+IS54fRhL328qT4ibUSPBiJM2pi3TyCV0x
3ULkMh56JEYdYgykLx2DLgOwurhABzdfKYJKX8ZQsEOT8uhBU442mGVMQYtikhtxn076OR3RGskC
CzGaF63xJtJkgsicyHo3pujv8dsU3RnRNKK/IKgzaD6qVF2GZqxf+g5DXu6ZlYpcgnx/w20GRRwS
AE/EBDgjSNvpFyivo5PStH2PoJ5/8CuLPlYNLaRM7jmtvRPUFWmIMto8qDgROQ5QktdV6625ZSS9
BFUTnESg6vsmFbAc59/6Q8wMEr+D5igfDcKAk8nJj5SFERI7mqE9pMlMN3Uc9RenAxg8cYhu8CgE
b1qpbI/YPHeWbOnfK2s0JJQ+/ZOsQ32JMHShlcbSnY9+w1J5Or7yIRlviEmFCoEHPhRrYRpsG27b
HUUn5tHFE3+EQbgiOQcrDaWXDQpvRkIAlEbuq23riKBJByRVZWv9G/qFbj/IlJ6ooOJD8Mq9M5sB
R15jtUE3GtKT0Mx1bQVtTkFi+4dkYu0/3SL/i1L9h+8B2vl/a553uh5+/lXyfP+B/yN5BjgMcAO5
LIAM4BwGRP1fkucYYBQF1RggqBBQ6j8xKv8OXyFwA/FQ9/bX+A6i/zMsGwAVUBLEZfv3TI4I4W3/
PwjVv6O1iCNFozfIDoTq/RuTioPItGE4XuT6bDFfVuqjim7/1yfxP2A8AJ//HSv917/lvyHkro14
3Xp0A+h6KoCJYSJgcVTQhtUX3qQ12/oG2l8Efc3P6X0WXOqmPvRKhK/13JB8HeBxgHL4/sRD2Duk
coBGd7E3KCnQXBeP8anF8AksIPDafXaX0HHRrPvoLqvr0sq90LvUrr+L7mra4Xq/C/H8ujd7NkKc
ZxRcKhvLIDsN29gr17uCb1Jxh9a/fuT50kNCITxJ9tFd9Zeyvov23V0LqJtaPbOJOpyzgm6mxnpp
Ps+teAvuIsIgAklY6LhLofUFa33o74JDiIrjv4AqjCknFszB1keVmCvkpLEHdGj4Kio8GecO+qmj
4rHNvWRp3iLdh9BfQMKcab8FrsHFV4XZc81ZiKsGEg4eL5umoebIaVxtOq+qXnraNxsZ07XDxmPY
k2iE04V1UKAgvHzkpwn52ji4Ov5GiDW4w/p4k6GrhhXj3HVQ9mK/G0QP7KVJ1/iqBKRHQ5OSwqHs
64y1P/nSK57unGMazJHlBOeUw9YaJDWY/3YgW0gkxQ6B7fLDj3EHhJBIH31cSscFOdinSuCCz0dm
GQjhNl2PwJ3CUzqOzRtfY2Q6+oHzDjy09GedBx8jy4DkLQ91Siqo1xx6vfjLl2R+WhKt+3zoidpC
yiO/eBbJz1XHw9WTY/oUTB6mpx5iqwBKaIlcgqH5xVmWna3ys3Os9PSdYm/D/wvvO5pniBPIRRR2
Z4EWrdMc2/kFIdlx2dF+KBBEDsdv2EKL45H0vYHE7kJD550HwhSEnAPfdgQwEPWjetc06+816sjN
jkFYujqu8hUHxRXPMyTgjIrHicl1P6th+dVCu3j0wgbtiAsMABg165O1UHFCJ03LHnHgG6GmbrdA
NvsHCn+5rZH5ckW8MURErP8B216/VB0ZN63R5ga5N9slaUW3ymP9hun2cyH2iACsE1uHZWskDVGo
xds/ZnDdXo2m34aSAyiqM1KO1VxBW86h3/dbelRjxCskNlo8HNCJ+ejYErr5Sefa3aADC+5sonGn
OjGI6RA1OSGCfX0T1bIezCpIC49UgFRnaPP2AW/ldgKA+gyLatzuAFRoeu8KS8+RL1uEDQWLhRtX
NQi51aGxKI9al2uvq/gv0aF+HAxTxyHg4o3TZS36bpU3qIchuKyQFd1ClndFQ0F9IANJNrqLvNvc
y+7rviUV2TIZEOd9N3HMVVVU+orhiQhNL286WrKq0LJPt6wfxjFvJ6wdcbP0AFHThWwg6KoQ9hsP
+FS8YOgP1ezsVcEf8IiJw3i5Xvx+u0CyCp09V2uZ9CRrNqgYoA/xFFc4hEzI74ssmgpRxvozz2nm
8iHyoZAeQBbkpu/8B9GnncozukbehpA1PfnAZDReWRTpzXMzv2uEAh8j4uxz4w9Ie8d8hS5tP2L3
TyCyJTpJ5g9bY5xovYZfcHbMr6vtVMkS5T6C1rdlKyvgwaZ2pxlbWkkmOsh8DubqGMq42YQyE7cZ
oEDZ8Bo1c3DMPIxp0+zS0ZtPsoJsDfqY7IRa9/Dd4DYD7i1tWa2y22KvT5EUhdbwJjPmRiPGN77A
Qpv0vkHbl212oUvjb9PwvkxqhPYTitpEW4/VY0Qyic42TH88UvbmN2p6aUWkTlMykjMq5+Bnnht0
E97Pzpw6zg+mUcGFhz3fZ0Igy2GO5SOQpbDGG5O6ix49cxkGnZUJanC3WdAu3yRzaFSLePZIhw6R
VlDJRk94FOmrYg74K2oWjo6v9MINgTZrxO3IsI0x2pWex6szdOLZTa82fsYVHp6Yia3C72TMk0Ub
w940GgKbao2OMU/0dp414uxXP4StUwv7tYKyRohH2gRbLDkp2OG4i5PC4QU8eYGnvodsyTaxadjH
iHiMelO1pH2sNUcOB6nHu1xVHpw3gHSe4LrIs6mvzyOwuCfIHgcU+MGkkYvE9QyS0MzOm0gBESwI
VuymwCdtnrKYLHXuVwALSxMG7LCOKfslJkQK5IPtIRLjOrOfJAkVXCuZvzOGJLs4pHhPQ3/wsJJg
wTlD8UuOtZf0R56qqMK27ZaLCj2wBZRnDUIR4on+DUaHdxqQg/luFtS9JhDif0EVwX+FVSN/m4Wq
X8GE4zOCft7P/SH0zg6tJgfRVsmp70JzY9gRT1RnCUoaYHr4ci1Kp3I+UQXWoGH23HGRfodSAAE3
DHsC7AOVfcX4NO4rTw/PxGdDifDP8Dgb4T/MGlN9kVTWf4ZNIzj0Ws5nNfHmhKqOakbZlN+fUV3R
AY+JjF+AQKhwsPPxVi8ZkB5g2xcc9usra5K1z3m6zEc2zWNcAmHrfzcgfA4x6xcw7eOknqo0bdSN
jWx4lCKaHhokVL2OGTisXIpBvlRhS+YCx4hD+hjYAgK8aK8A+nMInz1UpUb44oKOwythsDnsjFi8
cxA06JnNHHZvzD0/a7faZ4BoyXXquwzh026pTo5p/Q29fnuGXGO6gfyEEqCa/L2HO71UjZblTBf8
MQ66y7GjdEugPt8jnddcUx6YMhEIDcEhiw6TNYX0E+hZMc+J2S3Kx3fTtH5ylr03AiqdadJvCMxA
Obik8ElYuKw3zmr0HxqyWlytOKraImgjd7Krrx/tNIJQaTp/uDZTEx4scMmdAI164XAzgTKZzaad
0kTkwGijE45a/Dey9S5YhrLt3KG8bkJqBiq0cVFxUD+HyrUEYJ5M2BEGBi9X6JpAzEJHUe6eekDF
avkJaM2Wo5lR0qkGBCBZbzz6M2HbHiD0p+kZfUS7kLfrFwandNWjQbKf+Cm1ECCD/3D4Ye13Rxsr
U6JipYtQzjnEu4l541sXoQPUAW0wu2CICXwmkx5wzSg3471alugt9fFPEJYrL3crd3AURmhkT+Oh
/0rmND2EwBl2yvTpc9NMyVFBb9LkJFkAk2ZLsh9mf3pUJCXXrpu7I6PeNKIRRdJdHZPmNxB9RBIO
Edm3GialyrF2FxoNpdYMKLyJp7nMeqdQi5jgXPdYdgxTnCdNY/yPLoqDQjqGM9zFmQW+HuLxg2dj
vWIUdJeMcnYBHRQUNJiyrVe3SJRECOxx8TB6LzRr37lvwA71KKzs0tHdAu1wdGrfuyHQrC5pZKbH
JbNTYaCbOyZ9lJ6WgJnXcJqC7ez1YcmqxHv2UhtdYJcwH4ZUEu2so++uZOVAgwzqYGUa68Igl/LD
Wxy/RJapsQiziXxnPQ/KuMKwmScg44AIZDOqB2WqzzIN412QoRAYbfIpOgiJtf0mc3rZOt+y90BV
BsuBTO8tqWHncox97iUkw1S2QCI9uBUZ/YV3FcUjNYF1Jb8nU/4EDRuLZR6GLWUS1cQIFfysMKVA
Ea3Jy0q4eXLDwvs8FDPZTS1DVyAZzYPnxgGzd2rPkZyhH6H3jlq0gJ2TGSR2jux42uayTdJHzwXd
EdOou/BWjNfEG5kus4UvD+GIjprqTnxMaMTZoSNGHxSdMNpFXv0Vj3f0dW7AOTfJRC/wM4By4zyz
f1y31jUqV8AjbGfoEA4aF/xhTRgQnmW2n4M0rGiMDJBMlPk47jNzBnkfPyzohIW/3B/lV4h07ZJ1
xKHnyM6PSPtCP3E18p0TBLBl68VlozhE4ShM7oqlAVQ7dHre6HlC/Jhu5j2VpP4Bqo6vFururaFm
UrCQafZ78qYGlBSgXV6MrJrQZbOumzlBn08eJI05+IsO4HhZH7OuabpS8rne0mDsj4T2MO916Fjq
zfQbftPcLuQWx5FETSGlOx7NFfB6rl7Be0Au5nnTXzy9nt6D+JHgDZCVGJZyDkeETEw9e1YJZp1K
N+nGNxLMU+r9o+dwgnnITEG8qTIB7y4GUffp2xRqI5Hp7hTruAYp2rLkdYDl6M8AuTzKdP3RfHj1
QNBJgJH0RuHkhTcITVXbLuOIGG1sAuGSTYc/iZ7bbM/NDEFp2s7qlVaVd07rdX1BMc76INArt8U0
Tt8BtOJhxUYa7UD91BsXVsk29OW945ks8JByx54gn8++ZOKivfRpuJtQiv47I2kgiiQZ7lc/E7DW
kuY6YBW4wJ9a9UWTanaW1EBwSai5dixGsxOQOhRX6+kHbuzu6sBUFFq0f3s72SJjwbqhDsYuSBqH
JzKgARjal6qknhp2xKKIPG/tFBbEKvUu584/xJlbixnRCfAquq8+g+sk1qxFW1btfYo6kBsoJi3w
sui61uFnKJD/Ab9xHeISlvXyE1Oj9z4V9wY4zxv00febqgCUjTh7XPIYBT1rwmvY+fHHBNOCykER
6d8KC+Jj0CXhyTMSjb3wkjHcJiMtKxzUH0tXyTPK+cbfRur6AiIWtuRILOcMpomnKQyHoWhRrfsW
wHR4abFWY6T0xCmDb/si7sdLobo47nPMXP1tniog9jAA0Ry8aYIPJ2gQTyH1+jxDuRiUCP23v5eJ
QA5touwB5hzD887GDYEmY8z2USLNfHFzu0isAhUwAFW5K+qOUTU22yY7hKTx8D6m2dM4eaREMCW6
Boms0MJERnylU/2boLzoTa51hc5cM0KfseCPWOEv3gWxEht8QW4T+JYUMNH1JR97sNbZBGshX+LP
JBjjK2ZClD1LKZYu19qMa6E7bSC/myieEJ4ke4m79psN4eRyPQv7PbD7ORw5TE65WBRku3jg0Jww
uZQcM4yo6r0f47XdeRXP9AECBhjNGvSlsXKJhJ/uV1LDftxIPvgPXT/WP8OAhRk6EJ5+JVOMorU0
+su6Dkveyi7ERN1Whw3PEYkGj9QcNUfZJb+Hljc72IY5ZmzWlPFUfy3U+1ji4Qfhq3tH3K91DPBG
hRulphtzy1/iVZ8SizuJ1Q7VcGfMJi9NMl4g4QAVDoeOtZCnICfvaan8nYS1HZFWu3jAeKXj/l0u
WMg6GJD3tg9E7idw87YVZmMgxTkx7k9EjQNb4Xip5w5bnJ98xSuXZULNha76KCr60vWsuVQahhfZ
wILqBavYWOw6Z2SAZthVvZ2zCAmPFqh76srCqIe98zTEmcAT5v10YVPDHt29+5qJPOo4h+yMQz/V
UTBeQNVhnpS/BoLfGkh2XWSp+ws+mBXgtUrZrg7tZO5QZQEOt2otwVBuRevdkOX6mqxhubCsuDcY
o8cBdNO077nZxWI9dKHcJmracI0DmWZPDBNoBU3WpE1Y1HrlWx6tV63QDZZAnamCDn3YdM2uq0CK
vEan84Id5wW4fo3+7emXQQLzN8iapRiFYMgoGK84+3EDz0Y+K3S+F1rT9MuSiB+SdPULvIOwmJEK
qD9AwtzKGPOmPw1AmFyUK74OwE8SuK/BQRetSV/R3Ya1euqCE9z0dJcBUQMXAVReTM1UGuo3OU3A
rwZQOkD3gq7mkcbTqcZCs52WjGygQXxGfTMrVC0wCqiV7oOhdi+oYrvY3piNss2M0R2injV0/NjU
FiUlqRyPmTc62IyTv3DnyCOmqQWJCt6w01WYFQaauS1Agx7OYvECagy9txI5DLhSi9DercuJfJ41
+UaMhDl40aRLM0Ev0bc9fPJ9/wIoa82HEOOKnu7C1DT44zfeu4/RLa/vepUpS2w+pZ67P1z9Aadq
WHo+0i5ohMrS1Wt+qwTyrNkLP8J6/kz77Ndo+xORSQjYBKV/vaVyoyBEwCjUoLa9gu7CD7G+SS4g
0bDPGPmnLRIn4hKQQXyxoEthSU7JHgs6iEDeZ9uQT9esqz8wSXiFCqYYEoa6Ra8hbXdpOw4blPNl
QCq03otshMSpW5GMz8JHXwpsLpx9ovvvIfRVWI7D4uVtn0ksbAQsCiHdVsYm3XXUyrfA9yBI4BCH
cTgETyuKUO85CRC0VF1hdK82dUp/tRSa8TGi+kI4R7HN0o+FY+tY2sl9tgGYlCm5+ONY1Jg3oQMM
XlF/uOQw2nnF2IvnZRoeEgSeDlH2ZOMQuk9qHiuX7ElUvXKt9hzFzfhW6i2kESwPlX01KngyPf+I
Gnmos/XPqkVVIPL83XoRQG8LbrBumr/LiItT1/v7z7rFfCHAGvoBGt3WsTnCZvs7HMaNacluDvYY
K0svhTs0URKHiT73Ru2cN77QUV1ktZod6dgTfMCfCfN2IZhxOfv7uGnfuoZsB95sLRHI+xNui5jj
fBQArCLMYqLun6St94G/XhqFwtHq2gt0qkTQAmAmRAG8u1POezCY8L9ESNZL8UR6KOaFKAzudIs5
uB7NmadZ2YnvhHsYq3220zw6yUntcRFAxW0BbibqvRIOzpIYAeB9DaIKPQz+E9UKGo74EHYWC2TP
N7C31hv0cZ5UrY9uig8RFlOTNGsuR/MWxTOmwT4zuyqGg1NBXFHyZnisKxRJC7TAp38cT06+g0xd
Y4MuPE1+YY68ILim2zg4FnEcqTfmMuS5AsICR6jYrpL2rRrYe1WRF1DnWBGxHeZQACEELcBhq6X/
t51xm9j4OmqBlvcMqLznNnBefbfQi8DyvptISDZDKv4gFKOEcufVa/WPP9092ibD+0uuaevwIevn
VWWIGVBnV/PPMW4tSNNwS8J6t2aQ3CHsAjBEek+OaMoxWsoOG7TrG2TDge+EyMq8Z8iJgYCxumQZ
As7JCqDfL4Ow++qAacLXXKSkxSShp9t9b1Ft+gUh2zapIZWipkLgjf9lJ4G6M/Uxh8EO4QivvsKX
axgaFKDKQG44JH74A9Qrnq0Z3dkC8Qcrilb9Pit8gXFOArI3aimGdf72FX2De0/ktIogwMIPJHFE
tzB7XmM1POgId723Acv/CQlhEdLuOZjvXBDPw5ShrBUdFQSyVo7zxGwWlkCtBfT5KKE3RNDJLRrb
+wHQ/BhIS46+5g/xaG9VUCGrHx/LLkpqfCL0qiQ5xUu4X2S04352VHdewxObNZuuULOe3IocNqR4
+7C74hZ5Hpa4DJK1TBPz2ANY4LWHBW1uzr5LXtaAXxZXP9ZYpZfaO1ARfMYSuiuEuRMhmo1LOrvl
NTJ7MTjIqj6NYfbaekA3kr5c0ZqemnrfIww9AD6k/1B3Xdhj3f2NFqhdKrGDgwLgDFYI/OdSQt0T
Jt5/cnZmu3Er2bb9IgIMMti9ZpLZS0r1sl4IS7bY9z2//g76ALcsWZBQBRQM1N4bZpIMRqxmzrHu
y2FgPmxq2atkCF0s1Gs/oQlfi76kTKNu1GRcBxlN5tY+dUwTtWhrxCT1xzI7N2a6cybfnax9PgoP
QcfKkbeVP2+K7G70obI3kDRgUqhby6ovMKCzm+h8RDS0LoU57gfJVNYIMmjZbaa527XWZT4Ud0Ux
bNhlYKIpa4GPPtHuRyNzBzu9o2ZEftZsATzd+gx0SDjbCOZRo2rXYJpeJ8TaKr2vekIWwYQVBd+V
0G7AcDyMjoPEKFxTi6fr0l62ublG2+MFHC1zpR1HyhdsldPKR/uAuPa10VDiSaDTiU2UeIz9Djcx
BmVZebWqrYpuRDPdrebwHFXpWloWXhGWtz1dKZax5Si+VpeFaYunKnAAIdTHKlcf0CltsjimDc+a
QD6WdURo5JSTpw83ul7fmknohdA9KC5f27EB0qYAlKCelGRCiMG0WaR83SoRwZFm0XpMGsTqHX9N
s5kIzhlJa+8ztUepx7BWa7iNFAIXi6reKo+46lzSHEjqxzlz3MbxyVOqR3Q1+MuNR6zTrpEkR0Xr
ryxqnGEmdVga5XG0eBmjurYRuETRbTht62zXjtFaxaSdhBjad+rws4sRyssfDEzs5SNq+5XoGP3a
3SBeCTKmWdGFqBi+JGs2hbL4mfAMgxYrUVtdMgHyPPibUUT7yqqp1Th3SmS8GKHz2JJYrxjdszXi
sFlI4PfBIG473b6cxvB+0mhwkHyIqoOwkahHn+kSWpGc/FbcFUTuugPcwRdeOcaPFkcMOGPwG6Lx
aIhda3jFOXZdhJ7XAQgJ3WB62Zjuqsm/aDVIS/Nb3w3HsK6u46DajnOwooPCZmcegSVR57KzU+oH
EUdtft0b6bnMZ7ywgoIKO3QmLmfb2S+RQjXRS0j6iB2eUNKIHvpJcLd0/lrxS61Ibpy89ppKbIB+
LTdJFzS1d4Gw1xkveLIGrKFRtZeLkjLOCWa6/Ii6h8Jospl0bTOo1iMOgJdBVBdlk5krq65vZ5Wt
mPFea8PuYHVNaOoVGiTNGHoyBL8J9wgyphtk6qaC21IX012GxKk1H2F3zUxTLOt2lZRinZi/jLx0
dRtmP0OpzTJYz/z/0SC7yyjbRd2jBpk1SkBxlJe9Sge8+QVq2EOr+FiFyWVoMSCR/9Cu+SOlVTVF
9+gc3M5/bvPwLmnHDYgQ2GTxOemhiBTpi9L65OuwySqf5g4rKR7oGtjt5GWK/yMqw9PsTEc5Axie
+m03qti04o1JntaozoOqde6sjxvRnPnodolUSNhhcHXmTWXzLOb4lAeR15kq+tFRUPrTw3NqRlfF
jAA5bptXfWAqsNHQpI4aPI6x0tguQfsdGYynhtE5VtWKraZ4gR9EJRGm2Io2Rc4fyhUS7F+tJe4G
BVwM2zu5L2oi23yIDcqdA5cLo/haZOKIyXE/o1jrM8khqcE5SR+yUH/V+8WFUaFqpW6nGIciyy+w
7t5CgfNUs3/1i+o6UMFGl4QVw2jc2XX4iw6j5fKzoxUiYpN6YLxpTPNnh6R5hRv90qGmvAUo40Cc
pz0Qj+KeiULKhrTY/IEhAXGDaWQos+PI40VFe9DG5Out0juvFTo9N9bMS9umfy5BT6DzNm99wnHC
NUnSOr80zJj2EoppaOKFN4+1s0rJksulOTgo6bZvolv0C78iZtjaanhwhuFNzBW62sGxV9owu0b5
WojmyijFMc6nB2kXD/Oc8sTytdDrG9vy3cge71NyYJsNJgH11FdE7FgkXMMZV+PYPinyxU7oH03x
pVJW+6TXT0yZJLXo+8dRfXBMthtdOTBl/I0Z7ZvRn3dGVx07Xx7BnG8mNJHAUYj+yBoIyNsyp5TU
IV/sK4+G6J5og1TamePHLHTcuKfTaz1rbNqpZlQrdLHbpKldM2bEo9W59TCgYo+NXR2PB/aeC0FA
Ki8nW3GhrJFwj26EvCxUNtRayW6VtaHfOk1JZoPHPYastlT6R4caybiiKL1TOblVXCYO2tM2s9aN
nm1roVIwl0eNNWoh3wsmsBtFf2WY+cpBbRchR6wZvZMpsWeY2apj4kBYH3IYVyWdBzmUlGvu8rZY
MV74pI4vxditxpSvWUvgucVM1qrX+YR6/imhaO/A6g1jGhavPR0irWzdzjT2OTqLmkmTU41RiYiW
Apg7Wr8bv31N4/tcnsqY7dcyvJZ5s35ytsxfg/pTK88aIjTGbvMN3Fet64jAbQDIjdWhDI6ZRRER
CSuO2XXbb1rKTpXKalIpeYaYrfoHs4Ih0lN5HsctChgq4y9p+FjwlKR6aodop0pt6zBmN2XqiChe
ZI+fOHjskcCoBNqIfleKflumnlL46H7FVT/SJJtKHuSmLk990W4HA/hYcg/9jWBtM6eBWxhEg16B
7lKpG0/JZk+E076xtZVVaW7f0FLrhxbxaMMEe1hOnYpO6cdsoKiQ97KsdpiTVnUEK40lNqP2yVUG
YcNz8o16t1SeQoJvC5EK3Xge97MZ3ITiAg4OgFigWdM6oUE71do6TZVriXh99m/agAlH3ZYZhEgL
ao1Do/Hy9noghiYGWGeldaVyVKl9tmao5ioG0pKiTTB9c6faZLTlflKB/+gcCCZmNQb+5c9Lv3cA
Zjbmd60fudT+ByLFzD+pwc6OD9Z816T3KrpUeWFlzY6B6Vr6EJWEJw7jtsN13vXsoZ4lOcqOeQ1v
boNzrUihEk4rZcpYWFdtdcau0TWulFda5LFFqeQUSGiRKPHys9dauTSSg1PiGjCL9TgXK10tXdHZ
bjzmeCXu/fne0B/t+aT6L2ETnlA8oGOBK6YVbq5iU4+XVPbJCX8SQrpt4R9r83724XpXF2EVumkT
Er8Yx1K5UEadKOC3ZUHsCdR1Rk8GFfAmLC96/w3JJhFVAkkmWTPsZaUaIWruC58KxmiUAL6uO2de
vEqMqY8vpkAeGpuTZdlK5rMZafR4riqJT3JGTVUC1blyuhe96Da6nnn+4LgdAEmliQ8YFE6Wnu8i
E0fV7K+k+MlBvSt6salsYHpd7xXB4u+aLjVtztb4oQ5jO+4hThLlMYhVvXMosI1gR1qag6HyLDA/
hWlyNoJ6bft3U4eKGAicpv+KQtUzm6emuYDMM8H6c4Z0n/sHlFrI59PmMZDGJmfKQ+FEXkXy24aR
W/YqHymyVX0+IMtZi0hZYh7U3BC9ddWbowT8XotIWVtVpn1t1LxeA/mztqOqe40WZN3QkJX1WzU3
p4EPoO3HHd0Bd87xLioY7UuicxS3aQ/zymJiWB0e5aTf1BjmOlSAZp67naLshrGiTu2v+q64JJ9x
bSXct0OzN63yeZA3CdYEI3t1AgY6oHiyUlZN7dfX3eS8FMp4lejpvtE4gnrVpgyFkcPqH9LBom1s
PqShr67oJlPwF5c5hhGcOmBiIiPfmWFDKy1bU4VcVwgtN01Ei4AON4WDxJ2kcSOIY3KjPiU1Cns8
BU9aLLcqwZhOYTfXtJ+qaZAsYj4AjrW0srKKvXaePQRzpV36bumnV63ARir5m2qjmVZGraL8kAer
dS4qm+yXIVKvVlzeYbZ6La1gT5EKQaJa7mbCB7aZ1ZxJrDLzvDbT+GRpOFHV6KINgmunTFHFxXL0
oiZ7Qv1130+ZWI/GyxhriNyNnTYX66kfdgqZZ+dn+BPlBreaS+uYTgXxTJ5Ha9+izaAY+ZuTMGG4
qfZBp9ykFFd6EWZnU5QjM4nIEK2ao1EJnCeVk2I9pXV77vqKM6IL33IlLy7KkYalCPz9MGcPCkkl
7Cf7Mh5qQqDJx6gzAE1TRkbm1VVwZ2XVtkzDlt2B8gh8Zs+vo2Ibp/UDNp3LOqOo0DjkzX0mDpNi
E1vp6EqohFprFI3XsZ/dUrquvDHKnrJMp4qEb6WwaT/OUlwPQk7ohjgd4yD1tIk9IW5oiRumrDa1
zNNDQ7a3mjpcXjE9Ot0pzvh7KOEh28fe9EtRMz5EgQFLK/1xZyyG7Nhk/YTA4vYAVFk4aWbdCSdO
98nQvBhYoVDHy7eonkAC2z0m5sF4HBNxE0/+JYC+czh1P2K1WYpYjmsjUHf9BroY/uqb0uGTrJBd
vDAtqb/Js6ODAY304JeYODAzWjS7WC6sLn1KxdoKigc519UhMg28prRoczatQng0U3+YfbwzKM+1
JsqeBH1jvm2oOP8AJxbdV5oPT05onXPSc502k2qXF1nVEoOa7Po3DtqWy97njDLtBOijjjxAUr0r
m35D0fOlm+Jiqyf1j7hSsEoP+TnT0FMMg84ZazyPYXNDY+eox0bt+X63bwQFjQa13VjM5co2hw3t
0ru0GKmdkt/5XbRN7fKuy4zebY1k0+faUUmqnZEGhxxXndf38lhoPPc440xPLwJjOOmZtnH8bmOk
qtum1O2bhPpssXTbxborhuc2aNgsB/CXjumKPmTUc2a/kOadg65/0XXcE7Sa+oz51lF5EKjXuqJB
4dNlzSrCmSE6yKfheGdJekaGjshW3444b7u62zPCg8ZLnR/KrD2VPQVAVJFAVTEeqA2mu4lqYpw+
Q7X2GgCJTZYkLAeF3re1iL6eaZEfwES71pQzVFALvLZh5BAvtZLVm1V2l4gKzqblX1KsooOiK3ul
16/CSXo0Ll8rqe5y6b80dnibV4AmE32XG/kNIv+90NWrLkeWmJPEiDmmSKwfRttc45nQyYrxu3c2
HuNuS2FsE1PJUscfAxVeE/HCZIeXarS0/7SfTVHxaczHsMlWTEZ6gG/gqmFy7TS/FQfmO72hvClI
MLSbrPC3Vs3YwKT6Vbb5FcGF14bWzkyrC31UN3z6np7Hb3U4Xg2B/jzlFo5z4yrEqCUyVWxbXKs+
JoazHtnVyoo1TjDrVA1hR++heyr64lbLq30V6D8Dp+2xDGFzScyhPFIIs62Vn9YBwy+nZrLpF8qC
EYqDYanraFIpeeR5CLG5EKazU2dhbRBddht4v2lxchoTOZelYt4n/PJGH4nb1k875w05jsDXSmeK
CfMYVc8yHBtihdJStkESErtxIBA2h4PMd205TPT//RZRwqSZBU/MiBuvlg5QIipH93UCD480M7C3
mP14cmmf3qc+klU1r1VM6lrcuS3mkQsiQfuE5RXHb0VP2Oun0ok4dCE2shVN4lLp6AH5qDRoJJWJ
c/KbXoAB1gMGHhW5CM5V4lgbI08bT7MzpjrZTXul0n3UQDFn4W/S6uRyjrX8rdIATK7QUYkrQieL
A7QFe6cy3341tIGyD8rCWkuAtRBjpdxmOu0GC7Sqh8c0PuII019mGzql00rraREOCxK3aLxsTQOA
YRnbPf5K3ifCPGYI1QMt+Jzu1i2l7mmvqgQ7ZqcTEnRZ5vYJ8WsjswYnO/P5rvO0VR+dKK9PCvon
V7a5fgiimTa3XfemCwaayccjvd+JUcXLiZDd6r0ct8MQqGRCmg65MqjokyIfhC6b2+OLicD7bM1W
dJiqpCzXKkrAn0VFLBsVQUIoFyLOWmADlA77xqcZUmvU5fGB6xdppzc3IBZHCoKm/yvDEHrO1dhE
UJMVObbcwRD+yigwJcFs7zNiLoV5JTflXPd3Uazpx7rI63oXOBNSUGdgwrDV96cEOZKXwMi8UfU9
3KJV4dNBwzwe34tkpjEk5+mQjh1lfOw/m6HuKZEWhly8p05wrdZafcQMO20z1VE3tLWGyh3M3vll
6ejYzAq1npIbgYdBqn4U/UiRKVMHPmP2TZQHE3qsvPotfW06llgIdv5U1tTxwfeedcj36zptJbZr
2KkXZmQZyOMCAZF3bm58vcjvUt6hO2ShgndJZXYChbVTkS8aF8sKdpndRltT+N3KDxB8hb2Yb0MR
G65EeXcoynbaqJAN/BVRqLKdBr0j6hvkqz10KMNmp78qhiZ7lHwKAC6NaD5UDfimrtCu26qyiSwy
61jnot8kQ9BEXqAPISSN1Bqi9VjGBnJXW0KSZ2LtiumVOiDqYrbeDE0ifkvV/ncWDfoLNt2oXxdm
BsvUkPnkVaJ3TQXqdhYJ9Ii+rz23cjLgwpdQRfp0acUCHTl0A6xwW2nHB7WYbK/EjkquPRSHCnXw
TYmAB/0cC3oVomi6a3PgH7GumEenSawHGqEXvj9BL9AliEtcXaehMsxNbZniQtKCveGxSiojePP2
sjAbN04je504auuVnWb+RuBX7mVHM3fOffPYhFiR7aKudr3fGg9KFImbkjRaW2WGKn9IvUEa0iXy
tsy0x1ZDMox93GjPujPWXhm32T4VPdgCfcJM2zRBekP3hgZIPmCtdyxat1HD5s45NnhWiX+IAmpC
1QLBno+iI2qIz9VAcbayFQIN8ZR4XTfOGOedskeS76hQoOtufivYYr28E5RLFoZv3OUWaIO4sK71
DMXPaDT9S1j3GvMFIAB3Vd7edQsVGPdevI7jrroJF2ZwPwzO8zCpzk2rQhT2aflRwQcL/yMQE05R
HMyw0RFSNjeEhNEvbaETA5E/BH3jqtl2dpL5hk4AZ1zhm9MqqGEcR9TJIhr+PejjQtUQ/9EA2Aml
+BH9QSTjNjEeB80Kd60fOM9YvAwie90HhId6+2oawvZk4Gq/UHTaqhGtLzT6bXcpWkFT0EZXsylG
moEhZR617zvEqLlpneIioIXfjRkFK+q2VF37PwzoLDZmPKKAoWF/UFNALJf8GAe/vIkWhLQIA1Ka
aQFLDwHNQR6R2h3yqEGk2NnjXRDYxluzsKmrRCvO/R9gNfAadBLKJGDIT02uedofvPXY4VNz6zhK
Hsq6qA50bqxrJ6rxW4oWiDWpVbW3wf/egkWe9kOv157pVDY1+n5CbdAsWG07scmpbVDbxQLdZop8
9kRNNCGey8YefHZhzcDP0HyzKK3uPgBw9OCnefTYIuvlsKxIQmSQWp4YTS9gFqJv9EjE8Pb7vzi5
OldHrHWX6BY456SeDuDLyx0vNKD1q4AVrzDmKiyMNdCEZDPm+DEBKvs3RRm0G78BTp5HToiqTluY
5XnRRzq1vYVlHpO4PdYhExasBXWu9OHgsZVTpVhA6CbWk6tQhNU34LKPfjtHLHO0bFPiyJHS+MNR
/QtQKVrDFqZaH8Zu1g8Gk2g22A/qtZUU33H49I+mOy6F3IIVaRPX2vIjWZBZDomwY/MwrOdNsIOZ
TPER5ucyCFJ6sYsNla7wun6R0AY5H9yT4gFLOwDqoKW96ZgFcKp20+O36LZPf5fU2eQwZZu2+YHX
1xehk1jR8rt44Iyki+FmYlLa6p7y47uLmQvO8D94qYUOB+rLYkirNAwLRtgH5yFwpzm1LIVzcfBv
K6nXrxCPToYvH8Isyq6ISpZ0xWzWCYK/XT/105ay0iGNFCpjkAe9pF2wCKmkvufAWodxFGBA0Ch2
wgKiaotmrY4T9o2I/tHYyl+moR/gWaGAKNtHwMybLh93sUKc0TXqFUecudV1/6mS/b7pGHAS6g9t
gLJnVOQNA+crD623ymaXYnAfX0metcfEbOU+TWk4xypWshlKlxLkL3VF/dQelYPepNuuzj1jwCap
KDN2sObRNGEJpcLHqSyjZ02V+7HJ8lVDGwYIFV+lHVbtOcQm6TVG+yeeflbpe31t/vzs+UsVQoSG
D1+iZOP9/LXeM7XOgnBEPK/Z3a7qqxJuVyndrq/lU4kAavX15bTPFpfUgH3ZwhHS/INJ/Ot6fi10
jvnwGKGBOeKYUvjyjXDrmz3Ss1naNIMytHdd356cTm/v1CbM3akyI+o7eeeyvSDIrCtxHeRGdhfU
UXU1Mu/AzepY/oJgnW/BFRW0CGSykbk+fsND+4ejvKxXONCqA1DW0Bgr9v55UfhBzKzy+1HVecWs
0BygmoAxopZeL0gYwyBKtgOYq4go3i8sF6SNxD6gEwx1rfqGOT7/hh332Tu0hCUMwa+S2sdvyNSY
kqsnxgEdWXxvGrjR1/FYKRvgZCOpfSmLh6/f4ke88/IQLN2CAguLXEr7A97ZB0hkNJVxGPXouvGL
F0OEYv31JT7Zh99dYllHf60TwxhoHBfGAdvVXvYXRJmrOpffXER8+uQMij8WX72pL/Os3l1FMxP0
1+Yhe6NicE6Ow/1Ck+1cuckvg7tqjxzpUD1+fWfiPXPw/7Y8JDP//6LL0/3r1ibD8PtaNw91i4NV
dMkzDcrnrCr2eR33axlEt/YQ7+jBVXg2gvuvr/7pc/3r4su//+vihPWCWRnmQWFOT5ffTOm9Vn9z
g8uW8XFLt9lidQE6kkFgHx6q1FRlpPd7MIAXVTdJ09G9u24F85voIv73d2NrllA5qfh75QIv/Otu
tMrvCRWswxTc2f4vo2Cc0bfw7+Xn/nM7xC9CMB+Rj+zD7UydiEdZWgftOjzLh4rj0FkzUwJB75+5
19/B5j9bk47h6LoGKsZhytqH6+WDHkAUC4/i1ny2t0skoKzzY8ioB7IAd3BzL9/S3aFz+PWz/Afq
zFf97sIf1iUWJdH4ToiVegVu0L/2t/83Fzba5rv0IaGlla7sFWPCGEf/3V1/smYcU7MIulRGmGLI
fP8iJdmMIvT4SIkgZ8ZMliin0QjmE940ifumnvQXtU/989e3/O8+xgamGY6wDVYRVOT3V01xOQUk
hUeIk8NZcTBlBUwoe/n6Ih9Z9Q63w87MDs/JoWsfwzw9bGq4PNaBw4lp1A0uww78TLqG65LsUrNp
CkT9AmHRNCTXX19aLLvku7WrGRLvpw5fdQmzPq6lATyZmHRx1GiVe0Zjzvuuq+Cw4fR81PJW+4GN
oSvhXjoo6WqzWtiSebkpB4LfIc+d229+zz+7z5/fw7QIyyKKlh+/1xBUMGFZe0QZRjJLGQyjNgPP
nTWw8vWQbegCx3CHXuZvXvQ/74DrkvkJ8P2QPnjd71+0Tcrv+LF+7MfWpyCnxlCfs+DCgBG5q+3J
LN2q7rPdQN/ju1ewrKH3r4DZDibjOTTKPQwhXVb+X1tUVjuKGErtlMo0aFGpG9Y146CMQ0VT4ahY
7XAGLyQ2BK/qSqsoizhRg0wezc/u64f/zxANOkccOn845prOEMUPm2WBm+nPZtnC3gdetGFQCahJ
16dR/xTQQ12BzLhINuVh/k1N0f366p+9eWeh3DJAVGis9fePgRkmXWazEosMuEFBmzHFeXn/9TW0
f5+18Wf/oIFt8cA/BpehUbSWNqpHh8QLq+BocfKYEkOl43t0x9pdl1rVfugECRXNgZU9lC2CCj9w
+1Ipt0PBULNJDax1KRrtOk6M8Ygzr9hUIaFnVWj6fROOyJBLHOfffRqf/nbD1DlkhAbY+MM6ESno
QL7j41RXGL4dI74uEAjdJpaWepxOwMxms6FrA4KvYq7jGqT5uBuUZv7mIX7yqRiqqUNFlqYKJfTD
TqyJcpraTj9SVrTVVWCQDGidItc+Ye+xDSpqjxPN3J3MMvPw9fvT/wnHNFjDJiVRBgmRlGgfVqhS
WlOnU0BEOZ2DE26f5mZsGImZjCujkpfSIQmn4Ub/HsqTnhPcJmpJgXuy30J8gSvAzCTT4WhtSzPD
nqRDdK7afejH944OFKNRrHyt9zmWyTyk3yIffUrBMUUHxCcgLtulDCLpEjZhQRPfV7IV+RGSjxlk
oS1p71pMfENjOG++vvM/adb7XWK5c7Jg8EMcRB8Z+Vmaw93rjSPmYjTgdth4oVQZeKXRNgit3t9S
s2LySMskSL1melPfNuWAetzSdlM9m163NDjRJyM482vrUoT6vJ/C7r+Oyv+8oP/8zGXx/LWZGblQ
I7Nf+GqMepC09pW2ZB6T/c3jMD7ZLd49jg8LYcj01O8M/WgpHSrr6HLA6rnlfMVQMJNpO9GbjnMf
X5X2OIUq77zMnnyYMlXVtavayAtG92HCHdVHtAwvFBZftG7cK3Z900cCV7HWPBAG30WIaujfoPoG
7oEIUt77k93/An1ruqqj/9QDvVnjnMeQqbFF2wwhXFrRzhhejmm47TTn6PB30AMK3pQSskA+P5od
Q9cxoa7aIn/CC3dGVXKKHCoLFMQYuOcPa5iS7mTPM6s3kU9hgQEE1E/zTWb/50v9uKYc26KIhRCf
APnDlqsVIUUuitthnlNaidO8x30zofUuAzR0c39qavjBjh2sRRFOHtMvx402J8j11ExzIyWJzf/+
EIDc/p9ftHz/fy2fuQnrJNato0l5sMbZn5TK3lR+fP0tfbJ2LBJzUnNS4WWnf38RrajmMRfOsUkg
vKDSMdBWT843u+SfcQ0fHq7FJimYXuaQFPw5iv66FaaHlzbzVE/6FVVe/Ql5n4HGH5brJhyl52/z
zTKXPh4zrzc5hqp1ekQ0ZfTQLFfmE1oLJACncJOsRyaJaG57UW7t9dcP4pOd/N1PXILDv35i5vez
EuoOpQrpMpTrMVVRKZqa69B1wTG5xRf+zZyuzx49ehYTa7+lcgh/+Gy72vTpXiYnp2XO7Kij2TD3
bRJ9l6h8ckwwS4TDUNM0IQlv399YDkIp7xe2SW83RzSAulvqbXsVOkaxQdKOvjFzzFsztLtDOzQF
aCaVgatgWOF49si3ZQMH2ZegxdXZochXfvfp/ZPNaBydFgx/bemLUil5/wOjVh0jyIMnoYUnhvht
2BN2GMA9VVGOQlH3X7/nf5/6+6t92JS1ua1ipt6dxlJyOSL9A+No/Qc+MuWbFfVv6WK5MWaIOeoS
yf2TMFV0IXkzHMBNq+8svUp/KGUQPaOUFwhS6Z3/ZPxyemHIeLyc+6G8Z4Q1WeP/cL+sMGaAM5iA
sPr9023znpmAun6iPGXvEKbHbOpTvcu1Xtn991diPo5qkzTY4p/1nKNPiSyZnJCPrez0mFjeoH9X
wvhsrfC3UwklRbTkx7spGa+tqyZvT8P3h397BlUH4sk5ObJLsSA1NuNiAuubL/WTw4H8i+QXpiA3
SM79/iHqTYiQYWS+4sHfClIw3ExboGrb8bIkvS++eZCfxDemyonOOBiuqeF+en85ZPbSHwKOHK96
eIZ2gj6gWS+JX+0F57WfMnBsKSt8N6jqs0+Dmo26EBrZlj5Wt4O4inJ6kSdsHD39x9ZC9pl1OChD
bfv1Uvn0Di0K2pbBWCo+/uWn/LXb2jGqFaMXfIA+IjJFqNlzo+mwZenk10SmpXIKM20EsC6RHnOg
nEwzsfd4TuezVcvghdqBXE8FzeShRATWV4YNW7uhs//N9/NP1UMzaTvxFnj71r95YM6AzW4uw4vI
gHkRFPlNOQZPXz8N65MHLySpjDQF9Qf1Y0k6l42do2062UE4I2qTORpHLV+VhHCoyxnh62S1v/Gj
/qrvGH6cYXYZh+7sp/0FAy/Q+zrNbS4BZ4zx2K/pDgwbzerG1bwMEUowaHcyLLYpFDs3d9pzXnVb
Rna2KyVlsFHkHPJRf8Q1iZ2+ZPsfaYcLcHiB5A+zSV98OR+MfHgJw+aM9G1XxPhEdFvc8cCAhjFl
RIQFkH7R7fKwP9PGu6tCZQH2jiuIWuTxjk89DAPTam61lYbazwOucmx7qEGYIaydxhhNazTH3x2x
qzdJ8UInq9wmi387DLpfIxNRvc7CMliIYS/DdHYtTQs2fhkwIbW+kXYMAizbqLUCgYNY2KN/9V2Y
zZJ8H8Og0gBVatOPASv1sfylz0Zg09+9MNOW4wnTuGbug8r85tD4fCn85yofwhCrb+Vc2tZJgmJ5
QILKO4VXeWcCKvpmU/vuSh/iAtMetSYxggu4NK9oAGqIm37pIXxy/vtbIlPjPKAPApL147jONvFh
Io/hBXi4VYvDRAmu2+i/D99NMOvLfDZzqZt8TIbZYiwxgPC0Z0p3kQZW2vTidt4GGVIrWx4CJ4Qo
190zad1TB+1sBvpVN+Pc+PpT/uShGpQlDPIHFZrtx0A3MWzWexFejLWpPOvqhLnTt6NrOfp4DP+H
S9mWYXLT/O9jEkxBsshxZF4M0by2pmGXxczqSr8Ll/6NHsmzHaZL2RozDHmy7zfqMuIfgujDdJCc
VK3Y0ob1/NTYIkD8H+6Hs0CyEWrEKx8PvcHS/KYxYPfiX0dw33oMPUAXG79+/diYhPtJEEGVUbVV
PmOLBfMhJDJSJlJrTXhR+eDweqzEiW+sU/TKflCdFPHqSCbaN3fObJ8GSmMak4y68rUxm8tZMg+z
SG+7DmtLGJu3QW3RhJ5LZ9vC+9jbUKpWKWMKVvEELE7+cSpMqQmBAIOYY/2elBHrj96vhdoypzxB
+xtWm6Kq960hPL+ATAS+ZJiRFDG/ah83yJ/CzJvzehcWO6vE0OFcFM5bnewC5SrCiWBuwfTUgLiq
igkqW8vY+EpwRan+OCi9288XmdgEtgcny++RV0ZPTGbawAYCeUM7aKUDDvbPSojC3lghdFsg/L6L
hA5SjprgvVwhzWT8hsR6nFaHuto6JTZft/sd/mZGTx4eQmVXmdss91fm6IEaBJ9Vzvfm7Bb1BkLr
yrL35YwYz1V9xkhjWLMubPX/sXceS7JjV5b9lTLOQYMWbc0eOADXKtxDT2AhobXG1/dCZnbVe/Fe
ZTTnxQHNaExPhDuAe+85Z++1ofhaj4rlZvlKhf+Ebq4CR+ng6DOjdS64Q1seZtJcpL0L47Elzoqm
mk4n0vAwNoYfaX4VsZQImEPufEzIKj+vQj75/TDdj8271cUrtRRWqnffsOP46SUB/eLHr8LwliJj
4whsG+GTLGy07L0OXiLsbR5IiEZ/ZM/jqwbBRcf1op0AtGsGsgYsNidhT+GqQspvTySkg+jdZgrN
Hdgzq6nZKYFrCRzOttZDJF5MDckY985VanwnKGLmgVSOB6VYWL1JWvYCA8tYHALsV8Q8lNE5z+zB
wKAVrsHC2YSm0albgBINRRepbio8QtEdQcsjeHMkxV8Y8K3Np2AKKNhtLFTEJIo9f5/lVgVuFWUv
KPv8OYpvvMiHT9EsIsMgexS3zMqPXjScuYFElIW8iGtHr9YjFv81pm5H7QEwFp9T7YrlEi+i04cP
uGWqWISbuFbL4JzJ921wGroNzUlIBy9VtCsa0W6zBEYCkhzlqlnBupcJPQM/JqUcNHqSzHPBDjp1
qSBplc1ho1hkHcGos5pVIWeubDyyphD58JhNR+ydOLJDEheVBTTPBQQn8qQ1V6rMDQZ81NNXqz+Y
6KNT6amUty3BhUjbe2x++BDuo2kjwGQlHwDVKbnAgDqCrF50ZLAvCGrJuMPaugb21rYaeQUzDW16
9OPx1OuePeCJSNN1ZSRYLjEa3mj+fshwZm566VITnJPtUaGGI2o9Qqti9Syq99EMicPyA5cN1xeW
t9zfRSgIB3/ZMKjJAn1TKQW4Sp7CsCyxteCyiZGjojOUz3HayzY8x0Uhw4QJSdQq09bOIAMELUDZ
LGrPrYgONsKD0sazqQrhNC8fHqljlDwMcBwHOTn2Y4h5YT/4G6E9kEwQiv5W6h4S9QzBzLHKu3j8
NGJIeX/kxn+axZMvHAJorIKMp+7atYkdVj5itaWprbQQona+CfANVs9WcewIg0o1O/CuJlCWAT5G
vBD4ZvkhgxCOobR7EPBMxbjkz3k8J0O8AxEKNExssRMM2657as2nrrzm0ZsIzTjY9nwDvVxoIurC
TYTPRZTWU3XomwvQC5TPK0je04D38GGq3gPNYaHts5U0LQvjUzG5OeF7H1xL4cPz79v+VvRR5iGJ
hj+SXcd2U4ivlkqO2i4R1lqP+a891DgXhLv0zqzcVHP0cp8w/9b6ZThRSa4KhPwk86LzTnFXmm7O
uTh5DUm9V3DQk91wnozLNC4r67OwDnq2w1VDcNCpUcnTFR4G/b1INBsu69rzr+QZQHvZj8WNhLsM
jTTxdVurvCLOSI0zCBi+jKa5YbyxHtKESBFfCd6jUHMEDDqpNvIYQFRuoh7Bz33YoKLKYTQ0NrAw
1+CDceivch6WAsMaM3dHsGLmLumia7DHCq0rq+xqWWr3SkFWGPpl/SOHsOrzsEpOgyvYKs4N/NOp
OFbSKsvW3Yw5FdYCYIyen6E/lsXRiva6eQ18V4HwgTIMbEpqoqe7S+dPJs+I0Jw+ollUHrsQiWzz
NhjRetKCPW7tBcYTt5uspVSeipAcQ2gHSn2rsajkrXA0Bm2B4okR7z0pEXblKS7ShE0TCHvMJc1w
qhQNhGC+tGBXa0bNzgMrBhOwSBWBNzbtlwamu7KQHKXVUEu3C3Rri44tSLyoBeUyNsLqzRieEyTz
9Vkfwg3LgmVd4/guji4QlnucuV73yUKSG4e2jZFjXya/scGV4CTcsnFgfN+r5saXzqHuWjmL+12i
A6tYSviHhUfP4CbeYSoLh32WP6mR7SuOXtxiWYhSJ303q1W6EdT1kEJTciZ8yWc4IhVRfsMqVM9e
tx6ZZgcP0TUtb8ZhiWN3oeFsaR6bi8IGZThhfUuWUJjrgNmLhWZ9RnCB3hrUPSpkkFvSjvVu0X3o
7ZkKLggo2rnrL0X1wKRulFdmCalT4qFBbbonaksosckD8815UW2jYZ7+AeKNbWmbijdRfqcPJ7U4
GhUYuRPWACQo6FQxIwDdW4TijTQuBzLzUGP3rFE1rPQwxXByK0s88jcWZCu/ewFx1EHf9+f4utIR
s13qHbXqRizPKqt9oq86dcX5obCOcbgr9atmXOL84hE9o6bJY5dv03zaJOK48oPoFmEMKCaYpjEH
A7BNenQXNPGCuMkcRoYHiQD7v+5DBm2uWrgu8XF5ur6ooxdwawtf2JoQPpJ4wxrcEIOk9Eh8KUKF
D+iAbDC3cm376qlGTc/CY4FOAg+z89IbRT9IBjEzTigtw+qGtX7wn4DRYO/0yx1RCKCmYe6S8JK5
U9PYEzbOXezfajycXrE3CwIDzsV4OyXb7qOH1JqdhaKzkyJnBvRYsVVzUrdxIYYj2mbXT86YT/C1
a1e6z2YvbnMJ1/iAXSnslgS4OCKmwS6ybni3N32onMfqdk6rzKZV1J6mOyX33DKAMhOAACIc2pTO
crL0wT8VB6sqlpH5OOquCeaoKpfQUhLhPOS7ovCYuwAF6tB/Y/ilnLAT/BnhpK1TaGNeyRYaLiJp
M3MI4/ppQKHZSZy2Zvr9+FJXLtUWwTEZSUK4z7N6PdC7iBKThZ1J0DkdLz328SK4K6oNSayLiYli
BHgjlm/SAvZPi4rruay2FjD4MnlOlBPqjIWX7uPixoMtZFVviQpAsQREn90UgCvTjVntQrSjGWnI
hM1I93Xx0ECdKY9N61qFm8ccgFf0DaonaBKL3jv7wCnCFUYsMeE8SVjstq/Xueqmw4oVgf2Zc69t
wpVpPjo0vCXvw1nx3HROaTQBjbk9RnWFD3Om84abSjkrtGmUKXHbEpERUHI/uibytbSexnapM6q3
Nk3RLXQclbwmJnDC6ZEouWJ8rqX7NF7m0MwteQQeJ6FNsifCEkJeY/S40vCiavzR+oFfFYFL3+/F
hhd86PYFlYhBU4VDPEuuDCvAujWSHsQSDQ+oox9WtRuFpa9ik4dDll2NGEKBsa3m0M97jrQmsYsA
Lg3SOLacbYZmpV4IcpoIwezvIKRmKqFwdje6UenC/K/KW0t2/bsmXdXjNU5so6S42AzTBTsk8ofx
oeRliBw93+PkFjHVim5ExhxvIdHchq1Jhzl4C8gRBRTcLA78m0pESM/pAtf2qh83nsS51Wn8dYOa
gnQJQ1uYHCuijKEkyQS3hbD1TTBtZ6276tKWEgEQqZu96fPuAlPQu036I8ErUMojbRtGZz06muOW
k3PZdzZ8ImVtlYdGevD708TZlLcvTLdI/MEr0VJFhoSR4s2P3rVQwgFyW0b9LW4s5k/aLuqASNAo
u/Xz4cUw8WaozQTkt7NlfjxN21kXi/NyYF5LSOyLpMbk0u96a9t6n9P4Vve8XZ+E1ToyW72IXGKC
Fjhi6RLxak/mWfUZVffGQsJ3EzklOrHpWfIeWukIttSv7UnYxoXbVEdiEGvlXKm3/XRJRcfCfR2g
BQpOkXdUky3BY2a7LLNVZZHhCb1gWDUmD/RrKW514PL9zq9cOXCE5i4R7usaUBmD6Kp+iMC/WGcR
Jzqubf+MN5a3gqCNoF9mzbrnHZU2fX3RhbMfcnJZgRURJhDrdWJPycaPLlX2DPtqxeR4qq4Qri3f
GaobM9jNb0p+7s1lRGldx5s8XJs1tIvLGO/S+jTUjxyJNM0BkDL/DcuudbEOBp2t3MYc3bIL6j2F
o/UQ4pdlrLHQWKdg+FSgL2b+dmfPB/JHP1zo0jHBiqiBU4OJOu1AFj1aaWe4HWx1N4VXtpXJjnJG
Wc6p3YpuHcsq5ayurWCGvhqV1dh9XyU7ekdcExvYN+2geZj0pWdIDaQryPUxCOhfe4ZzOnEy9ckB
+F5yschuezaCgYa3nvjWk2X5/R2MA+vRxEH5nVr3N31rLo1+SdKwTIhfJyVypsbjOMUHaN5gtf0h
2QV9530ThvQbyZyuM6RgwkXi9Rz79HN7CHR4Xk3kfcs3tN2W0hpwgO1dFTt1vlc9/u7HpMPH2Eem
nfiLKCozRd1Cfn9oJUug8CKC3Jl6geQ7KYxvEOEBFRs6rXlpCwFq1d93jX7T12MMgAaPDv1sdfny
PVMPnHRihgepoK9YtdmcjxwrG1VRo39/PvnTlb40gMPMkPs+iQ6SXgpEephm+yKivETqRwDJd8Ph
P2bMXx9QkrxQ589NU1P88r380jfiPuF7QX/SjAYDd7TtC8NucR7p8VvPmwIWemnhAraEeulVLTVL
xTaazD57DmIDVfVoa/2BsduyN/q1QrlI90oeeroJl9EihieBld+A41BJEVAob0bgxTWMTXZRGEuw
FIUr/KMYVMskrESh5WAdvPmqTtkyaofUy/ddh2WsSO/9gNxHdegvQpEflKRaThEp30JUomPiwZsb
ocYhmLlZdWdj47wwXlqF7PDWYNp+dNNBYA33qYGnG+Jjvs/S1jEmFoGUf5yDjTmyDBJBJYjkqAig
OG767EWdzr2qLq3so2/brQ+TOu6GhY5pppxoDGka85VS+ZDi6GTR4SFhfi/4lHQxNuRv1hNdmm/I
1xtGp4P3TZQkWfx6w+BVt6Wnw7GDFxhVKUe5UFwHcmP7+ZEIFxxfTkODRzxUwpZ7bocWJTZWYVkB
QR9ee+Y0yG1WYvye9Of+PnsktVPu7iw0Fk11mIS7ocC+rq1LbraJ3OczI/4G9/LwUnGH1PihNoiM
iWKnFc7ecBfEL1Z/zPUjGSsLAajF2I/Y8zU7BL1gqbTbIyAbq7i+F1AVePXSj2xtBH5ZeeeuqxZG
KCzapNvQxnI7zkxx+yaG/kIooLzGueub2Z3BRAS2loBHtllKZB8rJyVgo3T6hvwxt13RzmBEZvau
Qpo0UYq5W4SIop14pVVOeaO3a2IGR/VjGByLmtIIbDKW3JjCb5aVUFJW8X2VvaI3CpSDXh7EQLT7
t6A99y28iGVm0TU7aRGdyRsPWqxG7uOB/zakJUh5/oKRbUVyzRtPB8+y0g5qdCd3O0EgaXGb9ccg
dCE0pzRDtRU9uxxCsDxHEdiZuMxrZUXkAWU4vVvoo24l3eQwPsONkWynGMY45+VmX6pnYTrQK631
jRbvKGN67zbKttlI85nDX7cYOscDpxWJLnq85MWiZxi+AegcG1BfOzUkQ2epcRzw9ma2aaGqlyfN
eGgmtHsLXd+yKZb1uTZxlLse1B+atYBY6XXcypwKd9JgB8nVIDUnd8Z6mzckMayl4lqh2dFOI9ZE
gIO6m8NB8kGSr4BgaMayxI6nw+Yl2GWrxngEaRBHC/XZJzEntrP+k+5P1mxa8aDVWz1Ah2LjJB5q
G7PaYN168iO4h5GUSsJviCbTqyUcKdF49Kql9UDPdJxOVb6MfScbOF2dwpJAIMjWvbKggZxbNm5j
PipxbO6vkU6+aeqYE5QRIjQgBIbKMvDf8PVhIMV0iWiwENH5Qnx/kqKEgq/oOvjM+blteCSG/JpU
SbUQgonIYKU2N7mmkV2pPbZTSRfMO9RJsYZfQnf/cyTseYRz2BVwMmNPWGJS29dShb/4GCjbJGv2
jWVnRrnwJHVTaT2ti7kC0eeIDE6mPO7JvWhmS689wsWJk+sfsQGx4NaAXKbxTDiAw1JZG5IrtE95
niwtotcSTo3lGm952b56nKtj3siJpn597hgvVIcq2fviqRDPo7YbhqM6XqRiXw0uL4Wv2BZwNpBy
2Sn1dxZpx82mF16VAk8gindrHWa34Mo8/yEtd720AUaNUC+tPvvuggOd1SPrQI9FG38OYj2qKkWQ
sGCBlstboaKEQYvqiRFxcRTM3i62DkIGsbiKFy0jlWYi3ml6ToeHQLoNAl655djtOde4ZofqXwY4
zWaDusP2qJf0kawZ7ZlYHys76+ZdT0hC3j4G2m3Lyt/2ja2F0OfBQoqoiKTJOyJ1yRlhDHuruKvU
axqdonI/yR1s8JMqPKYsME36UtHdx2GJrbxyQ5BxbfMwQO9rN2bGofxBTq9RfNeOz0Y1bIkVH6Nx
0RTrNHsA7Sr6J3xksCG9xFEpfvVpqeTo5GWX/B5LOrbYGS2wCIdG3LayM7GmKGTi2VG2Bzkt4PSO
0nU+7aNwCS+SoJ2SWXffr8GCAvQGkZkJ1NTHid2SmlG2obdLR7AWIYUwHVzyMKCydRSG9bDDLsUM
ivL9CboojaO3KM5cYp5pIGqOFxwDeOhJYpGcTBk6xQ6sT1ZThZwtoHWtqC8hccbdVgdxVg8CcLBq
JeEY703m7eqmCK8dZu8cpGJuYIPIrsPBr+SFmDtRS00rLTsBzAOkAgEcOpJieu4hBnPIanV8CToH
GBLZenjueY+bp7ktHdmMoKtxSeAH7WD2cqQcvodNv3UN4YMJVykuNTBtfO8RlPP4aBgbY2IYd09Y
A0AFRN7k06aeWyTLWkJD4tavVfFRRfjh4dq9VqkbSQw21AsOWCNbx+ONHK6D+CL4dGaccNyWw7Yv
wf2rNPTqBcOKCn2NtIp1mEgrJKqjsK3Blap7ugNdcCU4elyJzX4k0MVYtPkanA7UYe6+tBjZxN60
flOal9A/isZJ1hv6CNtSACkvAHytVn5OR+NVlSLpm1Pq7wabaKJNyJezaVRSfj6Nl/2I9kHkIYsU
1pQyeAWhBTu8qzCKjjw3KMW/ueJvxsP6j1ecq5AfdDzKjPek6Uu80Yxa9+Xw6pNG4hJ7X7g+rMvn
f/8YjmLI4OijyLPD7OfLDbWoR1ChGSACbaKkn7rXjHbF31/kV2sXSp/Ze8SAGNncL4rJxMrksWSq
Wm/pGDDGjY/+2lomDnmnNvrMuYinmfQ2Vzmgrr854v2mbuPiljbLNWcrzJfhtBJnihe02UEj9KGy
dgCxv7nAb27ZjxfQZsPlD7fMxxuAsj8/1Nq4lAhVKKUdZ911KbV/Cmb+Jz75H3MZ9TfpycFL9kJa
MgtvM27e//XHP/5ndrJE2rGFawWJg4jVTBOp7v6KTlb+iVp0VsFi+JEw2Im8vP8vPpmPGaqpi/xH
x72p8ak6b5vgX/9Q/2ngkkK+TfGNfFlV/6345C9PPkidubA2NYSiNCtw1nwpB2W5brMouiVKymGC
QjKMSyzIARo7RT1nbod+sT3pNgjlbx7KP5am/6pr/royhag6m61MzfryZgsdswR5uPa2uervUzdf
zVpveFBQvR3/WwOl9HM9/+vl5pfkh5fAomSEtXQVealxbiqOss5XkKps860lptbhxV5+Z9r89it+
UXV6ZSDWw3St0burcyP9ig/fLh2a2hGvul3Y2jethC/F4q/fcu6o/PAtS1/tVV+8kmG8YZteNAvj
higTe1yrlx8e8POf9+k/sjY9w31o6n/9Q/p51fr1Sl9WrSjzFW8kAorvNt5Jy9kKOz81frI0VrMF
15e+W6R5HX4qhA1J1VB7SexzQGK1rwrSBkZt0mjP8xXbFTNsW3XiPcd9t1h57vBNn+vnxwUZLqNI
Wi0S8szZ6fW1/TMVg0LqysvYXvr4PWOA0mqHv/8Ff3cFk1wAheJeQwT15QeUUOKrk/fieVexvCvE
jTm+//0FvtyiP7+DaSo6fkL+/fJXu4ExDrD8mpfelh77FwghW5rQPBDYwTf5MlyWu2+u93WfmX8z
fi6FLgNtSOOr7M9oMBXVzUvtFhvR5XB7U8YOo1J7sskOobXzENxQU3+zjmCc+OW54IAAnQMJHmcE
KCk/P/MEDQXke7+Gg99uuzaO7rVBbbZ1rZBS0HSM/UoAOrKj5IHpsD5Ds2pVrA5FHZ7lWB+etUjL
XgiOITLM74MX0yyNFz9LxYtGehI9krxGrsyEVwKaxmk662wLMN7TNNXVH/Bow2n0aTrEnqnJ9iCn
wpsF5/HUhbX80khNKq8iUeyrbTnWdMzzvNEp2fXshuRssLat38kCQVKqdpmgVjGbCwfxJZBLQJAI
aADHm2YOpWihqwJj9ypJY0fMGys4wEUqHvNITbpdq/Xpi98V0RvxWPGyV2Qy4uVMlN8zWrjGYiDS
Onw00w6QPlHQhFhDekFUPhXibY+o+DSoUXIx4spa6ihTgN06WePfw/feakb52DCuwbvb7ppEhA1v
FHCnE7N0qqzuHzylLYFZCgG029jg0006WYDmphI6u2eAbFFqD5RLNAXgF0usXuEuNSsTnBEpoB6i
D6XPlkFbjf256BUTZrDc5/XSyHXzM9eT7pNgoyDdsk/WgQszMQ0dSWxrzOgBbH9UUB2JTJleq0+R
UhAXRcxhuK7qRr5PQMf4dtIHDNrKJKvqNQsyAluJ8ErcN9KYMK3xO30/QFUjcabztA+9HINnQjVE
elIJqe12mHjlCcKNv/M9KX3n9Ih4IRfABpMyf+lUJmdBWuu2VygoJgqBkwBTzKbeNLRCmSiDc+sC
pBhTLRSkzJA4vqrNqmD014nWk1hp4lqR4n1kDSustp0tsGs4oyROKyL3kqPS+vBCO9DDspa2N6Mc
BaQKQy2D3AWfp0HwLYR682QMQn1nBH5/E7WD1CzSvhsJIOmV+I1gZAZ3iVXSZvWRf0Vi2L528KSY
ppIi605tbe21xKJqYUnclkksNysx0S10bF14S/uRUkaVOsCCllAd/InMolGjiRWi998xsVduK3my
XvuGGQwJuahryG4vH1stmpw2Dd9GXMlXHg7SWLHy98CaLEpMEhWhNWmFUjqT1nFbWg4Kb0UudUex
0bu9Sv9btMt2ym/VSlXgP1oGgREesEGJVKPCmCmKxWi0pusJcsr4vJcUl0gEXhleHGnhF5gaYV82
A8NGelODJbwRzFA8keqaHspURv9JHPA6DzoLhmtR7OdnDHsfBNEyqQRqnLTZhrVHfLUCg4Tc3eqR
7J3qKniSsm2Bo4JOzY320gR58DDFnC+IkMoZxtdYyFGwRwtZlVlpPcECVlfJVyXpulUu+znZADKn
HEXuCWDoRm/Z1xCAo2lETuolBusXnSt3lGrz0Mr5PBrTRVhytXZM8pFYkLy7Iynbh1nZwLy5UZSi
eoUeH2C4HILXMtXqnZ/hAvZ8OsX4LcmeYeZJ0sVsfBVMDP5aO7pE2qhOpRNwGpQJQWOmTnCknqs3
iTmmtGvD3Km9bHDArtaHDAYxqQqjP5zLWq5eVKWD6+9L1UBwQW+9EcdevAHagwVf4RmOF4NFvNnY
KAUjXb8IlrLZFcwTJ3Kz3V6guSWCW3S7NiMkvKcv2tI1UzGPJ41bJ+WsIwySp8Fr5aUhdsIm9+V0
bZaslpVIZkHU9BUqGU8OMyoalXwULfObm7obpKPXtePas0jl9geraOhwmvm7qenkIdcJYgtTmmhR
5UHc2UHALGEkaBHksBTWROBg4iYjRG5Bt9bGoS+K4opRsHispam4I7tJLhadQihPGOfysxdl2coa
YmOZA2MlIr0s1HWvCib5K1HiBvivazjemvEUEmnJJN/yVDcYh3FdyPMaUeAYdia5HCVHZXmmP16H
npP1Q3XpSBQ/GV5rLtE0ay9Bb4ITDMOW4bMokotLq1iF4R0H2pyfN4yvU542H7mvxS9MKVTN1uK2
vUVoYOyyoEU2JCGCdcUwbz9EAQXWIJOVo2H7exZl+OQETVjLtAsDf1EiudoR/TeiEsim18STxI+y
bY2d0Ajgo0ctvid+UHEbxWKum0vDsoKbvNb4o5wKKuqj0A6EFg2jcZtISezCcR1JlGwhPZPWJHQn
s5aifQkncDHW9QjWua6CI2klSFKsWLYAlvaydo7lOkddQySqtwCpRMBQlM5QdfTr5RVJDp2O2NfG
+zGK1LuYeL0FXxOsmBr3+VL0/EJYqIGEc7cNy21qyCa9S0/YSmqffXLsTZGXMVxZRqJVfwLRjeJr
GBj9p+931smaSGJuGk0EAa+2WDbLLCQAS5Q3YdE03UIZSadWtb69T8fIA6JNLKnt6370XCm9dmCX
lzZFo5p0xKr4RNUvrfW+EVeqFuXngrF2yNgomzPvjXFpqfj4F+xWNHADXFBYeCb9SchN627STIJx
00BcAqtCu9R66J4F7BUb0aNNFWEdAuSayfF2Upo5bEn21losKoQDMKbxijnQLZ+U8VSSJ7lVwQKe
gTOk2x5BIjadpG7eW58citGEjLgJvYhEj7Qq2DqkMYPZKqMtQYkiW+N9o0ziM2d+GqVTx6uX8v9H
NhAvndyQwkJR35Wd0CzlAigW4jwNDMLBE2KF0BQoK5uQUxCRf2oskz4WDwLw0wYHU6uV/lkuMtRX
eEmoksS8fBxLkeFFOPaENIsCCS1BOo5P3ag2q7xN+tIdU5RWfdgVB/A1ceRyQiiJEFRYdjQizeff
sUVjYABZJku1TQgTBQh5Ho00Ip9hApwKM6ftHWZN2mnCtkjgptqnaBoxHN5k5GTukjRDHIutBGVa
KAwo/LtI3uhDCd2y0CsB3alRydIiS1PrJPgqM7CSJeuqygOEksSCzonBiRCQQiOWZqpKDbFMbem7
mOXjRY+G5hN1cDsuupDWECrgUtiFnK1vg1ZRgDRbanq0gkZD3daEqMP0gpjfRSuZ+evUQXdemJZV
bCo2kz0jh/FxrCX/KAt1W9tSZSirWivR1oSS5+HsQn+MoMdvUI/6RYj6X8sjsvh0wdTiRdBVlYLu
qSa0OJ1QQxd6N1r0uvkAIRAjuPGcPcQxQE/nkNlljw63kp6leuquxZCo4VNOmH38Ci6wbEkNJc9t
k1tyqG4jHfWGTESR2/lN8JENLSJ5Re0DwwU9qN57pW9ui4LXDMU4i4tocKjtemkmriqK+N6geKgW
slFiHO/ExFxWowGQoM278kM2GmFNyGZxF8IM22j42jk/C15c416bZNIrJyy4O6UcBmMzxCnpAgMK
MY0RmJqhve7rSV8XlReRb8vuS2HOhvdIFpDEWjkSM8OtMeRiV4VdezIEKKYLOaIBDWgJ5VUV4G4a
hQioqmoWpGz244PFX7APZZ1qZzDjlBKfzGztVBacjxC6kRiFgCqR1wr1wHTkeKFZ5AIVkcI6KUzx
SSpEjaO3NrA3F7VkbIJMTnaJ7xEJIvSccwwD1i34ERH50lAjXB578t8IHBng1A+nEk8xc0CDt4QM
pk7chOFFakZ26UEwsVvMN64z9WWadiJrWGwO4d6w0iF1ZPZaQh3ABdxLeRFh3RIkd6jCcckbZNlA
abuDVOUeWS45WuL5pRfrvnWiPMsfGkUiVhvowNsgA0oqAuDw9STQ2hFrz+5MVEw+cYIsRHELw2gk
faMui703BDOGJk7uTEsndMIciKyK+EQ7JAIK7EpZF0I7bfXeilZZKqH2axNrLSdZuTSzYA43gEAC
4kBAqjukW8G8tPq47LEidGWu2uIoiHsyGa3zDKic2AwsH/+JzNQ/DYve5uTUv5otHjai/srAsNHn
m+9Gxc/Xe2b2yFGW6FT0sHpi3lkpxGCmGFE/tVdBqjUZ8T/aaVGLqtuYoyZB1VhpZPhciMunUtjX
ehE9waKW1/mIcFFMcIkJGqefRS6WKBNwPW2lwEqcb8rwnzszc9mPjo2eoQHvjf98tVWVkxAHRvM+
M6T0e/Awx7mxZi6Mz2pR3Vkb7bvr/dqX+fl6X3pOTTr6mt68h/eDvJDd8iBd4v1kZ0f2zzv/2275
r22Tn6/2pW1CS9Rv2ubdQ7XfwmlvDeDSavnNkONLt/CX31D92jI3hTRptTcSV3i1PYY+F33brnIb
YDXGjYCcdadZ/X90KX9tofz07dQvXcqsCklcmd7F1WiTe0JUueSMdwQdWjaE9576gPaoCWBp9Vc7
9n9a9/+YzX7/feuextNLk1fhS/IfqzbMPn5q488f/auNL/0TwCH1JyQCGvbKDIv5s42v/RM/5NzF
lxDeiSJo5P/s4iv//IOyZVm0uGXQbbPL+68uvsC/D9DLH318UeX4h6zn//zvt+F/+R/5X93X+sv/
/rEb+/Njo+FShw6IY1O0INkBR/zaAhsMMwqwkxA3lzVO1r6XpkzD6JtW28+Ntj+voojY7LV58PDH
b/Bjc3kULNzX5bu6ajb1CojrUliRqbT+4ef/TWP5u4t8eQMmxSzyqHoft/NFkKVykWrVfnORL6y3
X7/Klx/MNCcwtMW7QsjEIrzIgN6Mne9arnrCC+XMyyXJCHeDS9Tq1dj8/Tf80pf99eJfFkw/qAza
Wu9YfrA3+flqoju1Ui6ckxpoPBtUyM/h9wOQn7eFX686//A/jAYKD3R5bryBUn2hw2eXz/FHs0CA
cp9cyGL8Fi3xRShKi56XwWB8pQBN1phzzQv5D9frMp9EAp7JTbNhff4T5TM62h2qp2W0+vuf9Jf7
+fViX56apks4GtT4b6x6O5Vtd6NGOtWLZbR3hVRex9pYhhimKmDTQlAupFhETt8HrOAa+sZeb4mg
CIXHsK0+CKlA0iOSPpvfFlVvfPPofRkK8btgq9aAsWLaAnv4y8jer6iUhJrfxeudcD2tBeCOw6f/
PoND/e9vw/wk/9eY7a/LQRUESqaonArm3fuH2xDolgr9+w0dGnqQ8oibdIftx1FW5gK37EJcTvf+
vJ+439wRJpQ/X5f1gYWPGgQjOQD3L4NFox71aireexv9xzq5JYDuQFaA73rQ2sVl5uIEWHAyWnbu
6CSMcL57xSX95wfeoE2Af11T6C3q1jx//fIAcjIeq1bH5EWWN2f+MMDJ1oj9nlhN9RpO/5e9M9mO
W8my7L/UHLEAQz91eN+QdPbiBIukJPStof/63FBEZIlOLbHevEYZGc0zAm4wu3btnH0S86zSAkbT
S+xN3h24vqiSs0JhfEY4S5AGR7ZRTVZjQo+O71FSU2ZEaZdYbkO8h0f4EHOery01gkdHQjO6xEJN
qgEXWqFLE9+Ntu7PUsp+m0YZja+sRjUV2XkOLCAUT3av9dZCDxv3fujVioJfKq9N1QdH3+91dZUO
w3s4JcNpvvnaSTKMdBVTCfkSBHk0fYOysQTGbgjFPCVlYbCgpFVBUAobRH87YmG4Y+vpn7uyCa7j
SdVeHANVuNdZpfYzbpRxO0R6eiwNY+LMqiLGioY5liYkGjbqmtkjX9xoqVTWimiTZ5maSGaFpWB4
67mPGJDRbjndNTQYiiR/D/uwekmHzDkEtAvyRWMXo+u5QI+IAnIDApq7JJrdxlGEp41MMDI1azxB
90iLSUigU8GlrJyNrHFuz4ezeqnIsF+ocxMIle+0TDmZHNI46edwHKHdKhyTXT5TAxeKSYJMTZJx
gACpQqVrLnB4F8meBHgQKH6kYzKuscgGBgYsPXELssKa4Hs6Df37NOUmge31hPUUvttiaIrvrRpQ
yzZNvuOqBrtGaw5EKLYFfdMkO49TiqXYRlZXTSI/yggji+rneOozDjLCtd+7nGRMToJkF5ZRe0y0
7I0eV7lsh/yY6y2BDojzklqnS0ZkeJFzCo+6cFyGkdLSZFHCTSrHADFdoWw6s2t2bthNiHhzscBa
EO0IZypIVA9MvG3kQEYVcspWhurJLjEHJxPGHbcZcX8mVf7e+sysOiiI8ciq8VrpdVssCB3SuNaE
QLMhxwg3Z5fZOYH0ZPhw1WB3NqCWwr224wBNSkRDpbERchkJST8L4YZSfrFiXN5dz7QJuhv8H5VC
i7/gcoPKEVj3dFxQD+7iMKW3V3gKqVeTlb6WUbl2smQzSQSss0zT+kJn9Gmx+DW4pfNHQGdDW/Fx
mRzD0Ig7m5aTGpueiDV5VZCU9I+ufHmiX4OAZhOzQYML5o+DxG4iIdkE3sTWlFXpwlBJNCme/77y
ztXD/13wfw1iubAusJ9wfW1eKjpq6L4RKR2L0VJJiIMUeR/4erlvyUk7FpaFZh9bBZrwrLe/GPnj
VvPfkW1btVj34UZfFFUyHslYly5soOk65r58ItNswMHWZP22m/wvaKgfa95fo9lzWQFcyMQ/gQ7m
w8ZWO4UJCthhr/6mKNepdU71Ux59tVvP29THtyksnT3SxAeiAnS7eCZ07xNBNo2n7iMiSOJ15r2b
m3gbnr/aMOc/9+NAs6iBOgYUNsIf52K/1Ewi/FS8fGrBHVpzMCA60CP9ooI3P09zTiEu9+QqpxkC
LS6meRTIamwJASU0SBDEY8fsSKH0K0IQVWv8Hk89ZgC9LHN093ZCuzIwgK75hXyqJdMa8MkMGbUy
NRJrou500wu0uH7N6cHQUON4sgTgK+rFSG7ATzfLVQv722TfjKqOcSzxtees0rmJS8zKS4wJ9afA
uearFsz2dlQOemMOK4J2WjqhJrejVtu85YQ3Y9aFNmdh4nStcVkYgXXvtmxS3DHp/YmtpztodWrc
V3SzAlxxTU24m9Pl3AgEWPml6wCkJ9a+hYub3ZhGBUxl1TlEapdc2/ZXZeEGPyshSSD7+9d4UezP
05SDH/YhHVgRWTGX9VeaJold0Fcmsn49LAmWfXOv0AJ75WLYFHe595Ue4k8DzrIV/D2spkyli+8i
TAwi8zA41yTlCC/0tO1wyLy51B+XtE9PyhdUqc/rDadcED7w/9FOotH5+B1yB1gOSu3CJNl1pL6z
Qy2d5DYPr01Ys9wtrP/+Qj/PYEdl5oLz4agNpPvig+S+XZQ64N4isRYGweHjF2v058fhnw/1D6f7
TEmdD/q/18s5t2nMHqpTwT+/kQAN6JLbP7TwyTbucb6t/v44F8eBeX6AWJm7dTMs67OqKQgNF5Sd
8KpVfQQhsiw8dddRHZtevPp/aDB9LMsZjhkIFZl+A5I/1boEz1UgF2yX3Ml+7yCCw9+6NBakFKJF
+98j5//vKf2fOfPpLz2lYCyb3+Wg83/9330k3foXeFBn/s3RhQqE2//tIwnjX8RLgJykKaTPNGIm
3n/UoLr2L2sm6ar8j0x0Nipb4X/6SEL7F+0lDdutBgZN0xnpom30tzbS/O38vgfNMS+cSUGyIqj6
g5LKV82Ao1zgDVbjOYO+zYp0X5IDJ8zSc125+e2t3Pz7H/x71+ryU/41nEsMCkMSg3J5RCyz0Anr
CbBEW4oDQWabzI++2PC0eUP79EgcuLGOEN/B/P/4OVvQXzt/ZjiXy3g3teTWLq2fPpt5tLgeFj8M
Ejta671e7HnA3d8f71NBy/PR44M2ZnJJq3466YdcCoxD7geeXX4L5XXqc6lnlQc/eKiCq8DAMSHP
qQLsEwfBF0PP/ekPj+3wec9IOovxURJfPHaSALUeFYZW8uuuOYc4ggFMXGkdbJLOPwp4bo71korp
/PeB59Xx47gG4j8CywyWFoSHF+NaOBV7p58ddlWGBSEIdbQ5cly2otW/+GkvF2omDa1Yykyk0xqR
GRcFEzR4JwtahpLl+GbGAG+1JHyI1OFcBulDTdLDrczi5Is3+4dR514KTQ0aKpgSLkZVh66yiyjm
yDYFuDl6TbwlqB5X/gBzJOmXukt+g628//21fvpSqNQA4NLBMWF2f/o5K81RKqiesYdkFGoY55Pi
XUtQ+36xuV7W1HNFiJPEoublLGZf9pGnupdw2PLYaxx/kQlwViLhtio/1NlXL/LzI+FnnQteSnhL
h2Z48WHGoWGXpBp6ogVjFr2G4c9/+s7mAVxaHJy15m//4wCJsGvdVxQSOEW5ydNidmTi3fz7IJ/n
O4MAZBSUDO58av04SKs6Uaq2Ogg95HJrLSpm4A1CFVugZPr7UJ8WZzzAHOnQQBikY3Hd8HEozQdq
OZFi7gVdC1JoPSkt53BCbcNFQ//i74P96dcBYUD7jLsLDZbBx8FsvHqaSSPe6wPzjo/91u+sfzzX
eJ65Oci5iluFy1en9FpbqgO/jx70yqnRFZlsCc+Wr5MeDek6LoS8/ccPxQfE25vjjLjJvniDQ1TK
SVWrxEumWSjQZH6/zgrH/2KYP8wJwYUOwm57Tq68NGxnBDUFMkBiNyHyMfHo6lBpjPqrfMzPK9Gc
HeawX3N4oRK+WIkalGWNjBouA+vUpY/YtPhNU0sxXjW3wIIHY9zcVUbphY5RRMu/v8o/TEZdAEie
MclE0esX88OyAyMFtckzjndKcq9Yz+iNz6P+8PdhPq9HKP6xpSCP4uKNb+zjNNTcqXOTQU88ga4w
9ghHKIu9UsjuHSdsDeYxTsLoi3k5/zM/bmEmk5FqnHt0APWXK3xWSqGOrSRx1oLXqBavWATwnffj
q+bJ4pwFqdxadiy/eKN/mDV0K7lfpMxj37xcD+0UqUQXI/MhZX1FEzYHG6huhON/cVy7/LLhjLNb
smKxidHq+nUe+e0+INYUobUZv1w5whMN2rEg7qOUu3/2w12OMv8Vv40yJQWK2TzkUysqsQx1MoPS
YrIOotOh7WT1f5xnHy5Efy8lL9/e5Xjzf/7beAE5BjpY6Zi7+pOhHabqUVR3f3+kPw6B5Gg+QTn2
J5te2ZZG1LoMMdZXI73mzIHSTcTO30e5nH08iIGghAnP+RM+x8VXLZIEB0NOhhKQif5IFdevsjLw
f/ZZoh0nsJGrGLz/rpt04Fo0N6Lz38e//OJ+jc89NqdAKDafnnJIRy2XDnnLgYTZ0QbKWoMeidQ0
w7DsftUduVzD/j0a8GQdoIz4xJ93zJ7rm5wY8H6qUUD6MTTZQeThU962/ar0AfBblpWeyngcv2j4
/uHnxNfjsHpy2oF3fDFj0OFw2jB6XnSQ2W+h0LtNOeTZdsra9vXv7/QPn9yHoeZ3/tvkjMc6I0iT
VWwqxLOFoRknyBeT848v8renudjaVCvrQ5J2eZGB6xyjshoxrbZn6BFNogK1yI3vShZ91U7844P9
On9S/1ALX4w6RUljKnrN8uz3xEyFjr0v6tH9ooX26ZNg8SdRA3MR5ylUExevzx1x8SixqD1TpPj1
o+KJlMBx4RvONqDNVMbJPZD8zXzl8fff7SLOg24W6TXYF1S6JviZ6HJd/HCVRPwWmsDOBuWhR0c9
DsVDMYgfaVrd85IfJBtrA8cvc9Onv4/9aXpeDH0xPR3dr/G4dDXCyycXBKOSv0fBV0khn3qFlw94
8Wqjvk1wFYWcRPMaCnS0VrR8EwrnFT1eNevjudDSNgYZZ64V7RXp78JEY9s1E2OR+sEXSPfLouLX
X4OKBp+UQSvssmKH0dIJGJw1EWTOsQq7vezGfR3lRz1K9q2avP3zVzx/+qhmWIdwv378dSsZ2K0+
8us6VnmMqmBTzZxlOC9/H+aPs4hsAp6KKHPBieTjOCSrGUAm+CkDEYOGHG7ixMVnHm2cCfKD1jfk
84zodUx32BX/kBDw7zlMbAqynbkPTSDQx9GTyO4BZGgzLyk3gNu50ijWehZX001Di8e/TQ29ABGZ
dqX5RSH8aXngAEnS4C938xzne1kkTlpcFk1XeebgkPWT/TSM7Ivf8NO6Nw/B4o28xcTHfNkEKOIo
K8Sg1l7cufcI+dF8JisZNEtZa4+BEp0b/ysi0x+f6rchxccXmpm4Nk2FhMEG98qC++L9lH1Va3za
hS8e6+LNkYESck6f5jGal74wz60VHiqLnD+hfNUiYzX9tMJyqsRjztJK44YC5OJL4HGcMIWFN0ec
qlBHSEvCqKeOvhcbamdfDyptNBBZvOB1M0wAMtOSjACCS3ouhmGM9bmH4U6HpDFplesuu8AC9zGQ
4DLdmpXy1lYGtrK2gvnNpXuh07uP+Pq2dabZJ8vX7WWHXmZpzGgHA4cVpiYL6pHTkrBY698zZbQW
hTW+5kb50A7DXVKA3la1b1bnbErjuz/dZ6ZYjWNPkkh+SgEqRgbnfahQSinOSX9UUJG5b5asAHS3
GBKDw6AkK0Pg+plNJyUUJxN4i9l7ooBBUrubKd4G+kMlQJ1x79yRax/axUGC8c5rkNLGndbl297H
UzEbH7X3orRXIkVLkkP6B9Ska+ewBiljzDAgB+SSekoU0s5FtrSscNVGxboYdFCWbVNgQuoPRmVd
FU649e3HFqDYaBZH6B5e2UdX1ghPKjUzdUHGC3h6c0bREr1HI+reb7JtitTdLGmjxISqg+QyhLEJ
Jm7hZHcFolW40d707xvrHeH/us/jB0WxrV0hh3d3MN9N+hXGEJ0zZ9goJuwfQ2zNic0mqOujHSYk
x9ib2IpBXDdPmLN3wi89w4JI3n3TRbzIsQPaMyef5dPuq7UyYGHr9Y2ldhvXjJZ2jHdB9fe+hWjE
6I96+TNWlFXklhxvgI0Zbnbu9WY1IlhUQ6isNYau6cEPm30loMQ6ZLBq4wnPnxf13pDuUhwd3aLk
Xg8QjsE36D6E6CCi215ie/TM6uSi1tW3Os8Qz4qcfCEQ6PsLvU02Y3yV+Z6oXsMY+GiPF+uIyCQa
N4W7kJhwlK0Wrwn0XEkMATWXiXWxwQW16IiwaYKnPPo+pDdKvJn4C4ylZvc4MuL7MVNBagEjx1cA
gXjDLRJ/EBE73ZOdaV5Z1VgWEENnsPvdY+178GzTeOPiywwXtrEbgv0k7+sa6B8OVnVY5PlxMu7x
9x1KK1x08rlQz4MJAk3faMbP3u8WxMV4itwbzAVnmarHtPVnau9D1kC05/JduTHcbVPe+mG4FNbZ
7OCf1jeYFdPpuq1MkoOUOQqItB1kJxhpvH44EcG5R+Gz08VDPPyc4PHFKWo57W0qdynoWJAyIpwp
eIWX9Y+leZd0z924NoHsuPlqiB7QUKyN5GSIh8l4KPqdHIZ7k+SAaUdxYXE7bK+m8b4u8ZyoydIS
pywA1YyIv35CXAOMicRjv91rQXet2Sk/MJmuDpz3OM53gGQJM8PysEujbz4kVRXANta3eO80NxF6
8Np/INw2dN5scdfrr4q2KPjvO5iqcModuM7gQC/dp6JdM75wvMG51mJ90dZHq+2WIV14k/9PPYal
SQzCAhItj7NIzB05Q3G7wTkUG/cadL37lLiG8LUzl6Z7ypqrQew5uOikoFUwz/jCB/NoyHyhdD/U
vgWj7kOQ1Vz/XXPb68ocf+QlARGq8xhrWHTVwlqT2DatU6wynGJXpiO7m5HSelXLMt/4KrEQjd5g
V6smYl1hLtft1Rg3G6lb0OLlMp2S7x2AfNPmy40Mrpa7cdhUmbXpwTi1ifnYTnC9A39vhvjnnME/
u0pxnaXVtSDSmQ6vdZ5EDU/eRRalEOEaSXjP/MFWCIuJcO4+h7I7GccktB6sNuTX87dyFJonBsi6
QwAbiRkJAAr00KtRDj7L1Z4FZRfBT4q1l1aYqyAbdjJ3tzHaGl+9Tttd6kx7PV4Lfvli2kftteF4
xKXQUKLjErg68/u+1m5tZ0aP9eEWAdLC8OkY1iu1W6fuQxlt1P7gh2vg1eZrYq7r8zBEq6FY5eE2
988QvDQcYUHzrkkmU3Io81OOpK9fRebZqR9rUkaabfJaxOsxe5CKp9EXpPUzIhu0xZ76DKeaNaP7
4mGLx6YCyxVcTf2BqeYUWwUygH0ASUdoA6lN+kKqmNqDTZxhGdObteN8s6L0LQiaO7PvroLuR8Of
UVJBdwFyBFmdtbE/CT/b9O54rcOr9erZx9oLdykHc60UkDZDJ3ouM7nuUvWuMcblCBM0IlTErJib
OOm6B+yJohlXCJi2DkkGanUq+mc9eUySb752lsbJGr6X8FWsjdtBXt5082J3A70tYnHEjdn1D8PI
JCelwkjwGIGjdp4keRnBwk2/Z3Qg3NBTku+teza6dz8c2Gju63A/uKsoOCTRS6Qd0hxKcdQvlOhb
4DzrQOvEoo1RopEtkk4/w8kjhNhCwGWs2NGQljW4ohd58MR1AxbWW3Uiz+NKkXelQHnte4E5h537
Du79n1xG+lZBukx14wZP5aCuQ9xvcnrsNTKPa5xHwYHT7TKJHaj82so12CQV2d3n+dB4pcmU7+zk
LYV3JIEH1zjARKzTVxHo8bjYqCr91McRmSCPQRQt20h+s4Jbk78+aO2T7aS7QaFar+D9pysypwDt
nUU8bm0VQPG0L/pqkxbXOp7umNSpmX49erIBHVHcmVm8wEy74s73wS+VR2EGV/2g3VraQXVfVe1a
N05jA0FiMLeai0OqfKgcriRB2eE7vHb7cC+r+AHw0E1Mmm6MEHQcz03DOn6nEWmjJA+u3VzVBZHO
o3ZnqCAGW+2lR24aNdMKASxLqwXD22altTynes1wnwEWH/yrfLwbgHDb+nUFNc6A7A+L37XZCOj7
pwG/3+gss/R7Zw5LDNDMK32h5icJF1/dIpUz03XpryulWmYtVVF2ZyhA4Xqy0asXOV1p5UMPXTN/
9bMOstC0RA25RjmKn5N1JC6IoYi2Fjb90Xyz1QlHOLg8rPaUQg1pxe1bbXZHLog3KeQ+0NLKXe8D
jwMKBwOzJYm8AJs4As0bVeM6mwR41yHYTo62G5PibI3jPsaYDPfKC7Megx+L0ITMKQTUASeww1Wp
y+siHbYJ3BCtLLdx2LOeu96YJIQ1FKvYMe9a6a9BKuIqzLWl2ow9RZH/UltIUJWsWjplsuwzDaKl
teznWoU3VlAiSGPfiN2o7Y1GXSb9qw51y4miw+ibm7DKPLNkgRgByBlEOI3JnT5R7bbdqs7SXTbk
36zJLhd21h3p4t6GxqNT3SkTNuk2AeAVL9U2OhIac1s7/aa3jB9t+JwyD8vDlBKyrLjHBkAeFvaT
4gOzC9Vd0L4XESRR/6QQmUNc2XKQ8iUuzkFvP6XhAaTlXco1XzvOmwD2+xrSvebNIQC9+ayH8AFI
yyBgWl9MVnkeJAE6dsS68oAqdV1AnhgDfQ289jXvf0zp5DmpxKa4UsWrgLppV7ehE6wiylEzaQ70
gPcpyMjyPrWJCGnDXTLgzFfdCeQJq6io8qXvmpBD0+7FcRpMT512O/avHfEBrXFU/dUcB6OQGohX
kpMYErOBmoYDxaTwl4nSXZedP65ozVj3bc+ublqTvwYMkq8TIrr4mRvK26F27rh76tZFVINfSwJ1
YalxRYJAClfXzrDnJf5ItDgG+lg/qEUkVpPr9iu04xnI3GxpVjVLE2WFC9tBnVRskw2KGhTP0Wis
yNLMNpwa1qIOHssx9WInXYksh80frOxQvS5sME21XGaJciMbWB+aaOCYWs6jE7n9NuGaWbTEbxQ9
wuvjoDFBbHI6mpEPsYHpPzinrgQvMwSLUIHKAOykduJj7WAUz+9JUXRLg0sTYxEl6yZ67CW5j6d4
EBxyCJmaUQy7jO2xBOUuOCNp3PeS6CTi4mAMziIpyX/XwnsHwCwd6WWt3wytf5iA+zfhw1QQfTO2
y4i0+ImUsigobrU0v6vlq2n+KMotWJljMASkLW2lzBE52MuQZLEWEUZnPwxtuiwTvHWZ9KwGIohk
73BuHMVZ+syyMla5Fyy9ZuT4gXQvYz6N7la3OrYcTouleA6KeDOgZMpGcc8nS6hOvQ5jUPS9655d
N79OVYPapVu4QfFWh93KKgAn5APJM5sWQ3bh4ypXCNp2iusWO0jJzqtYLznxQDI+jSSPQTLwkEiy
yDrLuj06/Qu6ukWBSL5QbnQb4igQ1th8jFlFu46OGLEEFiZhlZOJz/kgcu8K8mPLBqYGRmMCnbLK
2mv5cUzY9q6HBDJEfaNnYAri5NoECaPQilPq97qvD65sce/S0G2CFRHo+ASCnYG5liShTRz4HGdo
XVvWndKReV/G1dru0n0Lqvt1mJQ3zdVulAqZLydvD2vzpuCfPpj5msV8lSXMAL9Yp8NEeAq/iZVN
93U+/gRr5BkPLoL+5CCcGxejtcoeaZrHnKjBSn4vqWMFpRgzAibPtYb83A7d/RzCMeeFJDVRTacx
4AwRbeZtfgzu8vS2MNQtvwNBvsB6CA8i5Y11suf8ai3K9NoKng3xPPVbK7jpgrPgXjuOus3UBu9+
CkqU8g8I/CoNMARUXlifBpNamcMw0Ap7DjjNdwGpKJCD43RLB+5kcETJncobWoQMylxPnYYi8rLg
Kqmx5K/V6sxZzMi2EdE/GUm7s9jpKTWbTRUeHddLatI1PMqsXB5NbSfS+972OnenUaDqwEIo8sx2
1/ndqtG2sT9tUnt4xTevraaM3Aem9CpRxEbJnjk1FMrSbPZzBA6GZkjc0qvy02h/B44RA7vASXru
MIwIh9f0s6wnT5OgIayS122sgtL06mAEadotLYL32hswsLGC0JJTGcfWnH8/nfmtNVSmgw9Hm7UO
BPIUwM19mHxthSsQKnKlcdN35fvPk/Jd667FuHDCDeCJPr2q59C64tWe0SjknkffyWK0oyudo6ky
PdUpUntOqJS2wyHJI2wIpHLcqP5VQ6SNHKnHu9umfVIogrmoIQkiOyDEuo3LbpELjyjyZU6HpyE3
sHrsLXWvDK3nG8VSiX4o2V1PMyZ1x33SbOv2FcpvSfCOr3i6uK9V1s944fvjQvovowWvskZeI+ZT
DjoqOe+PuHpYvqBazlQDMo9KQJ2wuIizeaCRMsHcLQn/iYhqU23rlGv1nB8YwRicqnsZsG713nxR
Ht61jjclryaH9wAfD6KhxI9xjci1YnD25IREpM7C0Nhsl0GwNmEsjTc930nvHAaLHv2walrqIaqf
5RhSu5v7IROoM6jnCfTKMuLP6uKQY6opi9vCAbwE2JSikK5Awqn0oXdVRq3vJ7UiRGxcmRGLq6Es
Kv2+VPdmoXpydODbNCvbaJZ6AMKWaBqzMtawMBZpRARc7Q3aJhDDKmZWxy27seSgo0PHEwejuK7d
faCXhMy8J/5Jr+TKKimMOlA2CSlHFjTdcoB7mvvvpdL8HFxtV0xEWak5S0gNAH36hscUWnV0MCAb
k5fLym2BhY+uFKRCKnjUZEhgtYw0MEjMzDnq4wFynV2nviY9pH551dbZvqueGnF2daxoQbBLaTzH
0Q+DSNpa3lCu8YjjapjMpZ4Ed3URryarOmQpxBszLdfkyvmE20gntVdDnAyeCRQBcLPTeq1G/e+6
dbSOQosQQ8eKjw2qWx46Ihckkq29yFSMlkbW0BvrwbgtaH6bb61L7bUSozXKheSgdk6tUf9mljgc
PBlFk0NgAbEzmkNmcRyIyoMMUL30gkaawr+57rvXXoTaW1Nn+GbyaTBYIKpAvS1zBcz3NBatN2Ed
A9LgT8pLneMC8/pk3pd45vxmDKKe3XuIlNXIvwqIcQTbIPUwOURODHkzyJWKU1Bl1Gtf2jArTe4L
7AGqP9wmzjl2raUFcUJiprvU8YvpxtPBSUi1QmQ6wOhSgwrAmJU+KNFg5TvYF+VdNljFDd3Zglid
PKqvpQ8zv3NNcauibd23kDGKRQc2dFVUst8oQV2tqlaMj+SxjXSzhP4gs1bc947Wvmf4hn60rq+1
d1HPcuL5gTY6G2XKkzcniMo9vqfwFk2P7y8DGEivWt5G6XYKW+oaIED9Wm0ViY+Dq6Ym4nddjFA6
rGU3ANnXK37FJZdzFegpt66+WXYksQHRd+xHeCGyaPJnq+vUK2nyTEFedFtfd5y7ugMtD04FZNwv
fB4ECEhMqekP5CyazbnAAbHIFUVWrG6R9S2miXoMLUHzEW5NfmW6snbp+MHtVMeQrQvrhtUTsxT/
SoBgaVJz4lZx4fTveT1yKO5bncCErInojHdpXzxGndHpKxUjYuG5cd3uVcePqNhS/ZyOVXVVjdlw
A3+peHF8mDGkNVSsX6mr/8hMnRQHv+nd9tTJyYzX5dRjTJJ5InGLCrZRlA5DSyZdQWUkAg2Ufhvn
3dUI7E1b2E2j3VaJphOdYpdioUAoWYqBI39Zj8nZonbatxaZKpqiJ9eqkth8+iO4sqKfCTyy1z3L
ZhedFCFfgkZT71TRV6+O9EMC3GObPn9RuPQLUrV/lNVUb8LILAKvGxx1M9HDos1qsDRnvdre+/aQ
rnq1rl/sOYAv7lNWjB72yG0p81+bYFhfKWVifB9M6GduUfUn2EjurMApDJbMdhvrhOiSATUlqBDs
PM1o2yL+W7Y1oL6rKhdVtIkrqFtcW3AVhycy5KDfNprRrNWmnPJdk6Ya2Aash0QmmkHnr9IEWOSC
DC673FXIgJYjueKO1031PKYdu/GeYi4rv2VaV8g7s1OyfB8MU7RPRFmwkvSTfioSlc6fGgGPWlul
CZHF9DmQDRbbBAf27Gi3dvc+tQM4wS7NYRpNwum7dacbIQkIsXWCX0NCbzKjwQh3IN3UzWhKEFKg
qhmVoRV3pGyqaOg8s+UQbeLVM72S8/ij01fVxhlLIghydr4DtEpWTg0oo0v7uKp2k5sXlBtlapBF
KztVblrVp4vlMknOLXGT332OKHe1r+inKIjpwJh0QZgBOdDEzpg4JefxU9WNtN3iGM8PRf6g3yWA
abaGzsLqhS7Ncg3Y+3rUEy4ghiDSfTIYgulnjZii8sRIaEY9Gc51NgSmXEpLsbkRqNPyHfZmFq3l
DKRuuuiYyvrWsvPuQWusZwENEkAT+2Ou5vXRT8sU5nv3MsqQTsAwtOug0Eo01KFYWSSIXfeOH1qn
1s0whKn4jqBUTlzSeVbK5YYbBCSry4bCXi3fKmeo3jlgE3fXJmxvpjq8qQ1d2qHRB81rkESdm0mQ
URFP+jch6aJbYUToSA4CqsoghR9NpYjvqc+4HaimnK0/1qoyXMpWo0dpWv0zgX6dvnCBmz2q/PYE
uHY0EKuG4Bklaigxkq6yWWimlHIKUe7V1Kn1N/ImEImMahOuab9wiRCOxLJYDQmSLkVRJOyR+c1Z
q3TzIfQgz5g2ZWJV7iEvRm/j5MZXdhXl52DI2RNr4KcPup6mO5YAeWulIw7o0I/1fRimterBOAle
uKcjg6EIY6rncG6ytYNynaDp2AhbCW8rh6zgrI7Lm9wZ1WVc5uMbYoyK++tJvekqmU80quKQdFHp
vGADil41gKDrYrSoogJNGV96MIE0VauCOEalT1QC0wa/0wmla0BPyiBbNrqV0xVE4iOaYIRSY/lK
zosKnJNapgCPTLec0nWSFfWPPJrtoYKAgxT8qE3NQeZ73nH11uq3QNwJtY+t4S4zDP/OnIgLro2B
LJzEdiiMMmJsx7IKHnN4qIuyanFHYW9dNZkrns0kKra4W1X34KbGbdzPBboRiHqOJyx6mGMOpbY4
VIox1ACGApcEZvp2z4EZkWXpRpENzcixNHvZtoMOTBNEQk2xFtLJiAors66EmaTVQS9D/L9O3QG+
k2ZrVvsoJGQErlOtR1cS4fqco2j7RA0mneFXr7x1nLlNh1KFrnQ3pstYjLF55dahr+7GzDfra82Q
pb9zUI+VEOtrEkzsmC2QqMyo1b8lehA3HBlUnO4QvapssoiRqHT0To2Sdx19UScYlrDFOiKBuVJM
CMc2jURfQvSv/4ez89qNHMvW9Ksc9D0b9AaYvgm6sFKEXEi6IaSURO89n/58rG5gKlWFzOlB50Vn
pSSKjM2911q/I468D6s1HSJcdbtkVM2L8TpHBEEPrUjcDH2WtOB1S5LG2ODx2pdNbpthOL0PajSQ
viMZ6Y+2zqQnBfelc4aW/RleknFKEAvukjw/T7rV75qItGc7ZSt5CiSrXRMyPzuDlHLUrr7ScFzl
MbpgCQ+6Tdqp6jY1AuXGzNXmNVRqAsZDBiPQiFp/juhMOMWuUkPxRDAIG4aoN35iFTctbqsuc5rH
pBu/lqQFdRpZqpRaigGUohvPolh4casdGzU/WT2GdjXTT32s3kqhmly8uwiNmGk5qqEqODFNP6Xx
J4TuNp7FG12giMvlhopQl30NtaWncAJtMDGcfEtkcjYXkbnX1PZxJL4KRzV3btXPUodlJ2M3arQC
8X0LMY8axZsmbwzm5HUrka8je9nyUtRsYxaxwWRcVIE/xfOxUx8nTQCOTeyhjZ0xVEA8ytsir9wA
UXsjoOpvIgZLw93Uta+t8gDn2897MmlARsdq2+fdlpzoS0gX0WWhp3MaCmPMcdmcw2jbkpMljV99
bF7EWnL7+SEgqge2KgMt3ZcsUruH3NdAbeSnBemmLCl+qopvVnI79wTUg6CWwPMV+nOAvY922prk
No9ibhuzcDcG6T7Mhy0czo3aURUphwihudQfTJI+2pDoqmraW12DO2OzH6nHMMpzaowGVZxliWFB
buGVi4C/pOJW/eyPg7IlB8XRkpGRKS0bJHe6Z5LWF32vyyvaTv0haC/IJ920659JInOqvnGmEJPG
6gr2NFUkIlfxj7BlvmyEPNcY7zcVV5gpviG+CRi/c0I+uYhM7AV3M3w7IZ3oE8amxt7K+71e1vS6
wV40LDc1T0VwYwa9J82UHIYCNmyZ92xUW+z3Lk2VMLpzcnZJk69uJN7dcTgZcnqVoX+m8YcSMVxi
ooZXbxsr7wpxNRKwjsllrcQDFHoc2uuk1xdxOLLFQtwC0R+RKxN7JJrCQzZFm6V7xDuIYGqo4tkp
sjRs7boXMv42QyDiJKFcQrBGXU53hlEd+74gdp5JXdd7ESpfq5LcrIlhzldubwFoq5rbYHnb3io5
RrsqUbK5sRH6a2ji2FAsJ6Ydfp+KNtJe/n6/gBlW69hrFjER3lcgh11kbRaSQ4qwJ7ZLOcaLZ+V3
TXSLS3QnPqXVYKciYZw04v0Z+0HU8l5HmhNDRm8ZNNfAoUMfT6tVZairm7JLmcu+NRmN1XxKy5D0
rcmGBGnn+rUrADiUzBmbHzNR42JNF4vLi8mQmvPNtAi5Gh80EtqD5aQKjAjj+yTmLSKEqu5HQs0b
f8yGbR9TlUijV2VEqwgAvIupzoxmzWvcxtdSMxwxSNysXWxRusbGtV+uZXHNsstSjB6+ca+LRKBs
Hbwo49jwckdfWCRuugCsiwnONMf0vW5ERI7xMNIGdfNNl+2G4W0wU2dNnxX7UxV0ZOnKtz2LSJLV
0zIhLyMBTnWFWeQ1a88Y0DmLWtoxX5GO56h/GdInQV5gmp36bJ8CIShfU0gogB64VncMq/oS0afU
WFDICvFoo+QwXUnHQzLi27uh2trAgLHm6wI+uWA/WgX3+MvyLvBV+ACWecA8b6BIyZjbPqajQLb5
kbjmDAyMLbU0ngdFPEu97tV4PRtz+VQWrZ+p/c4gVoghd6xdTfS14X2b36ytYMsL32LtV4Fw9eqp
6a7GdJzEvdR1T0nZbqjiT60V3E9d8p7q8qceI1NSJjvVD5WM5oLOTulOEQncIlST8/o7l7En8U9m
QZoLzQKe6KmcerEOxmgdjOw1ErZZ+aXgn9uu7iIqqqEXKfOH5SQ095bxDF0vsHbiuJfN45AfZuuY
pq0fQkjte5UcHMkJxfO43HcJOmHrI8ZEE5PNgAFy60baodfccriPqytTW7U+DX29kkCG8BjTMs4k
G5ovWDs3aUPyulMZTIlHr1OiS8fUkd1OCsNTD+08zb7klnJmkrcDMoFKXEhAM3ZCeot006ee3srD
+zzurBE7D53AdKpOneAnNjZlJB0WdCpkDHXFAp7IXSV47ymAA30CIITupJH7jSzeUr4iaIhRKTlg
nyeJ9OSSuVZR2hq5Vznj72FS7UFm54lvu2EvNplvTsOmpsdZgh1ei7xgj8WU3jIiDkgEnI2Hoaq9
KnoXWSpyuMW9lDmrDrfJV3QsJaF54fhNoW71Tj29JOpJHq3dKGW2jmX+Rm8BpSiPkswxS+WjS0gX
1t1BZMO10r2iVZ6k3y6R4ljhIZ/jHWybW2Op32h8qNAKKjY27FDG/pRuGuMWVeJ0ZdBojJ4yLfva
iPcF9SHRGQCioL4G7pqMxTxDnX/IWrPPiBlc+sSVYa/EscUM6avOzqmkk7RGjiItfgvnWle/BAuD
zEJ39dVM9SrH85NslDtBIUJK0Jn1QyjBPcHSO/yBwm0tKJ5GvqRlZjfa3DkNv1oF6J3VmGmue9jC
ryxHfjSuvKQ1pFFVr7iI32XULK3CBKCNdjORWSIQTBYZ+6xOdyE2lhDeNxiCuwrM5KUoKS9xOxeW
z5TxedKwn+bPrXIH7dOVg895YnDGMkZiSGan9CbnKzwmkIlOjsd0Q9JvYGie2oM40B3lEeMt/WHp
1AscrqdUfUs4vNrYVTIRDh+hYmbkpGuMqUq1MrZPS/42JJSHVNFDz2S0q504EY8COfNhr4Igif4w
yrQsGiazcgTgH8eTxoc7PCgzlLnKvOA5gFl+prcwzdJ7S1ZvVM1yM+pKNcALolW2YUbib52SzHYv
9m/Y/G3SGJycyO4ivrQCTXFNOhvS22GJrokoeSQ4+6YcbSvzjkjNbbCwsRFfakndftGQVDFisLVu
cKwp2udiDmiHl5j2jg1s1m+JPyWJkAT58VHnbNbotGToyTgm11yRm9R1PHt6DkpqLfG8VDrVxie5
JqQSv4UqbclZbMEO2sVJRMG24vJGCTWMh+Njm93P2niI285rRkh2PPGgy/yWTMZCOJji4zA+4Zp/
SOYs9IWG8MOQN6/DyZVeRVTmSzMsHK7tPhtmKFr0uP3c2YaU7yNDeMxieS9GaXtG+aBv6DDpWhqC
85Y66RhG094yTcBaWWxq21QJ1KjtPt4QF44tyWCu027fYMa7K86lX0/eGDn9fX8owI8Q02H7cjY4
pqI9HuzpyUroJtxQ3YbUB+295CnCJjmCatpi4prCnTiyzl0NcE3gnd2LpSdBQl5L2puy96li50Ni
HLNHYIlU2ApXw3yUv4IXzD/Eqwgn7Ko2G/Op1XFhcsKKA8upvQ6LWwKMeOvHy+TAKHvkfqs9Sbod
+ZVOwkQ3s8Xu1HcOb3GL2Q9cuwFTV3G4ROqW7AWQK0rd4WbxjGN5ajwsOM+kzrPJJ5tlK++Bj4/B
j5zguIfC2lDk47WseApb/nl51nadPezpmWq+Em5C/YS1u7g4iJK3ZYmp7WbctjcgBhRnR9WnZlon
xhfhub2nqoFTlW4Wz3zK5UNORtcB2X29HW4LlejtG+ZiSe4CZoTdXk4GAEOcIpL3hCyER0MkzCU6
RJyLypeR37OW0Dgy6g1hHYrH8KE6x/twFSrcGfti37+PJDVDDKEkk5Mjk9oZhJG9zMNbinTB1LBJ
qHgrHDqzXeFEV6o4XonIbxF1u90VC//wkWUC3LUeipNHdo3MRLCVEsBd+JLNlzW9ldpnE9wb86tk
3bfts0WYKZeAWZR5srXrifDInRrgtdnioE2PZEx3wDSW7kzavg0+iy+6C6XxKA4g8pJpafRPE651
ga21uOtSj9oVp6PCkA3KJDhgtBNVm9HZBJdm2YIiiJPXjcekhxJaerXD1U1mRV5LIWg9FAxyDZcA
w9KBHZgntlUj9bOl9Az8j1UelE14r5p8oGY3ElBGXgE/PDRu8CBAlnQDmo+7nDtx0NSg+R0etDvl
sKRe/a5EnADs9ZvwUfsyXOpWnVIggPyw0f3YGbzpCMYT25bxB9HsPkp3Kp9C9VDAYl+69TPB+cru
GjdFjcC7A68F/sx+KrbDfc15n38Y7bFez2a7Jvl1YhPZEqOYVrcFwAGPJw0xj77Ry9sY3h/s38Hj
V55shRj05j0wfMD4ccId3IZJx+RErIBrtlTphxxeLV001Wt4BxFHHNzpTtsqy7mRnCH2ofiGVzXe
hbiG3Wt+tZ9IGefF3+HJBfUx0nyZw5o/SuyJT/oj4ZHPLJjpIAWbCovl62RS+B7BJEgphvg40j1X
9x30cvy+fpCGO9LErcISadM8CKGDbUD2ISa7GhqNdGnMt0axk9ANU7t8Zwg3f0qxp7zk+XP5Yt5D
+xcvI9kA+UkZTtloxxLQid9JR3wW5Nw1JxJEsazGP85NuE91o35GZ7Z5AkTHyINfzuhlfjUfQ3Jn
iXU8kRqxhNhiu3zDEkE2ctqrdmspG+VWdjUfqcaRfYSSm0GD4Kozoa0klAMpbuJLUFPSei2R6PwE
/aCn90H7jhUcg8CR68WCx2R6o3eclJuKxwGY9pEI6w7R38V3tBQ4tufWjVqTxuMEwVGBWSQ9dM1O
FF+iEGc4t2YfBP0k/aN2LJOkGDKJ3Bgf/1AuN8p5HrxI2qhP3AzMZ5zGOEyooNL6zASybT35ZLzQ
OEAv7zTHfG9uKMLu5mUfMlukQC3sCbqWcmPk5wwOMCsy0F2tY64R/aDxRX/Yj7sh2mCz32pf2vJq
za9deaOZN1btyd1LpMOtz9/K0Lec5LBAH8NJfVsA2XwC2yv8uZ1O4xs0P+66cgk+fl86ZKE2sIaw
Fcm0eBEu4iE950/thTSZ+TM4sw91e2JIlXm/TizEjXyN8TLkQOW7HAsYmLeYNFQqdwQnHArvBj01
P7zekPszWvdVdREnNx48apvC1u4lpC8jHvob7SQfMlpd/mNpBwYfkQ0Iwq70JByWcCsflJcydMG0
tzqG7MBwwC69M0BxnW67/Ev0VAZyd8QuMwVlyr/sluShqxhY3Y2Jyz0Kb+WJd+NF1h+tg2o4ZCEV
bNG49GPCN7vWxGET3jOLFD6MI0myM1EOR4gWTe6Je7ar4dLhFi5uBBRwGdxS3AXWTxPoGiRubwQc
v6eFearutMlOja/j7aJ57GOr7+JMT75Rbtoj0cK6U+3IeAdP34e3cUi1t2nfl+v8loq7/mSOtv6R
S86U7Kb8s+IByqxIunfyUzZBf63YP4a0wJ/sUeTILwdSsF3JIlZr3+GJPcKzSPqviJHTNhNPiH4T
KB4Pwq7xiJbeG1vijpkXJX4wfkApUUizjeyw8zXcfdG0Hq0XWH10msNHBR9BflBP7a59Dj+CtxS2
31F4BdJH8EqYdOLSs1SSLTwRiA5pn01wJh8nPUBoQhXyY/wxWntN3qUPyV7ma+3CDa/KEwd7P910
FLeiDdkD299XS9jX1E4/QHXblwI797vMYap64HE+D8yYbWAs9CFufSjTbXiN7wwSA6uzzuzsln/I
EMDQWB7ilQ+7icjVwUqWBJgtHKThefFnt853yw/9pvmIX9ujcIa7ySyb0+JocbQmo1dvozPn6gU+
7g0dqXK17vIn8VF/tm6SnJz3Df+LN5zFz/ILI7FBvKUem0lDkTnjG82zgrOp3OmiVw8kjtNWPdCI
yNZTLh6G7pFwVvKdXgdtr6WXqvaT4iZJYXUY9z1de9YxWqSvIOGa1PexcvRniQAAzYfbPy3+qNqt
7KQMxYozjUId9k6hErIuQ9BPfTDGyxQfgYDxnsAPHaHGrUSBG/ZHQz8s1rZUXtex8RAdtIinhiiG
huWzHwfRGTtelrC/JaxmJ+vWV7vy6AwEDVHIAWQKWHp2RfBhylWzjZU5hM6mnhVxeMbYdJcLyQEv
bPZ5agI1kSAUlNuwflTYs9tCJ9D6U5rJmzNZSZriEQFEHADBcwl0z2uxMkUg6uqeBnluIJcGtiDC
1q+QH6gyQikDy9aJ+J3NyW04jSO3tc5zczDG+5guQ7ZFy+/CacMp1LyvxMiFFoTFqPojVg/NozDd
oIUB+WmgRBAtlBxkRM0DuqIdUVdReS6uscgJDk/8K2RCIMqberzSW6TDBkogJXYU+DD9lMKbWACy
Edh1jU9xsi96CKY4Ytf7oACW45gNiEK/Dc0b4sDSfp+27tL98WFiP3pffaQsn8mNCh+qD21l3/tL
TkNQ9S4epOwtS+gOtM+Jo2QtcXLQy9I7BVI5naP02HHf5JCZu65n6rCpL5V6pyjsW27z3Fy6fs8B
1Cumi3TW1vLByVFLBec0M29lHhRtjuqI7+0zLdzcPA/yLfXNOJ+r+txDnWZq0b5q0kYjhPZxgDAs
nyoTnsfR+pwVu73C8QRDr6DWvjTgxKripQLbs36sGT1WRnQwi5exz3ZS22zSTHmvIX0pABHSG1tr
H9ti8KWwxzPBXqULxZ0q3OSxPUNGa6tr+ab27jjulmJfQlYzYQRWxACZcXNS+8oeBPqcx4Veqssf
Yz6OtGpohpE1Td5KsNHsrnqpoT3ol5S+mJioF91y50/eemFGx+QsyEOc5ZUjy2Q7NHcJJ5KsF5sx
zncRWod201uPM/da+xxaCj3aAFOLVDTNWqsAwcpcbkHNPltlFza+BXhe0mwSuhIzl2hq3a6T3p4m
R20PaveHdimyMYBRTC8QzoTc1JJv1XeQN0brucQvFtS4OI3zIx0+wy4RtuZ1KYA3HaEi55vsoJpV
3aEQqnsnNFjZDJ2J3Ng0JkPQ+t4oM3JFOFtzGQSjDJy6qm4nJT6k5YgmiClupWSdoxUG4IvyDAny
0AySgBysrw5zROBYRKWyRGl0FMzeetaEBAo/uityBJ2mC/appTAw4iIQh2LVopAEnEdcBleyN8z5
IMNnH6ZWOBhtT+yOltXGe5NQBuCB+5Z2SecRJwhQiuhtShTzEnR1rG27DEavg6CBsWBtSgwxFVFg
kesa/lf11C0v7RAGL1MiwzkP4Uqy7oMLcWeZXzYkeUMM6p6DPKr2WSBnZ9IIpY+oMmWPLLr4MV8G
mo5hHC5SNWY+JiIwOkWNzJkZckkWYxu76MG0kxTxkhAggoIoqZ7VOA2OYgoCBI3bAOXEFmuaD3ou
kRoYtmwCuYblAtYj0nyr1TmjjbEXlKOg5UD2XRNq+GfW4UM0MmGwIrRPLQ4fNBThOFOCpa3ixgX0
EJdYGFSBZA8wdUB42OoEVkKWgDEomxlrOiYF7EKUXW4vQxU6qZgZ2GYK2TOxf6ETxglMUaxv+/LR
aFrQqYhRvo7Ipxuj5aNPDeEowkna6ShaHEEqBQi6iUaJWbTQyWB44ixXf+WTKQXMUQsoqGlVoGio
xXrfjaK6TbQ8P00GsgygDjyat1JfZwZ3o/La6MbyksYMknEixahcFaQAdl1YbWFo80oRLFPxdyCq
MgI8K/U28xczkOhpxuHa66vnmMkyYBpGIZIwkNS1huFFwJSVVBz1cRH0ZV3lUYH5ekveTGMuNHEV
cURmRzRi32c0hW0xf4YjkshBDHXcnelewkpq9/IUobRMpC7wK4XhShfkKxcLQlacdSYM9Vm8a0eN
oihWzZoNp2mstdcQmGAqUjVTocV6Pz230Bi621BWatlb5Dzt6VCq1oAxr1QbHSaOPQ50f5GutNdy
kNRHSdBgug2lMYFOxWHtZE0AWbaudF9P83qdaasN7vdICoVAHd9LqRDYBaYMNf/Qljf9oHXHFFXX
k9IlJk27AmK9DAXUTrlbqqMQE26zhirxKlaGGVrEYmY5nbEqI7SYVZ1+Owos4S2bZqt9reQpT899
zTIBdZsb8RCWeW/tgkLrrcPUGFBfI6uX9CedEb5wV4taoW0Giwnik8Jjp2SsIwKF5HqurD1JZX38
g7Rapj65ZQwyBXEWzDVOCwWYbWBmgkgpXFTmkLNJSOjr8kiXMm+BIRcRnGlyZES5uS70MlHIHAj6
GlXAEvRp/wLkBpS+4Vez1rIVm2fkQ5CshGuBs4nJdtSI2s0cDACNY8YEdE8a/FBuVbWYyidLWMW6
eZAu2uvCWccZmpYYcStZzWEfhRIEIZRYfZnVJ7NYRipYaYABwnpLM1ULZiYHyyRT1ZeYHIrdyxgr
qlL8ICZylCQAHaArU/KKjuDUyfIGtCY6oiJpbHVfzdIRWZkxzQ+6MDXCvJGwsAqzwkFsFaON9pY6
m7e/div47sFg4Jm+ukrpmHNhXWV8MysY8lqAPrO2QON1KuHDQmYLIDAUy4Olnn99re+y8/VagKbk
p+CHja3dN/cJeao7S4Vvheys7fEjatng6+I1TbUHIrhyJ0LjCR8X89qGnu7X1/6u4v/j2hpenCrb
sCJqq7HAnzxZIs1UENfOjR1XGR1IF6Y3gqC2v7Eu+a7jX6+i4TQGwQHez1+eZtgJnK0ZT7OXE3a4
MHQX2OxlaJW7OJp+5x30d/ekrY4WGD2sjtXfrB4qRRGLYMRoooeeZtEJ97n+m8f2dzeki4S14ylp
rL6LPz+2QSUPUot5bAQQquZhoGPO2BuM6bfZ6esv+2cbrvXRQTjFgddUNf7verN/+oCqTFZzGQ4m
VbToqsZE+c38Riz9UDVUTxvGHZXfhhTq9pJygibt75x5/+ZWNYp/vDNwU1bpRH7+BZJJgAOcdQ0N
uAgyvaAAcMOWHoDR1a/X4t+8Bxr+I4Tl8lhxmvn2UEUjmUPMPBt7IKK5gVr5UmcHTfThrnmmttOl
8r//FE1zDQZnReC++v3W4gZGnBhIjZ21UeGkcJuv8G6RaMoFGRkDuWS/vsG/WZiY1OEoqwP78MJ9
u0G4q/GwLKwazipU5WJPExtv/3+uoePcjF2crP2REv6n9aIFiGIm+Me2odMzEzK3knzQR//6KtI3
Y1VM79TV1AQHMDYurvXtVspl0WdZLTGNoeSpSpSDenAjpRUyotOal1kyMFosT4zk39zfd0Mg3gcL
lYK4mgpCNTa+eS0REy7hacFnJmDsgEI6lr8ibvQ3t7f++t/eOq7CVqzgioMR8DcnkE5sRLNKVuDH
QjCcRc9BpF1riBTSOOxMsuoW+j6BxBMJIjv0DSgYUQvCOfpBx3HWandJTjKtkc4BJV96++tf729e
SbYD3AaxezGwsfu2wUUwJ2Gh97UdNFK+hRU3OcNcFbuiglQqEAn5m2f+/dOWVzsUWdINwDmMUVlV
P+8BmLICRNa8mZwXUJiZfeSwBSQg4BkEHnElMaC3iSEhJwf5+PXN/vWlUUXWGemDBDjjHvRt/1mW
SJ11gzEEpuF3qtFfcoIjf32Jv64pLqFqGtFAukRczrc9thnLpddn1pRChV715zVUuBjN39zIX9cU
J5Ksy5yylibxyf38EClxFiIf2clraDqyeU9JuO/y0umTydYbgBf1dxuqtPrj/LSMqV3InVqNpMiH
YO/5+ZLmqEMXNKgsenLMNlakbA2l/jSWeNtDgqs17UdbttuaOU45Gg7ksee0t5DIogr99RP+SzlF
yAetlixS6WCT+f0Jp8hdyQFnAako+UPtBUfajZpWkNnRLy6/+Tj/co6sFyPuyMAkmIQ25dtq1bKg
QmaEQgqLxXN3oJl2oBNfO/+/v6d1M1+9Ry3FMr69hYVuEXQEx8IWxyLFXgM1sRHMd5UmPHSZSMkG
ePDrK/71PeTO/nxJ+efPsygUM8d1Bl1eDKOt/GIgN2Qo0NNx01X3FJjMTB6xJP33p/dfGdg/lDl/
/s/6PXj4zE0cRt0fFuv/92/+Z3nzln+237/op+/Bh/0/13Xeuref/uIi3+/mS//ZzHefZBH/++eT
BLh+5f/rP/7P5x8/5WGuPv/1jx9lT9ooPy2My+LPTvRQL//06Nef/5/vW2/gX/+4jz+b5u1/jp9l
8fmXb/u3g70gif+UDVmUiUHUDZF3i13j31GIGNv+U0EFYxCgszr1/ZEF8R8PewufegazeFeTeC+Z
BltRi7VR9K9/6P/EB59KfI1CM1hPnDn/hYU9G/PPLz/nFsckVmDYZxLaov3Fdsww+g5z9cwvyBdh
hpjIH6iBSSJWyxRsbMJgJc1yYytOVuaJLSeHZSjVc1hr6jEwSs3towjHRBUiVduKeMYzTQvSskeK
AZEF49dm2xijZRM5v2sk2e+ENvemBWHMEED2UDM7zBprU9UjwzyZmUJo4aM3IGJzsA3sbJwmK1fv
GIBpURbbSjy80z2Lq0tBClqVX6XS0rZqObxZhvguKIGFHgp7PhEOLazY2p/MGSRugoGXBNojWi0c
jsz2EibxReyRrUWDajpLDrtD0MSDRHOK+kjeEogOqqWidDZq6Slug/u0V3dlEGjuJJbydRDFwBdN
k1l9Ly+Y4QgWzJelloWnRktN/BVz9BoKqdqgElJhgHE2iBIXM9M2tSVHtxjWSFsjClfPHa2y3pDe
rUhrBGFHS42mP1NaqF9Lma7DXzgftRiVkAet6EaL5Oo6a10HzsBIa+7m7kXkYEYgYaL9M3FYx51D
1oMCnkRneUYpj1j3zPIPQ5XyhA48HaK3umWj98NoGf0imSBd9WEmEuRhtOXDrE/ana52y3vN/CuE
NtPNs6OKi7AvtSm7G/M/hIZMAmMB13cG+EL5oNZTBv4VqtVN3s8rjSceaIdNIRXsrh+t23Dpsn2U
WFHtiLIABWZUKDvLEAZlh8TcL2jyCuZ6AbigaSzjjJuJGQqbNkc7HMdS9ZGEylB7czESgsAMCFJQ
mN3pyozoAdmRvMsYw+ww1mrcOu27sxZaTA7rnPC4XFXuxyq14F7E2oslWgq/tYDsK8kM7WmMa5iL
4kg8eg9AFgdFvbPS3Pjk3elctQa9bFQ+XiwDrK1aixzBKmPWO6EVoxOxYoZXl0N82+SmCBGKOa1W
BtciqoxDWwiR0+FN8cAOVLTMV5PZnqU2vJvRvO2zCkwIlw4Tko+2PK5ueT4c/HGfCEDiItMYr1fh
ODGOE9RrHSwmBI/sR2xMuacmCmPQxRRjgubiUXlPMxHLnNKa7bwVqg+pHqAASE1qoLNQAe2rBGcO
PTPQl6qZDBJc9aJMlGcRKHguhUzMDAPChZkbh75GCFDqJYi22G9jTrCjkuWgI0oT17fNAl1ZnWbB
FwOtvrTkqv1gAAkbcRAFX6pbBTsoYcHpSqnifZZVGo5Z0nIfRBLLdQ4jNBdp7DWNGFKWxuNHlNXh
MVPF5hAE1Xhc/RldAw4ilEijuqpzKCGyxvGOym86tRkp0XBvQd5IhTcpw8wRya0xG19VX9SfuQQl
QIrgoqB1QtwtLQW5lVX4vlgBRhJ1DBrd4M076YP1geoTc5K+SSUPaeTsY5PdHHAoCC+oFGhQxrmG
4IM7vpskBm4kYTPvM1kbYGL2092QxA+Ivl5SAyPqVs7uUjM1ce0bhmNpgbuHOrrltiyaZpskskL8
XTM8JLNR3kVVgDBS6vFtV7ZtmkD6yMpC9YNZr0FIU1WKL0ytPtQ6Wgw/H3osp9SyVE5LNApuXiSW
6HcJA62NMkwsA7MwgBty0fBDC1Aiwqavh5kBV3NWJuscF+b0Xipi7UT1VLkjezsOAwVSMxTp6uRX
Esq22hrxEMNE/Au3MXEPHx0+cVKqE/RgEjHCfh0yzVZ9zLNOvBZIgy8msy+YauQcbpU+z+H3TCo0
Yrnel2Y17+ReGM9CDUeyRDaD874+LhvG4+W51TUh28CmnG4srYU/qy01UhKTja7NJPm9LvrkoDBb
W3PtkSnHk+orRYU5dlUaqIoV3NvGAeYXmaqREwmqvmsWRbqtc/7zpuQYeM/whIBjLIe8xYkEap7F
3S2VUeJ0NaIRxtSGN5Z1eDaM1brBKC2wc2wl8j3rBFQ0HKzqARwQ1yRJimA+F2bROjLSWoDdRU/2
tZ6rd4haCgOmXCajmIhwnSiCJbxpzEaf/EjJtEtH0S1DLy/M2O0x6AEMbapxcGH1TqIdD4l4ntAV
vIepJZx4yWLcU6rsrS6ZXdojh7IjVgPMl4FK6BDHDVQDpEMHYt2jI9zQlQfcJ2gyg6bdVVmC7kRZ
HHSLFyEH70WaJCDAKeJim3fzThenW/Sq79FQHEZp3Fcxnhv1Ph86aAkDdOfsq0fXGk2nPiQ/G48c
VCCnABsGcutXp8kyxRBLBjPrhwqXH9xQlPhTR9Y2YwtBxNkTbipOAC+rrV/GXHNGmLoCIgNMup1K
wbksgou5aSTlDXtOTAyDa1ikdgABu2xBksmOjDsSFNs22VoxZlNaqvDha07C2Wmicei75tgto2sI
SGLa2pEtIAWsDwusqYsKCwAdZ1gguEp6DYTeqTLeXg1lf1Pue2DsHEJNyoetZdfAAjnFgmumKFnA
8pte2FBt2Zlas1Rgt7WtH8N0rUTMNBpIQNysVBDvBgUtXR7TOHDrYcFvAucTFMtj+DkicSsxkxkF
9HmCebTkDtCwgkQnOnJhoBHL7YJsswbjvwYzj1lRPtgqsApMPSHGJibF3zJjXM9snUwvQLvRzuNk
m0kMlufJnvsv9LNOKj+YZImaRfK/7J3JktvWlq5fpaLm8EXfTEGQBJnJ7DtpglBKKfR9j6evD7J9
nYnkJUuuSQ1unCbCR/bZ3Bu7Xetf37+XpOJ712j3XVDepqFfYNsKGUH91hoDuiVSacWAfi+8riNu
cdGrIo8XYcU9YbwJe+4aEgo4ykpU46vFhpsKwsEvdcAU0zoPKKcrQXmVMwWA3JuxMSxOsmkwdqmM
qWbeXusV0jORI8U0SYFpxqXZtj+F0Vtnqb43/GEFccKp4DtMovZalc0V/TlkSb1rwdJ0WR2uch9z
Fq5OmlX9bBVyl3LItcqJW5KUipJbxAzC8nUQwEaHMgozqyyig1Wk8vcsturLlHvUWoKTcKOZTWth
i+Lpl13wEG6HlY/MrzBQihlImWuiDT3lKslIdFLdsWuSluoLCni9myp4MJT2giW5ziVr1SKwp2jP
bUugQRAxyC5ZXGrzCKmYdM9DclV4AvQNPrUoJG46AstQ7nwIUJmQ3Q7MzLHCS1z3v1XGt0KtnbCP
fUfMOBvkRF1Xwv28R0gFshwEewHYOIrWSQa+aLl+FRSAJtBDxLBKiP09Umh24UVM6FB/6tr6yWzq
TV2mJgAbhO/QeO6yei6FotxR5l4kNG9Z1yM86J2YxSQim+y1BFGetR9N0mXFz2xIdnIsOL1x23sp
H7gio/dcRvirgmjyQQAoEZeDttgbk7HRhQcf6kmqmywzcpLk1CSvpLoCqEpqbBogmC2GGZPa3VTQ
oYDH5j+AEqmpvm57RE0qqvkg3QjZvtdQL1UlyskfYcH9SuJ4vJTyK1JO3NGR9KF61gKkw3yozrsD
osCyvDO1yhElyGWMUOOVm6yX9nI/e/qG1UXFR8M57BqAobrTagRrubwvpNsuT54l9DmphcS7iS9b
mCo6ghGOtDWPYlev1cfOpAwp9ZygKp5KSgEj/1Jue8pwdsVooJNpSO6ZA5e14RVUFsE9FKEtxddm
d6j09NZHHFUAVVT95yDGGYpSGh5ZqDl8gJEIXwT1pvGfOrwiW8q/pUOi3I9R7ARiQ7V4chtDkS61
L4KCK3yBZCEkRualjsQzBUfAlz7rtyKV74E40B8qXFLcznUBEpdMslFxNN5Wgyo4SfMQUBYQUxGc
oWcz5RjkS/Is5jXcO8UeOODZEW46YKyFakEaTO7ByrH7ROgjDN5mwvAE6OJC1Iun2EquzFHadPh0
CGXDDdt7IULzlFszGjK/NMzgR48NBha61gU1iyFiPHRIlKera1lAfp8IlbpuRKm86tRc+xF66QWM
zhWTtoc+qCjpKtfMx7oc3IkAoa3UGvAaKd9Rjfq10c3qQp1E7vSVQeHmEDTuYMaR0xfBsJEK6SXw
W5maD+2O+mp/lXMcUlGQm3ZSe9ZmogJ+zcOeVdFbN5Nca6NtIWCceiqNSEGjfzW8GyNJvJWXK0AR
hsi47jmUD6FEhXBilbcT+TObTyRgG42kK0LK4IZWRcKmL5sZQ4EKO+geBr1H/6BycQ55z+BtDaxt
kNCmRCrbDjW8USL3LAeKFeUShYYs1a0jN8x7HpzI0ZPwa2FJVyYAksYYKWKC6ki2s1iXfSRvQS1s
crN0qb6lusCrnFrqHqQ+fsCTGNvQ8bvp6cFmikBIUz2C9BxGalKvWqSNg+qaor9veAioNcpbSgA0
LZgrR4jo3QkylAiev0ZN0RG3rpXWBfpmCiqUauKNZYXCPRYugWsawl2lJajyVWEP4d7tFX98sdRE
NAk6hjBJKk3fyZNHSbrXAWscE8HpuqZfa8zHlaSxDWVamrGcBpQ6g5gR7fY44SR+doKStsq0N19A
ZCKbMHJkMfspKeOzEevfOqv81mvCT8is2p4t+k3TYFXYba8TsoZqjMi0Q0HIe1RreAWLPmcb83KY
JSp3bLr9ykyVa/CNTpFOV+rQChttyp971hLiv2KL3RSiFn8GEMMrE8zs0Ew5QLXgS933XM5UKgNA
6cEXMrlnpOCaEPG2U/zoV8YVgQSUTLn20MiwFTLliQfmXBqXrVlKG4HYiDHpW0UbubjlWxhybtoP
DioP6jKuKSiCEodeCtFlPea42Q0Hj6XTFOouEV8HmFOanwEw+ELt5doyM7ycg3WhTN1DIWiJKxf9
93gc9oKHKLii1jOyZMjAlM+EQEhbU+BlpJiYh/Y170gB5sn8SKgClMKy9JoXEXLy/qlKsBSGBj1X
Zms9SC/h+wDDqEN41zd0zHrxchNkeckBoPUKDMaJpEEcO63AxuzXc+Uy/svdXHQdVvqdkgmAo4EV
ZyMBY2rWLxOrHZw6pVpFDI2dNg2HAuEjfKsHeaLiTkHrnVOSifk69KSf2OZeAFOOXbL4j6kMoLtr
qKcp1G88c8Ht3U1acEsohZK59mESpktp1BMexu0T1dGuOcQvkgims2obPkwzbShP24bIyGOBnznE
gc/zkAIPL41A3zbw2FoZLqQOyekZNgQooZcxQt+ed8V9LeSl02uMnqLYoxoR5i5E6lypuMlVNu1a
MVjuxtukmXMogaJfKhjhw6nsdBTW980EVJaFYpdlDjssuUki8XGknE5jhlCiZ35ToIIUSdBxgCLg
M1vhJg+qZ79ot1VDTbecX+JJzwYY3HqUFvv+F5XbZktUOE9Q70gG9RQj1wHpUqSqI/VS/4BkZG1w
WaQGwtH8SLdsL1GU/dRFxsbUDf0W0ct0H6gJT0uvYjPwDR5phZE5MELQqnjdrk4y6yXyOfK52LZm
sTNFLYTlLgXVrKzB5T67xXkeeOyQxXK6TwuqtKyys74rKXwd30jBF/CgUs3bdxHUmz+zDu+tiaSP
WZY5HmlppCEoBFRUrCC1OV75LjOpA5DKVDNyUcA4k1OvEJck/Zu18vF5Le5kdK9woygvP+Om8THt
8rnZRXKHcF9aoPZx4dO/RhLMERnRS8kNWv+epG302Ba1BfG/H6Iz+YGPWbrPDc/j8a6/vC8bD26a
G4eJuI3R7cEr6HQolcbkhn0ansv2zB35J9nzV3uklwgeyyRJ5UU+wpz8zhdQaGuyAPhUoo7a+y2v
oD9bIJUkYxo3Z5SWWVFCUaGh6qkLJ/tOL/t9ZbRvsRWe+WDH5sn7VuZxfTduqtG1belnrppegK1a
ZdaFSKzw9GQ89m2wjSO3a4qi9MleCnYQBpJW6mK4TTGTNT4I3CANYSpccnQXp9uSjjeGoEFE1oAd
wyLxFxGj5KUUu/2Ke7aTwK2yVlW3me5qJ7jzUDnZVYEka7yEwzed0Rada3uRAYwsNcx6NUY3iOcr
Ya+C2qCiIYIknMlNHf1qzL2/O7lI04ZaXJJEYPapvMEkTAsoxgkF1wzNf7WRAFj5uyl5kd+rBk9I
K27FxfdGQTHoqCvFjQ/JRQK3GDGzHbmjS9lI/6/mzD/NLtZXmcioTZXYBdZgh8Et9apOTXWrUlVn
JsyZoZQXWT58KOIuaijjLbWvAwkukPnc7H2M58/06GNW9q/1rMJVQtVDgmi5IwewxlQ/T1xPfoi4
Zkya+mxhojCa47UwRWf2/2PbE55u/7exxT5cYT+cZ2XiakX6pGM2tvYV85yHy9GRe9fG/Ofvtg50
iLjJBYkbmwmF0GhZ0fgS86Jk//SSPtfOYovSOFMyHh6uVMMHACuTgyrpdqfbWJhS/fV12Iiw6VRM
9ZOx5WRUypROqPp5JF9OTnFPFbS17lYmr0kbItg+w8rgzIw4+pHetbmYemTLiMGPiTto/SuciHtL
1M/s7udaWNwCKnCHyEwSMDfQjZWdkv88PWxHN7x3PVhMs5TS0UFi1ISZHEn1sc9qBdwHq/7f7Kzv
GlrMtVCvSRB0XORri2rqsLnpigDUDM9ae5D+1eIxONbFXzrRpSUYSQ60VmlKyDfhnazCI8AF4fcH
DiWcBtQINKD0S0vybu30spR7XQH6i1LxIvAAMlo/YY/twsp8Ot3SsdWjoykSKYwxNKb3x1UqY8Ek
whJ05bi40ogbAgpFoFkaxZkvdLQdxaBTOMOSiV8cSbgCoawdc2J5AhCrJoGH1fCybWuATKd7dGxS
6/+0ZC1OJDOGEUYWx22j8jKXqitraJ5Pt3C0L6ok4hSs45+2FA+Neehrclm442BBhw00IBU19dwF
FQmnGzraFaRbOG/JKHaWmsgxyAKfEw4INbXbVmk8jH55+P0mZkM0AO6zhnApX2uLFJZLUyAfMC8J
A4JSEITpTDeOjdf7NhYbGZHOhDlRuAM+H3os3k6jtjeMwDndk3OtLDazuCQG0hqFSyTEQJ3Aayrx
KWHTspfT7Rzb1N73ZrGpCRH42L4t3MCvn5u8ulOE7oJKg3sovmfuHkdbsmRZ4U7MPqAu1gw2oUjG
8hKEyPRqZMOzoTTdOlKSn958az3dq6Oj909bS1Uh+1DWC1XphmPx02y44nittCphgJ75SsemNCpt
SUFfY6AvXvRpakaCTkHmVmV3F07jm9kX3pmunGli2ZW65v0wGqkb49m9ypsALaYf9GfWzbHxetcP
bXEB9ahmERGeuxM5r771vip+txPa7Mfpr3KuK4uVE+N4mQ9QFthbECoLpIIAtZ15Gp/ryWLdhJLS
VaaWuogRviCSusyE5jtigs2/6IkpzYUHioQMa/HuqrOiHGQ/53qrHwwvR0BenhF0H+0HfqjoFvAJ
/hTS0LIcr0wCV1ixuLmOuqUFuEuleHJm/f/6qcu3PdIwxNYiwjLkjR+PzKT1hza1MhcS0ZDr68LN
plsxPRRoLUD79LjHWwU8rKK2ex55pSGRPgDLVta3aECBipz5fkeftO9/z+JZqRaBqQkY/9Vryl4B
44hfzWwrmK5sXoBK2RirESMpYwMtMN6ci6so8+w4NRiL9UywzRtwh3HFqU5vBxWYqRiW4b3qKW8j
ZV2UfMgQ7YpBFgHRhTHVbwb4UAoomwzcaV+TaYI3r6Af76ltmp0GpvS1lHDopAqWgKQTx0Gcr5pe
bu5aJSLwXUKLXZciaX3D96OHrtOyx4onKqV7KRD2sMVIrSxVNb4iS9XpP8k/GQAfx0ZX7DxVqJgr
iX+fnt3zEH8YBUnSsIc1CGEYIiK/xZRQ4qHTEQy4gUrucCBUyF/aQVCtUxXSTzx4W8K6zuk2pXnx
LxvVVMTnhJnmoqXF0E94F6aRKbpazO16TO46avwjAB6Dr25qrVt5IJMtK8GyctxGHmaNk3hu6s27
3KefoCOhpOxGV9RlvxOzFiJLkl3KiifrwaQ2yhtlBzTgaqj2HZgOQ6hIZqjrchx/91LBkOOqICGp
xocZHTw/7d0VOcs8DTNQ4JjtaFxoGagIkKnWs493yOPpgf50DP9qiXVOQSqFN9Zig1Qmkm9aiUWV
hu6nvwbjuGrwx+zOPWJ+3eo/jaalzHJpvif/+dglU621PlcJJ69j3e524d5ahZfYXOJYtjHXpzv1
eRebe4VQ2pwLN0T69bGxTlQnCzm/222MlwlQwEODVO2Huh5cfEXWVrwbYFSsYsd32jNfbqGc5jG9
aHpxqk2FaCgJbIhQGqGwURVLxnWP0cGDBNFmGndKBrYhKhBAaIF7utvzQlwMMc8ck4c885XzezFr
EsQC3UTEfkCEstZj70sZsBnlEjQbFJ2PPqHBcwP96QyXKNbQTQIH4hw8WL588FX3RJ+vaqLKCjBz
LXPC3A8tpM5IvFcawCirsXjK4GJF3Q9h2oXSdGaZHpnAusE7cjYl5oq3XKWebyHZMxV3Qg1aw9gO
b8C1mcnvLxNU1uwC1E3qVIksZm81FCNCUs3F7GGkLCc1rsCRRs9RTqUlmJChOXMDkz9tuuQwLBS3
Jnp/VROXO4ASY/lTpvhMrL2t7K/K6qrqVslNtjHJAqL4d8q7/pDcB/cK6aZDJV8hfk42UPrsadXv
OMEvKJ4BO7Y6PcV+1Rt+mGOL3zV/jvc7kyLCXwcBAolppdS78ql4UV58V7J5khzIRT32OV7CD6rb
2+euvp+3kEXbi4NIE4KpQSHyK7xtGhfzcg5ZztTpYninPYK5P3MKzQvmU2cpz6X4i1owRVk02BVN
Q+Fn7kaV8MWDjuAUAWm+Su6VMxfIcw0tbjlePSKE73h2yXELoaS964fpepydN09/vuPtEEtSDHIR
hjj/+buvNyBSRWBcuHmUPqij+FSb1CBm+Zl96EgrrBEWpa5RCWIuY0iZBscAHxnXa171flcbr13/
5XQ/Pm07s4M8PvKYfVClQmLlYz8kjyeYTwta6o97PbKKPSa2sJdPt3KsH/g8KJRQiiA8l6PlWWlh
xEXtVkmy96X61VS8bZno6/9ZK4sVFfmq7pl65QbV4FoTRrGG+Zwaxe8/t3UUNZosEw8jNbr48lnV
IRqGy+V5TbMN8ggs9uBxQnmj3wKapFDizNr5tC/ziQjymQqXCo3xW17gmkDFS6AhH4RXfFbeBina
lUK9KfT+8V8MoEkLnHgavuqLvTkVO22ygtbFbCfY1Eqqu3IfmDCK8bz+zZY47UxiY/NZp9G9xX5g
Rmmi6oXuIsbPN2MnfBFazAQ1qzsTT/y80y0aWuwHAgiVSG10V9xCAN3k2yx3hlvdlkBr9S4aVfFM
rPxzCoAYjKWKczyU8KKyLHb1FdkTkl5na0XCexdftNtoE68gdduiZ+Om4JS/Ox+p8RZZU6YhkRKi
GnKxglMsH4PMcxW1+1K00qVcqb2tNShkdTG4Pf3ZPk3FRVuLK1mAnH+SWjBp0ddqujean5WMCgZU
y+lm5iX04bSgGcLZhE2Z+jzVFzOe/2XAIdNy6/QNOgkV11idYDZ+upFjV9sZA8CuJFItTMXlx4EL
G5xTos6DwbWCq3bZ/ChvE0dYd7YfwuRwlD1lAC4sbqBiZzbdY5PkQ9OLnUqWrFKSKs81y426n3bS
RbwlX46zwLQy9qBMHYSvP85098i3AxlBsaxIqsDg3x+720L4j7B5ghWOHtEurwjlHMK9etPt25fe
Mfb5DYjmN/PMOXnk+UnBnUSBHGlEQtPLZ9HU6xVhGCI5twKgwpCrVXrw3OoJPlbjim59ZjVI89z4
OHc+tjcfeO8O5jDwVCjMGBo/RQ/BD1TqihttxC/whuE/h9YWjuza2qG8waD0CvrCb990JNrXdIWI
j8yFc1nMD8gaeZ1c7EKK34oSA+7pwTT1M0fC3IllJylzF3WqDw3zU2xJEzJNqxKgaqiEA1CavX95
ZrbMW/2yBVXiHCDnM7/8Fotj4N2nT121M+51IIeSi0fFRe0QeFlXW2whz/TnyDYti++bWyyIOul4
kNDcvGuC7yO9ZMdfvR3FaZthW/Xr+ncvVnwlTeQNresqxsjL7sk4JVXDkO88tQZY6kXUBgHaGr5M
U2ScWwHHhpLjwFJ0jXXAG+TjjCyh4Bh1UOyG7/6dsRkf/b23icD9rrstMjNm4elPd2xuvG9uMZSq
pHVS7Bc7w8qSSwSXVFIIjfd0upHPmwnj965Pi80ky3W9CemT0dZQ39PyVdbqa1x+4cX11vPptj6f
BkT94H1o3BsJeSwlD2nu5Xj/1LsBuCswPk/45oNoON3Gsf5wfhrc5GUe/EshFteUruSRsmtF0BBQ
71pAegZsSPW3k1xMvPcNLU7QUrMCTrx6p8sPQzWAwaXIUj3z5D1ystGIbIjWzNJRPgW9RISxY1M2
u26jg/LUVxUeQKtylW69Te2MDir4ffIVbfC5mX50FN+1O//5+7235Po9j6J3KK+E5xiYup0+Vu73
9HLCI3KX3ApOzd1hffrb/fo4y70KUJGqiLyTJCb4x2ZFodPJrA47cetfpcCyf06XOJI5VO6t1Hvv
oVuJm+Ku7mzvJboQXfMqfD39Az5PUI2IBpdYi7jNfGf52H44ZLJfR/1usMT2a9lKotv6qnXtZd7v
B09oiR2Z41Qhp6wulp1HYNuKp37noSFO4zGmPqK/ppb1i5RX5ybRkV7xLASxQ0BImq+zH3slq4au
WcnAUQnbCry7ivW746/xrXR6B2I5sndH250eyc8TiOo6SvAQGUAP0Y15K303gfCYB3aRDTstbYFp
e953c+xftb6+GQSqAk63dbR/SDNUmTgUoc1F/zJvqIeyGHZYkjtQujZ6FeAXlG5Ot3K8R/+0sljv
nSr1WhYOu0DAXI3VvjeFsVh3KT7boK7OLMCjXWL02MaIsn+6e2TykFT5NOCxTFxW8K7BuV1Cd3w6
3aWjrcwSDVFjHgI/+PiRpmLoM0wadhOVPHL0FmRAfTDIO93IkT2M+KspcUHn8kGwcNFKEiqBIugK
ixpfPkxDrjAD2Vt3yXO9mZ0P9+pl9TU7mFfCmQ/2+fgk+Kmp0Jg0WGSfFnOB/V2qteYuEKs7a0LS
LwAU/f2pN/OXOM8YQQKti2WcNxWPqMncKfjxATZQZh/GiuKOL16sj3+u498CgRzC71Ve5z+bJebj
AxnkunjL7pvq7a05fCuWf+f/QiCIzlr6P3/zNj7xQJwofIXSEb5ngcz/xJ8oEFX5g23mHw7IzPX6
kwSiSn8gZiMIT66Uj4QG4T//4y8QiCT/wZ+wQ5GbJkxvzP93f5FAIItYcJb4lzQDl2a41t+/7ObP
owqICqMNGeWvv36vu+d9xBr650iDUUKKEJQVDwl1VtwsZwi/rFeyAeD5BOlxWwpm55rUB1jYpSfh
Y0H5/7Nk9Lgn1LiM2mMMMD6rByuwq8SPdn7RRJ3D3g73XrYk8y2cRNONqHReZeCEdQxkKbSQJkWL
LjoPmOces5/MjeEA3Y2w4yZblZuCSiVDzxW7IYaCwDSfrsIsDztHUxMcL6gIPgiNCPNi0OR2B9Aa
Lto0De1WMiY1SCh7jhNwzRGbnu5QSp0+D0Kk3HS1Cuo+4r7dihJkXqycHgmnFfZAWQvPpb4yVrzL
0xseUeVWapNuKyKex4MsrLCkgCGRCOTMfSlTYfpTFdAlhgh6Qa5m26yhcIbKym67UEluZJ8/iNuQ
6l6ErOtMh0XQ9Vq6wqANeqmVKd8FK0ovEwkhSxt0WrgC2E1Cy1Mr7aBNGEagChxaamNKBRVxZsTy
2tJy6TBEzfBtkLz8cQyifJMpgkhBoDzV26ZrKa7NqZINZhvCpIYVStW/fBji3ttwxR1w48GZLqtK
snci5qj7CJjTfWEGxnARxQUmdqSAXJ4nYIWbonUaLYxuqVkbV7E3QY4wZvJtBok50TLhtS00q7dh
PQQPpYqT7CpM/OEWzkT8JusYQ3Zlg40BHs+biPrU2yIXfWzrqGsCvByAKampUyLTAVrhSmoSBf91
3+OqlAcKYHFCx5HbQ8S5MLWQSns9GD14MeSoUVVX677LdaIWoSL+1NS03PherilAevVay2wBOG9k
11OATUOaa9VzoGmgME3MIh86TyogchMAYt9jrmOh6/l6iykLdc/7asq7ayzd4o0vW7hKDBLMYnJ1
w1buE3WD5V12UyrQ1KuwGdg3OyUUqO7Mk2glt1iGNAxT9JKC1cA9h9TwXauH2WFocFEoKku8lQ2/
OEgwaS6GTMSpz09aTHWK6HqKpOkNu6/pIMeVfq95afnNiAPptS6s4TEzq+KnglHSa14Ob36KQauO
lalNRdlw03hG8CRif/WCxXC4TqcgDNZjQ6r2bub2UmBbdv0KMZBsUuzhq71jYTPb45Y5df3aH4wy
wsS8z7DyGnNq/ChCGagnJP2q2rVMJaOWq2myEyOcuGymcGMV2LYGTCTqkseXKJtgvZZ1hrtfEs7e
QNRrJncjL1/cf/zWgv2I3y0BFyalv02L3BeoduqC1JZbw2q+4SCuXCXl0L/lgzX6V0o7lWdihx8D
MzypNPSc1JqoqoGK9FMgSKmBfehVL9vY0biKK6yVbb2rtr/3sv/czHy+v7tCZl2B9I3Ls+2j+1hx
h6ReK+4xoqA67u7dgXJkm1Y+3hX+agu1kkSwh01aWVwhuSpYcBQ0vDAIW9RXCdfjOXgxuMkGt4V1
+qhdTc/tYQ4At5tw22+wQ73h3rxJtoXjrePr6BBpjr+xHvLfC4N9/mkcVe+HwcyNJDYzfpp5ULEK
Dm3/QnIxdIxc6TbembZGzr59ZmluBMd48M882eeo+vvja/7W1HrAxeK1opFb+ti6keQ+1nR8awxe
2hZcXfFaUK8oehtDwtPnXHrpVw73VHuLy6LXWwHlhVT0NZtip6/qA2SG1ZtwRcGxdSe5eOGumjUc
nFVzEC+0G/GifU0n58eZQZePTfH33Z4fA+/mnud7EEStQbbrtbjyL4IvI9IMt7tRLtItsqL4IKwy
F3aEk7jFtnQFR7yor9lCglvd1S/+Gznm+SufGpfFRVNjK4CKxbhQEb8C6YFJjNPYwZW+KR6TW+PM
620R1v5z0kHwRfROKdtnZYomMBdEHYrSnNMW13geRnZ+QOVDAQQVnvfY1P04vQQXz4RfTc4RyvmN
oCNSUeZP8m7I29S0IqMs5yGXNrWd78tx275hU+mW4Apt3VY31ZaCa09+9NZn2v74tvvUtrqQkNdE
kiolp215q28rHsqdQ/7eTVcUbEFN36ub6TC6we89zP9slosCfGEiv8AMFo/kPs8RALV8VMzrZSzm
lJtGiC07A5MzUK+eNxijTAF3q2a8LiPMHdQ7avN2nv5gTZeQXl5OD8PRTXBWjJARJca5TBrKbDQy
/CWY/cmTUMpc3vQzTzL5yEAjCJUJfQCjFj8J3Mnd4FAO2Q+6jo1v5HZccQNhW8WJx65uqIh2MPyw
B+6aNpXkq2T1iLZzV34J1uei+8fmG5WUc3e5oIM3XayowQPfmRKt5hTTlFV+hYcscerulZybhwhL
WUd7irdTDDHOaih+HSfL1fy+7XnXfTfX4znkD5UFpIm60fFJuq2xJtKuS+MiLOmpdi18ry7DJ27+
wdrcCjYhMFfattk1Ffq9832oNsSGWRAipXbimbNw+WD583Rn0RN6oNh0qbLJjBqfihn4g2eIo/YP
CkieEJ+e03NtkSf4PPcXB0tVdEVl+vPwH9o1NF3MgBwK1vFyWSur5r8x6AuZzl8tKojREPbxxZeV
D2kaDdzI2NMo11dvg4e5DDo9iF+qZ0VclS+4Y23w7j7Er0g549fT3T0y76nwU4l8g9Il3LbYYFQc
hUJ9LlS36uDSzKwf5dTchyaHWXOugHGet4u59aGpxVVGnDyJlwxLbPJBOGqm7808GXkdUyKxjrk2
XwHzis58zuONGoSr0Lfon6psTXWCcQES1s4yQDSYqoepuAu0fThX/Uv6w+nRXKQi//qUmCzI7FKi
qnwKKWFRwBWX4ez3uGRuyq2Fg1u681fgcs7qu47cBeZCKRVlzVz/oyyuJCJGHflc9m2LcoY9m5j+
KEZh9qB+aqZ2M0b9nZW1b42vnDmVFtHwP3s5i4VYkYiN0dB/3CV6OG6In7iEOMWLvJ3r9qcHrtur
5DlwOlu/9i9bR1lpT9XW35jn0hufAhe0SnkQQQs0ECIVY4v9EQgfMiBrVO12zzfVsR31bqTUhpOy
Xee7ah/sL1r3zHedD7zF3P3Q5mJfbIZKjRKBE6heC9eDg2EUZ3C7ia48u1kV23PXnCNbHWEe0ipo
cOeYz7xq323DAVBJsycdYcf1CF0K4EOMv6gsnvmQx6Yrpa+0ZNCSSO7rYzulOeg4oNBOXfWbJK9s
fSi3WYlAMIXLAcC7+WqF8oUQNiuFdSN4yblfcGT/4cid+dpc5xGCLS5XXVKOTDF+ARY11x3GIB3G
bnC3N2Dc7LTCWqMt98qk7CJQaBLwQcLdtmfw7JLbCwswhlCb2zMf+9joU+umoyVUiUctJXGS1SZJ
KPAsrhxp0+zS9S7WVyR67GGdrUNHbuxsey6xdWSfmjHgiEd5MJNnWt64BhG/oblNNWg3ZnlZxpta
vPTEYNVX8ZnA99H+oZGbhSmICD6lJdI8wzJFUW1RzRwokRg+G9eZIW9Oj+OxLjGDcXgikQvjYNGl
qI5Bg8G3tSvAdpnP9uuXa539fy5PFEBPnm7u8yVxlsyRoSMhic5w+dValIF4ioNNSCykmdCSlMg5
3cLncaMFoqUSmivAzst0VWEaTZwlg2TH+MMrPeacYNICnJJPN3O0I++akT8uSnXQB1+gXNkOAMOq
5rTOwu//ogU2FpPDAacAddFCnBRTN6U9NVwGsF+wNiG+zKebODpWPNHII/JwIlX0sRNyI41ao7aS
jXOQQ5zzysinewU01elmjtydIBuL8xYmwtX+pOPK4qiFoUo7WHs5EubDVPpAvcW9+tbCiHZ0UifC
RA4v1W2yPVs/MB90H4+FD60v90+x9a1ONmhd3ENwW9VvKbuEscVN++u5+qYjx97HthaHrpzqXgvl
FkATpJzQVS7C2OnuPYfw23fdljfgxLqbc60e+4xof+akM/m+T6LqpFaspJ7Bj15JwM/3NkU3rCg8
PTNbjtwo6JyFcgXFJlrD5ZsH40qhzUVYleNt96JvpQ3C+VVN5N32OGgVbZs9F2vhdrysf2A3gU7Z
Tc9EVqRj35KTVmTTx4WB/NzHGUu83SPaWc3PrmYnHvy18CuoUN9U23PXifm2sJg2jCgvvFmZCvdo
uTh6Fcalwaj68X7Quy+lZOFHBg3YD3eelm3wens8s07mzfZUk4sbxTD6yaBawMUbx7DnBwZe5gKT
Vdxk6+AWM+rfPmO4vsxXU2QECgmrxeav12ORxx5dLCjgYcAJTul7ykLOiMh+UV0+9WsOCBEaIBa4
vHB3fQXZcWDXL9f9WlzHa2yGR8i81/i+wptl+YcbOd+nFwoAhhvjQbuhCPDX2P7/9Od/msyS/3f6
8yF4+4/tt/Q1/PY+ATr/M397ISh/zHWIXCzJnnGJmy81f3sh6H/MxYJc4HlBWHAnWW1/p0AV/gjS
k6VzB8PMZ37W/J0CVf4QZ5sQ7hT8MXK330qBot35sCgo/6IiEBkwrwWFp9onmUHQTY1eFcltLSoP
PQaOdkXeA7wBws1SJuAhS0SUcUL7IlbVLq6aXdWN/SpWgPvFXf7KDed5EOUrcaYI+lrzKAOAlTpo
ih4Ggp2B660gNWuTir1A8w++bMo4yYICQFyZkFvhtquFHi7bafha6hhLAkkq7LzJQSEK4X0alT8a
mTe/5cuiXQF3x33mdZCS1xhUn6b233S1+QGCHGJv37qlFnlZcQ1JvLEeUmwXcVQpTUicKKovyJai
cogy9SHWydgOmiW9tspoPUONa6/7ugVkH8fZsx4MXmWrglDcCkVk7Qr2/C9eo+jXvYf9bwkCDmNJ
XkIrHtYFpDyvuwpIDU22ZHXqnDAapwnD4iJyukobsG7EkRN+VWgA9TYrX4LYGITr2DL8x6CzlBsL
ZJNdmGPzze817x7bAoLVoZeQBC6FqPHdsNS0l1yPtVfJKviVoYibuTJEwrZUynAjdTjBDgMM6TSJ
H1uCpZdVVw1bwxiSazwHS7C3shUQncI88MkYS+k5NCC/AebDOxLqagSKuxGCq1AG6KvjIHjvTz0e
XBZpcHyPJzP+1mT8aOysJr2yQx0SWAAbObB9dFpXnT/gVVn73YU+5AM5bE3KVvhRhs85jbsShWh7
tRyNQyg33s4asBDWRYigFtU42DOpjyS1g50ZtuaXXo4NSpCHHn91XUmng1rj7BhUPXG+Du1XbmSN
amszqARgl2Bu+lrovxTaWN7UQa07YCK1h8wSul2X818laJBtW42tA+sfV4oYzudz7/fKblQNYN+a
3lxbcBMhUA6604pTsgfnaRQrTA7gA1ZBt+XuVtlBPGVb3c9NvlNAvhwPg2kn11N8iJIYR9OUSsL/
Yu88liVHsu36KzTO0QYtphCh1dViArsSWgsH8PVc0Y/GzrpZr5Kcc1qVmQgADvcj9tlriLtsj0d6
+tJAtHyqO8YmByPNAqdMeapzlcc+QNYnEarSk6EkI/TTYXECqTarra7O0YXWvPqkLjlSWZg5zUUU
evM0p411F+Zx+FJoM3ggpzSgWaTmuHUWmeax1VjodgrGYmM31wEG+/kopm/LxsZTYzlFbs/fwYkx
1acXe0xH63o32CPBEBlPWozl3mzKC1atanMJ50kLOqe217Pcd8NKaAzt61rGerSKOPIdB7LCLNLw
VKhmDF+7HPWPjNZ96Ysukx45iabVWCm225aWckh1XfO1pphup07r79iJupdYG6XAaGsIxak1P9it
HO/pfxurpK3Li6wV6nmou/CYVZMFrziFuZ3rr+1sLefRlu140yV9shMtKGjbCtNQP6Q5I9aKCDch
kExlt2AT70Wylbkl1s2behiUrdaVxbpvrXkTSpqyCudieQYFd5qbumU5RU0ZSNUQfUlW8qzL+SPj
OHujL76rRmHzC/nKW/r78tD7szGBry7LeE2JeKdWZr4rHAwL40bW7rQ646HbTeplXV2tp9ARK6WK
+k01a/JHF6rZGZcK+TRMxsBnUkPNkHCv1vPiPVKir1hxCpfLG1xlGINiVKq1KXL1Vg/hcGe6fDPI
0ELyUq4PDUTlzp3nxll1Zj9fyPxyN08nHg9WwXXfpX5rXecAkhm/wxynUTmyrO+4a0M2wrQLfjn1
Lv8VbPwqpflRRfn3McLwO/ULOs+a8Vu3JOxnnFXD+aYLqEZbq2UDHcKdK8rg/1fl4r+W/X6/3I9A
lQ9Fx2R8uWl9oIRYm95qHzRdvAkfe98J+sDYAQmwO9DErua16z+lBH+6/I/gdZa0iiG4+WYaHb8G
C2/1W12L2XC342Bta1Nb13Ao//kRX2/pP1He77f8I3ptcbUhIZ5vNOscjplngoP/5wv8bl1x1Vb9
8g6vxYxfKm6hE87lyF1d2+zsUZitvjQ0fRykqNmnnT7EG5phf5x9/9N9/SgrxskMjClebtIksB1a
DTjQ//u+/n9s+j+vs+P/fWzqvdVf/+Pxq/38+jU2vf6d/x2bquq/gKaRc9rX8pRKLeT/xKaq8S/C
TlhbDNkw+kI57j+xqfWv61ACuj2dz/0K6/pPbKr/Cy3ztT+poUi4ziP9v8jzfnxkiKHp4uMqQQ+B
gabf0qdQLbDZn/qPdGussLFE14Fx7+ZPn7J6XdW/fFfXy2BZcYVFEaY7vwmU00LLYKMY74aK8fww
uWEce5PBPju5anwKk4co25eg1hvn2Nnq1qFHlebLeqqrYyMRcZDftRk2w1LqTkV1DPUCrgbFvezD
0rDDz26H9hYHtNUvr/JvNlzN/GsCTd/hx+++Bva/fK2yxYSDOXUfc2yv9Hj05aZ9NoR+W1TRE2rG
TRkpuyF5cSp9b4om6Iv2KKfZHRXurWJPAQqnbZWBCVG+5YQImjQ4KYI4Q7bHaVTfkQrc1UWEnqFG
qAaC/KmSwhXUnso1CvFiaUAbdKTVs0UvXE08yX4oo9pXl8ErEQL0tblnMuYTSuBLl2xapSLSs48i
P1Wgh42EWDNZUQzeLRaVnCI8TvVzg/uZWzrGndme86s/jHiXE80tqjuzurece11tNgteW329lqpn
m+Ch09ywgmIMsyRpP0std9vJhkyznKRSuWssPV81YfVmN3SQiepivV1nGdyBKt7KVbKqahnGZOXV
QNdKc3J751ZWEzgLEnLkFPOL6GyF9TavAdCE9K7KOZjmYh0Nr4Y9rC3zuzHLjSY1Ry2WcToTBPHv
6nDBytkz8/HsYDQUJ2jCYKUYSeGObQzD2oJeNl2qEKPrLjwoU3no5+RW2F9ReUdtyxtQRpLMf/YJ
jJGwNv0CR+pSfsrSfTQpt61qBzmeCq0ZLI0CZfk2N/SNVYJ4W6iLhdYBNI039yQqlrTGteeYDL3l
5rLhtvN33W5G0oGF0ebxu8hh1HUnCAwrzbkpIrFpkxdkJy4mPWvR595AWsWwlT8Deu9xW411wh75
SyZpi7GSdcq1ZoHfyrPDFC6+RIJw5bk11kMMxqaVM8gB3z3hefSSOA+KkRwtmE+14pywXo/chEro
uOAYm2Ej35tuPBQg0W23LLQjU083jUNoqh9IhoVLH+6kOlMg4Y2ZTM9KsWsKsEpNs5Lb5TnTB7/F
bHRKAS6ZUfHuEJ/1iv6ZzS2wNa4xK86rIylnO0HfPk1AgsROKnWf0h7EgxvHeJad1zZLYi8mubOF
dAB59BDRBSrFfV5+5u3sznK7s/P2abFAHEiI6pRuT9KFP7wJ9AaNZCZJJx1WR64cdeNcNN06x4PH
keSgLqMbMUiwRKn8W0A3rU3KI6qcKJCzNzOyPbvakwd4kwZDruqPRmJs2mrajHR4stT2GkO+jaci
0Fv5+juCpcK6KTRfCutzIk3UUtMTvOpO6Z9LsCSQkbzevIItdDjEhX7vRB+iE2+6nXvgoPADSo4w
SV0o9NtOMq+C340y2oAljLOc0+gxcYpN4pWsGCvbmm4UI38RlriQ5ft2/S2z2kQtfXLVHl5JswKU
cesM8BQyM+h7/RwhKM0jh1Gd72IqvpOP2eSrttcIcc/9zAwg+QeNcLrg95mCwft0sMRuEABckEoO
82W+qlCr5QI1wctpBglZX9WAQ51w4hUarFoQPA46ILMNJjopBL6eLc/YJc5u19+1beK33bCttRqS
VOzlNuZWuu5J1rMIdewRqosk+YozPRlzdNvPDX+zIDHCW8CNESlPDe5WW93U/EpdtmYtwfe5NJm6
MWVplZd97YHe84UudiXAqX/e2K+h41+Po+vpyvl6dXCiN/GjGTghRXDsFPXrjLktEuBuMdB3/cnL
UvtR6r0eH4hImP3Af0dmROKnkiSPm7xFIP9WYNCWpXFGIikl3jSJzyFxXCS3a82JmLDqd60MBG/A
u9q8VoleVTyDx7zw5ngJ5lqgzn2U8Afri3dKCp7dvIf5czzubeXFgXvTEQendugqzWtZ3ejde04J
pTfOZvORg2brxbSKqsds3o7jTM1gWHfTbQuGsmhOc7hH5bqrtabx8rK7T6v2oez0oEhBOhVIKIZ8
NSrmShnUlVFCsSIhqkFGaKAw9AQzgIgqL5jBzLK9ZH5QOskzr6RLA7VcU/tpkexoq/hD9gFJa81X
2uCzJ9pil4TxBvQKK/RlqeiuVw+pHG+N6KJ08aq2xNqIk3VoO25TF9eYH1zdFpTAaulsjx/7Sfbl
Q7RLvLixt9G4WZQp4IgLogLy5zJ6i/aeQvltxvJj6i7qdKOVwh+7eKtYn1E3bcGTuHqrrKHzMdf8
BFrz2MofQ0WTn3Q+lC4Wh6OqlG5Dij3YQTnmjmsn5LpAAdN+/dzbn/3i7OflqE2XOTOCuQpXpipc
uQFbFV7RQh9VoRK7ICIKZ08gJgI+QslYXVuZgZx8Icv0YskI8uGpSpCka802oRfRyzGOIrU3wRvL
FAcJkgHiKDo30W0tvynLh1Vz25HjSx0lmLpli8PSaiLljaPnoWqYjEAj32sYx8XfyWL6at2upsne
MmzlLcV6KAwPRo2X6aZXA3sKYVrl87yvZukll7SVbibbIUk2eU7J3v4abWu91FtQmvu0cFaiHCCI
7aW6CbQSSUjv+FeQWjvpKPVaNxrOCZMRKQlqHoIoWTy5dlZjDdzGslddXXiG9JXaT20pudHynTrG
uqlwS6qXd7MswONknh1HuwJdK0stHz6dJAKL1/tFbqyz8D1iGbDTaMVmKqkIRNJ65s2rUu2DcfU7
yAOugsaHsFL4rIW7QmUCoV+IEgtReoic/TlxggXXwOvwSGQl130Y15MuGBJqIfZ0FvL0HI3JrkHi
D1olkORhP5S7zoKWlkNEVHpofsO2ah16KhDBxu9mVO7KSb4C5ErKNRClZPxhaKub2lchKYFTPEV2
c+oMx13GmE/PgAEGPqqBRRSlr5I8Qf3Ki5XW60+mlVOVwGxVSCrb7eSLdoHMUpuX2J5Swhn9QZo7
jzXxPozdHYSSlSZfoKdshsHZE4S5Uah6+sz4jGT4upE8N8zHdPK8lSoBbDJ8XcI6dynakQYmpnAn
Obwvs+4jrVvzvxoW/+3sj4I18N/stNfxH4cRNJXC/I90VwVWUui6+TZouzJjFic1H1Lp3cy/pk7h
IAJE1yENgGxfQOI1IfI4nC6mduyiu7LsPEdiI7uCNBlelpp8V+PgLiTtqGm0YIxPWY0OaSvfFcM+
giAeWvplGq0b7JDXplUxoLHAfim3ycD+GNobvvM0OTBBfgJE4pmQLYX6MqrN0QyzhyLfK+WOAQPX
QZ+iVEy+Gt3BsHoOR0yE5PzLSKITM+Jbp4TjxjBRWgPp4mAc9c7t6sy3VGBA+COPNtimtcIPygm5
xTdNIkv7sguOfv1bzi8Ri6+ViwvvMZDDbh3ZBjvLEhTiO6war2zEVk0nCsePLRS8rN93yxqNMqqU
xk1V9mbqZanGpCdzGbXabqZu8e1u4hN/zGGcJ6rq9V2+sssoqGcbu0DVq4jau8LxHDYvjndhzmtm
W/xmvs3MaTtF48HQJTBziDEhNcT1ACiX6dj2UFhvefauZnzkUhHMWrPrbTLEfPEkuM1V+t31YuXk
AlYNpRntwYpvtRKS2V2EXehi3UiE5PTu3VpOSFcQt/av2cj6tEqvlHJfnyhhERAs4tAkwB3ZemXN
zetLZFwy/OIYGGKXjn01C12twjVKepzD2neS3FObYqsRbGfP1+EICMB1SRPQPumlTaARebKDQf2U
naoOIB8HT9+J7QzaScjlqhfMQkq4sShfYdTyK2xfb89ZuWuV+3YJA2Os12HPW3T8yGg3UjgemfLx
DNJQxprcDOp6MbWE7I8L6FelVzyoCUTtW6ffj/Vdp2aBkuiBaMOjnQN5M59kZeCJIdsfX9v4nPFb
IpmzTdrK8utc2utIvuv62VsmMJ4w3Rxd3ielGgzL4HcpS4OvY8bssldamjqTGyvXBBm8btZeIW4b
Ve/XhopUvfhYLLFKJ1KC17ImA3O2qY7VffNR2TYDUas+74MRxHM11S401mBAiGVUBF/24GWL6hXZ
xU6BPfYSZzuGfbSTxItNDTy3LLcZPvqxc5XiqW3f9Qa830BI4MB9b5iIyJ8k3o3GrL5BhyvONsqE
PCJ/7yCrKvRA+vhgcW88FebLIB3bMucspWcrWyWL8M0ZpXFxDyeO4SKJY8L2u5qnBu+uZ/k20eIV
0S5Ja08adRBVbyF6NVHdUVmnKM+hGzuCDeOlB3QlWzC3umt6hqLAfGSaaKOynViFtqoxVHMYRlTx
ynBIxLW9pb0u1ucghTuFQ1XV2QEs2IlKubakNHGnYTo0C+pK2fmiVXST6wYwJnyXjBrM2sw4tHPR
zQ3PsF7iXZpKrpiLYBxv9HnwgHX79FnIfgdfFh2Ux9y3qmele28lsY5RbLa9ryS2N/VvqpOtm7o7
2PUR1sdmEMk6ZaHii09TJwoiyfKleV71S7MqhAhCJvjKiIAu2QrpXqgnu9kJwUCiTXozNaeYlP6a
fiTjpl066gjAL7TCpRbkdePLXIA6Gyx8AknvsTOjBHUoopq5uOheNxjDqx2PApRbdWTLZLO9drBw
Ge+kft0iXR/l+858SjXDG2wKMHLql2Qu5TfQwUGXApa725JxMW3mGWHMdCPNmc4fGQfLyjMdMGb7
aJWN4yYe3ka6fEOynPDscrPK8exU9634rYP2Sv8ARBVodPuujjq/1kemSHV/tBiHM1WWfEbOvFEs
TPjMwi1Tw4sHOkK01VSAp5Tdtqpc44LxXcnCl8ADXx/lcSpPJRAtJOibIZ7dPgm9RIo9myE7Q3ur
q5dslleUbuyRRDAcdy2lAJ30N1Y119EeJrbGSW9d0cDZNVDSNY3fpoxaNl853+AATS23KG05gNRF
zvT6O/mZt5ShZ8MQzGxWadl4gkk4PWHq9VwqT43e8C0vgO1yP4vv9PG6CQdx+F7TiLKJj23WkMOs
6Giy3SqGx6m9ymIQmxYqt9SVxtTrSeuya7FFOmKYQXfkrQotP45eKU5uirh3o+Y+zt46Qw1Cy7nV
0tcOrY3tgIdstACvNOrpdyXGTTaN01Q5VzRolyq/7tXrFNmmRncXMnvPIS0RwQzz02Td5zI4z0+K
LwGdX0gx9NsqQGgaWGNipNoi0mRwVSIliTo6ak+K1vv1wP8lpM1COKOXuDY9M1q2mjjFrEkFukgY
f9IvpFJ003RpYOGwmV1DJfPARKunwn5XqANWMMUtZ2+02TobXloAjnREfS05y2kYOIvYVPldG36I
EAQzm4+RV35LZSQMLxoQvnY6S+G7Mnx37KBkuIRtJl86VRuaOt3MXXP3jCK7WgsCLsLgkQEWt+lv
9fl+pGNpDSez5l3ztZtl6Zt0mDLJpu7QB4pN09y0t2lTnpzlS4erWTp2kNgXmGuSUQf4Oq0ajo84
NXczvWwzxLxae5z0HK9z/nPVBoV9tpfnBSITehqWysEgVVDS2J+zhM2cWoV5l8rLLszI00PhJ6Vz
yOz3TH3KrMad7bc5P7XRyZqeMZD2DCBxDLK6LXF6qCCxpc5D3BKlbMTV89Dp++aKnLM/WpCQAzDK
MFmIC9kvmwQ8NaJyxomFvfg9hzNOnwETka5qULcxPqfFWfe5vVLa0rOsle6siXgq9NIliUlrOR6W
dXw8JiB6CmHj5F6tYgwcANEFRc2+1s6kT1NXbarwtdaHQITOuiZCkHCvSScGYAYuNfCBNhuTNaF1
rCbl1TGFX+pbzeJpxC9gFncRwfFSt+Q3vavOiqtCC2Rsyqm/nWIbQnuAtVZ091RiO5q4E0ZpkXZX
so1TAXPz5nNUsI+WzuC/fE3fCflKnc42Vb/TSGnFrJMVAVspC8+spF2EcsKRKWBiwlql07oDR1+o
8bbUxGEBzERlCVlCtLWkvVMbuzp/bwdIQCMmi/2jQaVSsxvf5NNOpHMlIsKWp4FZVmFU3lCCZ4Nm
OMI0JrXKSZOk6iysF0PYa2f4mA2m2B2SwvCmIAqD7cxy3UpJSmXs3Gq3Khy7EDeV2ThE1HiUdwdx
hF1ylNSFny+q31lfKcWVscMSlnLeSBkHy30sCPS1sLvXzmHnGhpqsLnfRDIJysHOFY8G76YVzm3S
tKQ46XibLe05JAhlK1lLpkECV6wlksZS+kRzwzfevyzC9qf5KDmyaxndLipuS/tZTvaFae7SEAVj
/yQvp7kuPVnOvIZTZWHmXTFV+o0fSvupjaFXgTGlAsmxdMtwFl1kYIoFWOkQFXntC2NykY+4V+my
rAFj5izq+U4n+ThwzkfqU6mVfnY1JlpSxqZJQIGDF4PNvwvGt5nc2jGPs5L5ORN9Te2W+CUts3ms
zHcptLweUbGMVfRAv4F0cSfK2dM0xkdi34ypiPWci3bOg6Y6V1REj9Bvs3LjzDX+KO1tWnLyqY1v
gc5B6sLPm/gWv6twYoV8ZMahaIEhftiMo6esnILkzZK7Q0d9RVIfS+m2SMO1pLbopoddEZc3iczU
uUi9GElmR6ZiwYesIk4hNooMBq2UmhuHGpFB8VZzUQIEbTn6FpX7WScRz1/j5VayUTKIJyP/6Jz2
0Go3sthV/UnmQKPwu9bgV0+xtrIh+ep67nX2RxUDha4EZRfzVTbYKrG3jFuCUfnVTMutHhM1DHKg
T2Kja3z0WXXTyJepYI18RtyTUhlBNsYrxwo9eVRP0vxqCM0d8FtQopCuPhzOARar8QElQVI3eZ+4
M/xyfbhN52/hhKDjOKjy5xJneVpJLqzBw5B/qfJtJyK/LxlHVd9oKVFBvJrx4wHQ45JJtTsf38X0
keqfEjGiBJCrS4J4PsZpuFLT3TiPmyH7VkCSm8DpU20md+IDI2mMG6rXt4vC+zVnzwy7beygULGe
LWzBEvPG1g6GeudE95PCiUjcGcH1HqljJCIJnIpDPz01ggHpqrg43F85MCqNtb9UvpMxYJeDMgO6
bJVQ+Wr7AHNIJbIAZC8bMTyGJXHgNPkMyfmhlrlOfiuXZtAuOCl37dqpwkOofAy1tGoSiVPEDobi
ZjA/sStjE0jckjPFcJ4gupJPvNr1uYPHnSaLD9J600zwYpYC1DMjDYj/ZcC+SpuvtRzIL3GoRqAQ
yndGe14yANrExXhOyNbrOK0gzYRDuYoGJvW0xpUkqMvUXHr5iOgCrC27bhvHp6WhwJtbUBnGoBun
wKmXgwTDd6reJuk0MEEEOMGr2YG7FmWo8m21DNU0D6L8yurFH69O8M3zwEnSwrerOeiKN20ofYPS
BcW6pKYAqmaU9y0PcmKfvVoL0dqsHvIK3Qy6uo7p0SbGPIsnrBR3dSuTCB4HQ3YnIlhZG/2UTL2M
nGAoM/JZgu+IW2pZdU4SDH3mMYcqio1FEpGgM0kikq7kGyzDQ69/16yAjGYPMi9Pk141nlLTt17Z
sWzGu8g+9sS7rXlKFg8tzmpp39SCByJzPC0Xo78ZOA9bhDPaYLsz36w9hsGYn3oyjLx7DYdnR8Nd
xKHVcMN8ZFBQ4ElSaOvDJhuf5Uq8FY65znhhyUNmU+rrkKSOtzlCP52ySXtdLg9T2nGApn4hCV4T
p8gwrSRS/5ymYSGoGsl3M6mO1YOjImWT+IINikpFEW7bIltp6BKh6RrjckB2vjalKpDLcjUmTCEY
ya6fHdfRLddWX2ykSz1VRRIBt59NWkfYjmL2XeuY6BvnkNBEkwiaTYbH2w/d2C0tsb55k6oHhcrA
oIde2b7yHfXRV2l8lGaD50kIc4CuXFFCjR14k5OHRIl/A5EbCGSIuCTaxdC5ptOv6oq1E4c7p3rQ
motFUleHvLn2S+sxXGTPRfZ8QQp+rs3Yn7pXKXxN6JlhtsOJRcxGURaNHdHRNspIesy3jjZrS5Cm
RYyWOYY/MFYgSukPcuLf++FMLBB3owYl0mJq5a995aKV2rBLlA+9vJT4enZx61lD7o5DypzHH6pw
v/ew0QjowNuumnOTy/31WvGQDiUGQG+5/Z7n53DRNg5hutQbqzk7GqL/Q9NcufbEfzRXcN+m38+s
4BUY8+N6vURBxwm79y6YA83HjOzTCibcYBktXePg+M+dnL9rsXC16+AHD9P8bZ5aBocc2uQXQ+y1
W9boxnljhR2YnV7H63++1g8RzbWbA8MJ+ojDOBPKjB83lilmMyhm917kHQENxUMm1f/5Cj+mTP7d
MLrSBHAXYW3JFLL/+q60qW1KDIXeBTa+V/F8eo6vxgNhstexD5X9OEhKt6P8O/vT5Z+v/e/Jrx/v
DetghXYjL+5367+sa+NW7tT369gHZbcOl0U5MPZyUATpHUVar99wRGxR9AdOoLtjEFZuvMHH+1W9
je6GrbopvW4T77rNP/+wv1tQiLptYCMqJqe/TYFCskLF1zfv+rq+r1fFunpGjubS5PXC2z+Nx/3N
O0aLgwkKjtc8h5/16kHIykxy8E406ZWKThwy/On7+JvmI/+ywhQRrT+GsH98+2nFRyNZw3vyTZOk
ZurPFhBrkTj7uual+Ajbntj16R8n/36MMPx7cdGEtPnnEbuDXLn+sF/ELPOoNVLNc7xKz8qLcZ4D
5Ofrq6k3wz3EY35D/eXlyj9JntrjHzVAv0uNuFnm2kzmXlAv/RxGcXSau9Y0cfl/D4a4g9j0m8VP
ufsNZZOM4Its210CG2dLy+ePPdu3JEfxjc1AvPGQcrRRcv3DJ4fi6vf96qrPuoqfmBNgJuivj0Ur
rTY05+bdGQXjqQsmUMZRLOK7qJ3FK8cJwbhN3GmFF0eP39I6eTDT/mCaVhBP3TpLu61gxvaYzf1j
qXKYZ4pOiV//GOZNb6E3vqaFTk9lq13b2fygcaIyxIBongPXcc5q3m3NXsNnibKRhObQ+eib18F4
FvHILIDpXzu+idmuunimzh23exsvUk26701OKj1z02Vai/Kz4Yzs09kfheYvkrYbKmVtdso6bG6j
jmpxRArBfagJzVrF3PZi9pyk3S/ULdvM8p30LVFuwPHutT465yT4kv41DC9iMDc6JTdNQ4wtotul
pAeGcfrKzvr3KWy2kRltDbPZF3Q1RiTGELrpm+6cOX5yjPlA52GL9exHXYm91NsWQQYNMivp97Me
eVJsQhJMPJ0qVIJQyqqfpFRficq03JJ6GiXzM6ruQG27rd0XW2lEYhzavmljbs4pvdTOSac2qsoN
ncjIG4yPJS6Opug2kYZxl8EG2mgHmXJqogyvY7gqxSEhA+ooq2A0xrRD7BXVtMtESuv4pSXjka3R
VUge1KnZxirlIy3sb8IYk4r0KuxBwWCUR0UNGxeaZxkl96PjXFoaNqNynyOsTDtxcJbsWlSYBHEP
zZQ569djZRzmxHKvnVeLPqEcHhZzY+e0qajaFPPdZEmuqt8xRr8Z56tSp1+rqr6SyifRIaeigBAW
V/wzTrvxO3DrtT5391H2EDHNVpYfw/QsR8Nemat11WZjoOvjuehlayVmix6puG06MmtnShOvUXCG
XuxkQmC3LftvSDxnMc9HDh8SxXYV1oVrS59RVtHjIhpWmMiOkIJnyJYqIX1L2kMclrc5Nc8YmbQY
Q9lV+7tBaDeJpnsIVa5dUK9WqktKQ53mwC6MZCKzeE/98jYEEVPW89oYo1UMzURDC6EPWIz3TCOf
Q/WTLCls9tYS+XQoMFL4FNlBpDtLoZ8/n4W966aPmFHLKMe2ZG48h1y8Q5FtxNqjobEM5XHddVSK
VOJ8O6QXiqjq1M/rkg5Mil7NoXmtW+99umwbejx5T4hZkeRSQ0rEWx9+xSrVXkkmjWpP5lwgv0Ek
k6Yd5e6UHDMRVU1RqPCXtLqJSdQnXhxDMjpAI0cN8nC8M0t29y5OHgcjO5i9tRqmlz47mtIuMT4g
w1PROKk9oR+ObVkkbUy0cKIRfELTBX9VL3SO8XyjL+gko6cqfXAyyquJtTbB/Rb6oxmG7jA+1Za1
G9ADFVJyXELnHGM7aEbjTRS2G0d6bAqZHNM+6JFzSGPUcPKUXvRcCuLljUzpXjFHUpwIT+WykO6l
InnJbQqMXSM/CZNKbaUk2k3DPAfl9QYrmBhHPyV9Eq1506aJryFhMJf6BWXUtmyQajb6AQE1pcLx
y87SF+B3JR+/pPqNqrSBXicmhXaiJyeHiEwuh12eO+fLpqHWohrUCa3+5g/BAxraH9EoLhkct4Rr
dDswwfzr7l4vS01erHLqJKerb9S1g4/BDmZKz1epdRywyNZ/Ml79/YhnTpjLqsxeov75qS9idogp
g656L6qnWT5FAszXnwLf309TLoGDDmERhi6/ceiKrKU3aNjv4+oa9iLqWEnrYvWnAdK/ib3Y3GWD
41FDC4s33F8fn0pnPG5Sm6BQBNaKVxb6CbF87RYv80a6/+eXxbzm37ytXy93fZu/hChJPsp6qjpI
UnFlIPe0/USbbkjdn5UM5V3d4mRI5A2diF3zIQxPzQyHJDmKcpNEd0XyMBLD6OBeGGET7zH0r8Ro
yecOyXgp9e82O8nSnVE99Pwxpzc2+pRu5VbZ1NXoduW2VVHy4LQhos8REYHX6PZem0H8SITgT/b0
JmvHLK1vaiaAHAbfprIjSWwP/bBVyKqtZN+l37o5umWD1AP9yiStrfw+qi9WuB+yr6jJ3M44aQbj
IlRkkakUOpVyqidGeZaMB3WmuZwKrzONoxzFuynNzmM6BGr9ZtaPoJBd3GwOtU1AwExVe1NS1VMl
mSPnbopvpSH1G7GcapCUxAg+M5GrDqPrNmcXoCzOWctoYUW6K5T0DZXmRk+EZ2sXLRFPSuasaIjt
1TAyfJA2/qQcRpQX80h3tiAjmEwc3kM8HQ1PyNeidLrJC2ttXEl6bGfqldWtYVtZUQCqXLV6K5f/
xd6ZJDmObdt1KrLfUQvfUBcNdYiCtZNeR3gHFk73QF3XGJdmoIlpIfWfXgTDLfn02rJspFlGpMMJ
Aveee87ea2dH3kevKNhLGbNZwcy8V9vKgZckbxq0YPKwkUmYbh2mJ0JSDlkc7mrUuXSu6EFVa186
1D7y3ppWEVndPn2iJILQEZiHZswdYMOeBieSkdpGEhI3HU9BuG2S3p7qbCOG8TpI6AX2yE4EQgzZ
jdCa7vPZOBRBvB4rZlXxvNFCa9eOpzLr2lVhaq9J6j8jETpGCc1762yW9S4bAWMx2aHLfjAycWQ2
l7b2EBq2jkBjaVKkKhN/E6h/gvu4b3r66ei9gLPKntU+t43kGk332U/vhtQ5s3I/Jo+Vee6bg5+F
dLKEDktSRuuU6iIUDzkpbWAtYYYKdkCCy4AIhcErvc+zWH3LhOSEXvepN8Oj6YsqkzD0ePET8xst
2Ik9oznkD3H8GaNUahpOSmbjhZ36mIu7pdTQeSwj/dSP5IhEobBVxYYOPnpR/Jp+w7Z7CkVUB/OL
EvrbYgIySIc9pN8yFyI6E21btvKetLvnUuyeYCO+q5nlikG6lfgEka/djZXmRkOyx/CZYNqZ/Wk9
GIJttueJduL8TeZXZF6/0Rk1iDn1VDoxrsWLqqjrWJQ2owr8TMCjhmLsuWqz78K0zJizah8ghhkk
hi1xMpyj2Nrxp+cw7fAgzjm63ulomaGTW90jpa0nU2VNqXgU5+BF6Hqq7prgwaHaRYs8rqOQrhnF
hsMZ288qqpkSdKPxwG64M8zgro1EB6/ZXRKJTxXCzDgfbZF+1hjKXmgl+zGqEYIJGafQ2tz7VnuO
K8NB3vg4StENverNdfFqFzOnWdeHZPxUAkfrbMlJnWzNYdxmHmXsY6/eFIqtX6yU06P+8PeLMujB
G4vy8ue/LMoD7uUklovPHGoySjWTPOZFBkpUwc7i+c/i1zKaD1ETbxP5o0baSNW8xgeyrvWEcNrO
FRHYF62PMVlEQD+uBVM4MhtxrTh2GRItYsSHmWYr3HA7yMUfeUbEVZ/uO94dyNfPHb7ReCo2o4TK
XGoheTGWHs3U0/u3CkVypX0fO8GuRN7a1GfUy7i3Fs4qu0Qyfk/UY1G/CCExbeVHIn6rwx9p9DE1
7SZJ4kOo65RztP8kIJbDeAxyZUTrwmqXwsTJjcnWOOhJxbCq1ZpBCZ1ekHWRHL93zV3WRpuxGndi
RmD9vGuL0MuymnZ+6+Tl8BF3HOZZTgsh86TZhyOJVFHs9JMZJ7TQqboCnL+kJ1eVgqWxcSwl2c7B
Pp6ie7N/UXWvC8t1xIoohExqKjts2kUUfhEYSlRWvxIYmxh1sgnz8jCV4kWSAO0CIu7ntVmihgz7
BzHJ7lhmaUojKF63QOB9fa30iCJ85o0Gt3NTNPG6NbCHK1axEgcOMtGbBdBXywOnnCMHMZvIrBKt
uKsK1SZkDhGOu2lKPdTyXts+F01oF9rMGJ8fmxt2qMvbIY43GA3Q97HT9gdrSA+RfKfNutswwWQx
Jix42mjxm1gPmwEd5YTyvlMNOwhNuyvXbbYrrcrrM5m15VnUn0pxoUb7dsugKlYfAjaGRBu33cju
DxOWYFMjmdygZAWcnQrFLsMwJopmipAutRkRiN2rmAlI4FQMm5upNex4WCtzdN/UxSVDHTOHojOm
EecWZFENZ2pq73nd0ZjxsRgUQ7SHQOrI+Or9qOJUiCytabyWwHhlQkBMJLGmfQSGeODHp/6w781L
XPCwKkip49RTfYoB9QehHysI3Lif1w0nDL95kOdnpaPUD/AHl1tMyvzV2I4BmpFnOaK3gmYx9i8y
s5bKkrdzGDzOAycWcUDnhygrXReVRgUhHiLEsfpZBkxhSvW+ZPTY5KQSJ4PXIrLradhJQ7aIcw5h
qrohABKB5lNUvrXhu0KwVLEmO96NwxzRWf8YV5yUxIOFaK5JCfVK7UgVT2W7bRlUdOz1iV4cxLbY
9uOIfmnaojy8078LPWoYy+79kSLMoNhgw/H9XQlvUDkOxbvESMvA/xC2r4X0aBVrURI2ApI6ASMv
o7++WefCWK+Qubh5Ljlibj4kGGRUxNSZ0NqGqXnAA5xESQ9hqOPxF7aDDD2UXUv6P0rqhsIlmQZX
UDVQAoYbkwc9iByTrNEpRMsjle1YaalHQPaT6R/JNs94LUZPiwtniChiDObAQ1gjTGQWJwrSC1b/
hZigurPOvDqRkwerEZiYTh9a/UBQhWOym4qsGuO8tfpFKRA/K0Lg9oW1X3RNY4FLCn3RMP7Qktib
E4RZZegFJdL8LHhIypbOVzX8VMSYQbm4R2m7p0HsYJfZNAR9l621TwoUUO3o+sO3Lpm8qCXezQpf
1MbkhedUn5jbXDbuugzmuZQ5DfpJmdNlGdI00xZlcCrNm55xI9Z9V5wp0sLyEKgXIVsWBfqAKHGC
0nIbTCWlND/oIdJ4PDa+ttKj2i7Mk1xPuDUQ12rYbOBItOlTNKLTYGYiUz7lyMHS9nVMvonpnSgX
rtkepeklWfZi6SUO0Vnn/SksP6pURm2PLp4WUIkuIW6p9qPkghjVMapXsXyf5sc4GKjc33LWA1OI
d5NJB4JVbEzLtSA1fJcHOX8S+vWAI66LpachMd5TCnarqn7OyAF7f59G46rg4cq6JzgITp5k27l5
LPvnBlkFyPdVilQ9kje98BpaTzHVsMpNXdRlevBTLUXE7uKmmsMN/nqYCo0b1SdFRRwrRmuRGdus
mY5ZxI7B7GgyHwwEfvWkOukyAVVOBjIWa+SE66/nXnVqJeXQ8jPr3gQBq+WwtsY3qb+Lo8zRjKey
+mkC52mEHQ51Rlu4yKbV2Pru5N8Td+8lo+dLtZMi+oyCwMnKkyx9/OONmT4ycBN4LnxEpUguIlph
EuHLDEc2RS05QrqeDbQcdWxn+aZSYUqUBSoL7XWqX4fCOPvhohJSDs1EtckhjEbUcFTrDAHbB2rR
U9UipiWXmyZUt6iOAxxzHOvbeHlFGsOVI71xNT1AwnUnzy2cEDRKUyN4jRRAs1XSR9BaG4v24BhN
XiEeKebv+5wqPE1lLsYvg4i6Kn+grr/zJ2RPJndlxhFaY7oCKaJyzMgNFJpY/cxudAcdhsBfPUp8
JRuzyF0UAy5UhrWl+btekTYSy4FC2kPaGq4xedrwFGRvccYSb+E8CZWtlvbqKppnFVn/uNaXDdMM
qg+4srYa5Gu1lj0h+4j797Iu7pEVbZqe4076HonUPItyphBeI26yD2ZBHM4JPjOl1J/HPruBOPri
qA88j3yVJQELz9LVGbzqhEQ1y+my8KKa9cJel1x5czMeXf6zzIPcwShNg/OpQ1D9vcyb+z7tm3rC
CpyeM1KUWyYCwwGHx+pfCERfftjvwyYuIdJvX9zNtLuvHFh1HfuDpk6XZdA1OrkTvSX2xVgj/XGE
7a3Rw59Dnd8u9pdJ4ZcC1kznjpBBLA4WyutP/BQ3vqArlO8yWfn9AlcjhEjXOv6ZLiRTkAXpouCy
xx3h7jZ9dzc/3iQ3f9Ff+vXuWctX+csHqmWNdJKID3RQd9Em2cWPRI+fx7/Q5NmpfO72t54O48un
Q4Z4CDKaxJjrllabCnUyZPMlZ3vPCXPJmksdv9AaR1SBIDSqz4l0Ih7F1jSEJul9BQnGzB5b7U3y
n3vMGLn6MPsjVXTvJG3qlVLuEra3MoNvWUv5+ZEh1G1RsPTo82tUW0Ga2lV010ihU5lMOppoVbAw
RbFo19lT1D/1leBWRMNKPfDOAcpY0GxLCrWp2oWLvkLei2BEkvqJGBFYXcU272hZ8pbHEscnU2fh
Ogl4EAYkMxmsn3YXI8eNFSdvcUveScVz0T2GrNHjfWo+zzWK5uzH35+tvn5w/nlXlSsuainmXeO3
8wUlKdP/bcqUVXORVkl2QKjBsLk13rzC2v/Xk7pENZG3qcP/vHpS89gAu2KVXNBcK7JTerCCbLq6
Jo9q4qWu4NxMTf3yYf3lklcP62RIck78CK9671CNY2tFmGLnr/4GdEnNHBe1oeVYt6bGX770v1z2
ajkzUyJu8IpcGmqw1egsCPHwFKzJYpttDZQubfQbZL9bV1z+/Je3Mp2iSm9yPmjTrsTsQW6ebjwt
X76D8JfBlulf5DHnGVE4cluxEQQbZI0u7gXQgcwmN/Hu1poJRuKLFfqXi12d+o0gGatpri69N7j0
Ne34sX/1Dwg58GKv6vWw58x+Q4LwhZiDdfSXa17tClHVhF3ZVX/RKE7SZtnqdBDvNz/bl7vPP69j
Xr12Sj9IWs2NHGx5N3Mjx4300NtUwSt5H3g3A0xu3MprVUfe9FmZNMvlJntykSjRxaCFA0HQNk/x
Znye3m8GOnz5rJhMPhaCCP7j5Xf65WFUy6IkEArx41Y4LaigJS4TMZZLu9y7tap8+eD/cq2rrn0Z
m1IvF+Olodw2s+9tdUMtpf45oue5+OUCV+2vWFaaZpCMTzOgBdH1W7/zj6GOpSxGYC40TCMQ0ikS
poAp3saZhAi7OwwKEAeYTGXb2lrcn+TiHp1jx7ywil5CBbsqfooymV5koz1WTKRmI13X5bamr2cY
nKn0c8b+wZA4FITnLiayng/oWVNr61W1EwPrnrPippaFW0vXsghfFUfIQ8jhNJBpIFi4WqTrSOzL
MRHerUfJG9b9/qKvkifWZxJH/35F+aKy/O1CV0uz0QY0MVPhXdwFG/K+9oMX/itLyRfPIoRF5kho
0BC+6FevtVDl2lCb/nu8rbfdPYfiVecVsOrz+9y+xQP9akv99WLG1bvN8iIXpSl+Lkzt/kMeV4Fr
Oq0bnacnVIXR6WYxduPTGVffVpn817c17RhMvyFzBso1OOF++XT/zpumGYs6jLw67Q8Jz+gPFekU
48UiFQbp5Yy24O+fCPmLeSm8IhGlFQI04oOvtk2lgWTZW8FPcu9wje4DfOlEhCCUwHwSi9Ze5ABW
j8pDa5ZITThmFxFIwFlQce9+9mn6mtBANPoCiluin4VKeTRD7CYAIYUGDXZPgScpcA2qM1y1W23y
L76K39aJqz2ryWj7Nix6S6lBc3xZYe9K11oXnrWtbuz2y8+6ekl/u9bVQ52hNTW0cbwI5rpJIlcw
A3swHvryRyh/ykzg/v57+bpw++cSeH2GqYaS1pDFGks20LhN3ABfFKHAWP2cwFZfF2bBrVPNF8PY
Xz+hdfVgp2Y/9hzTLhhdlyyw9bg3z9isWnG1vFBLiYqYN1YR8K/UG8HfX2jVflvxr084QzApQhGO
XDt4kB7bg/yc3MtudZdsmEzul/l9+VL/iDq3/BfeMv3L+uCXm331EiRhVzVjMF4yQaMPOzGAY9aL
iczXz1VTY05k/FBvzEq1wyJAjkG3pdpEA2dl/K15tUtJrSvF1mmtEA7HhV64NyQ/VfxIcvNQJdg/
6KdXuCot7UFHLi4xGlWywjGrb0JSeSYprVp5jhuwwtrzyMCRjFpnolduPA10T8s6tY0JaFP9WuM7
l5oIgRh7RMVUAGzQSBEDBKINVXtEohoxHpM+c8YMuSi4BtnSQOt7ZScksi113//+Of2y1CFGAYY3
2ge407+XHdXUoAjmMQ1JvS/iAB8hPPQuXf/9Vb4uTn+5zFWpLWfMCOtkaYn8tXFtaLg7/na+r7ap
mz+btEf+ja2Sl4GUVVHRVLA9Vy9DDFq4FOLpYgjwyfH9DIzpBz/GwA/1UUTD2Ph4Q7Vbr/3yY39f
ZTRq/aWEEyWufH0/Rb3WCsRI763DPObABMjxvWybu8njzaL4zwWNS/HRjIWTTJfpqshigN9S75fo
tgmj4PEpyU7wSm/Z0CYPn+FMgYy3rNoRSgBWzPn7r/TPGpLPKaK/XATWGjTv3x+cJpxVUSrr95k5
dyTtJfHt73/+F2cLLoDsVDJk+MfmdREORbIwsr74bFy9/gueqW6Tzh5dDsFrYLA3rvbnCoLFU4TS
Z0og/yjkfv84IKyaIjRLdqK2s5e2HSEOm5oeP4l5mRc93rp9Xwh1dGKdiFiweMEQ1159e53cFkop
DFxQtGUbIud7ZlPHrqdtvLu19cl/vuVMiTmEIqvSVVm/7t41alqMyTyxGfFUehkq3uV4jangJf6e
uTP9vGKd0jdcMxdyqzNiSHhUOGDo1txSKMl/Prb8LqiKJY109z/tBl2aoWSU58siW59+wGV/XM5W
xdqwl9JP57dadgtzhcqDlKDW0542Awl+/uvtRDXZ+PMp5mU1l0UCBwTqr6tVIizFOLbq5lLAa1Cy
U5294TQBU7iP50cYMiStrqYILiBjZRrO9hgzsmGMZKbrPhS9CFJHViL/aLeTJDqoWJzAOjOUoifP
WeRHV/7IhWBVicKaYV8A4MzAHy3GT1r10SVPaXlSpNcFepf7ER3yzq0byZlbcPjVSZPiTUZnXlQb
rNrf8oCptlYdIhGUUHSeY4bGdNmKnGljE9s+oycJwXXH1ECqk4uGGQfjK27G5EWPR7fXK0/AZcnx
5VjPoxv3aIvk9q4MD4p8GGZxhQxnlbX1UVp8hRjs/dwzlGFbJUx6+HzEee5Uo2Akj2ARWJJUiu4U
veooScO+spUAnsTMWbl40uTKNYv3sGJOrxIbG2lbOpErjelnmUJA0IeNgk9eznaamrkDco4Jnrae
/BCwgUXhe9+G9hzndhq0rhKXOFP1dY75LOVGSBbxDxhuyv4HQ84OZWioG3aSChtl0LdyFp9D3YTJ
xYpREi3s92Bl8GGrygpeo93ILyKia5G5S6gfw3TeFdqE7a2x2/6gj3eBWHgML7dSiGOtEPcq6QEa
5LOYU2OmIZmaaKOGdzVQYew7Tm+e5cRYA+2QxCPzJ7O5b7lbY7uovmouzlM8iQ+Clm/SqtqIKJMX
ZooUnGJlGyWf+sAklb9jvScj5yo0vJX8iH921aIXl8FfQ9FrELs0h1y98+WfcbbP+BmZfjQY5YnJ
UVR/hqWy0gcSVpdaPUaQKT0yb4M7fTDy0jG7Z1X5Mc2fo19iJueBW3cC2K3c42CQE1olNOu+fWv9
0QNpwV/vobSIbhgoOPd/xijrcuU5GfYzO4jQhsC+GenLn2P+gKe6DIOVoEArhFnhyzX5TA+tBnUc
O/44ux2Rw7UGLquF9pUxB2OmSkbxmS0Z0ER/rOL6UzYeZYTpejXYVVzSD0AUB2cBMI5MajeUQsK1
N1n+YTavaXPSUsQpeU1c8iYdv1XE3xTZmud+NeSRE+TNseyj7QRlLNAy/GFMdzVrLaeY/szXaP5k
FE5M5TERrRu1za0l5GrnSNtZHct5vGjGzzb/DEfxxtb0leHh90Vq+Q1+aQ3poVFrcqz8zMtxXddg
YCpsf6IOEYdGuoTqsda3eL293PRfMXgufKJ7AmnXSpViC3+U0E5qZbPuhsxHCQeMBOpnJi3WQiNy
tVHbTGJCqCPQF6xtGUGdPXFetVCupU7ALZr/7NX0QonFfDKVt4HZOSbv4kDue1UQpaEMmM7Dddg0
k+0T8iiId2DmbWWoVlmU3g294rZd6hJryfn3Cfz4LoyJ6FKVTwsGwaiLL13W4W1A9DCqazX6XFSA
eSA6GuSNdM7hZvgPhprjAzdWSv6mg1lrCMSqpMwNFEImyxyAjuAotbHu9EPTXgwteQd9hng9wxo6
7fCAMBjPN0J91uvQjS3msZjV4VuUQBWQG/iziSYEZtWUNbtiUi1Un/hEO1EhI6Rmnb+MnJuUKjgK
Q+yJRb8ZpJ9C/CTqjDTEddkrdso7DFTPCVlLM2LB4ASxrNpWAdS8C7aSUqNa7L5Hdf+mLWKK8aVW
D23vb7rpiUl9oImuHDyEBrWNseu5t7DotmWFwiftLnkhO5H/MI/SWsnQzjAubgLG2Y3iCnrnZIBH
y/4hEqp7tcS6DgfKLDsIoJYM2YSvrZTXU/I+Bz5CcmMro0pT9GSla41bSIk7oMEyvGgD1zr2DGih
8hgTqI62tV5oq35iB52/nqyETDDVi6PqwZgizwrwIiy9PVwHFU2G3ETLlNC2NBEWkEmr3EsppVQ+
7BodNpHxo5xg9cXNQULmR8V3ypVonzPHgeYBaO+iyz/E9JBb414EqyDH+XPaf4jhhN3qWwBVoBku
5cBCInnsyE5QBO5YUTMI2Af6twlQTcUsL2Wi7xup7SNfaLoVAfQOWEPajncNHtmIN0Fklxd32QCj
fOqwHu982BeNpLxNhnDoqvE4DcEdVHhAGi2hGWm7subvRt14iSjbVafeR8AcYtVEqXlfN/6pHMNz
awW2zK2aVAkaGMKKrCTxomTjhpZpJvnezxu3ssLHaT5XQ7DJ/GxlFG6V6LtRjJHk5p5Q3/U1H7tn
joSFWcbNr4wpBRie8Kn1eM1dDUqRMge7mkld2KGSZo7dBByzB7RPTOZKaIoLO6rAlUCQEShU4Tlb
RvfLNJ3Yvso4DuGHJMW7xPy02P0EuYQByddsCIUHbxzwAkZ0UfYqbAtKZOcxIWAon8Yezc/0SfIK
Itjg0W/HTaT+EHu8QcNLFmZrU+vwujwateBULOalcUnrcyhh9pXdKDVKZ4yH+26Yzqls2LlVPWKo
+5ZhkY/EjzTgnZHepOCBzQ2Z9F3eCvdCZnKT+IVkgg+M8qjFECFUJA+yhq6LhYr4CAoBjvR+vF5W
q0DJQFqw16caYdu9sZFHY1sUwQYs2lqiimhHShoAgmmNk6vDVzyf9Vb3aiTKosKwMzBXRv4QdQK6
SPXGDnHNkMfNKy1xehwtoE8vR4zfF/AZvtY4ZuNFOeUHfy05uReaK5SgNsZsKKA/Fguf8tTcaHjd
vOzVvqE0kyn58nghoPdU3Mn0jBUn2xVrwfUJqFQRaGDiunkw/PPgdvVpryYZI+zGPJTNnyUhA1gd
zO3QUdCPLhrrm15TWebW/XbeXi5GAifuT1GR/jhvGwnac4Fb27jWBYFmsGGpZ4X4sUxrGFDLJzxh
HIhVJrTaS81i8y1FHbe5cXq89VtcfeSgmiptwOS0HMX1agUj+HvpmmS+VyeUgbcmtH+c5q4+89X4
RpGalAAf/+fQBk5gntImcMbuRtK39ccxbfGRcLQ3ZFWVMaBet0shf9baUPw0VYF8S9x2cjZ4Sfko
RaUDFe6hDTRX6DSIO6x/qETBPPFyBdCdtW3f0HxEI4R656FS2rU19UiAITjiGASmiTnphC8PuZQ/
H2QWowENuziFTqHy757lC93akdMOotEhYpFBHllJXhD1RwUyklz3wNtCzwQoE8/l3hIfolr5qFBG
drX+XNElGDhRmKm4HXvdlcTQidg/Zdl/SYEBluK9DxsEvTEaWk+kaAx0ba0237Mp8/AkrouYGqZR
OL7IL/C9IIkIz5N8joT61ZTeRcoaDvT3Q+ijpmAwLdZenByHad+AdZAm/SWIx6NsZg99QRYpcUCz
Yd21mkZvWyxQe8VUX0pfnrgxJrQ2a1dG/b7T6tWkX8icAtXcuyHZo3bW1z8RZd4oJ/+YF/z+vUpX
45Y86/MK1vqFTJuWg0ym4EfcJuPlxhvxRz/l6jJXSx5hTTHABESsyyuhqSRmjK/iI6iw1fSkU4k/
3+x+f/XBUGYwsJJ1FUf41QPrQ72hkTleCubd4AId/4UzcvVpktAtesG3CrXYNzyN9r+zzKq/XPh6
ngRgMgsHofq58BMSiqjFeP/XsNjt6aYQSPtmZjeb/Qy//1z5frvssib9ciqoI4y8ugrzW0Xwj4dK
2DVFBNJ7pmRpmmqjkbw+Dq1d1KVXigtjXm6cWvtc5qEiz1gMMlwkd0uEzxIE9VrrkI/GvnTswHwl
AQU7fYUsAfABqrTqZMQ+71Rnnjmqdj9Wdo2RBz+VnQEgNWpnRJgNKu9uHHBiat8XpfxQfFOKY0NH
3LA8HN1rbEyMaWVtI1jzSclGIqg1W8BM2aOnVjrG3Qltpwot8qxj3OwdS6aayFBBgyua+zxDtCk8
++L31gciJ+SbMYsdHgbwcEW01mfle1Xlj3mSfBt7BMV+dNHy7q4ytHvdH+4zjFeGHHpyGa4hsTxG
ooH/ONv5quTqoO+LGjR0kYROmxopeJzIhv9m8peCvv3ugyha+QMIUlBOKjh8copqCGsV+iRNJeda
mJ2wXQvZm9gHu3k61NEPP2KtiCqFEbThGWF/kMfC1dXYtrqFHCqwxFk7H6OONeh2IWINQ2U/FCwU
qI2V7tQPAYBr/VhT1M4obdP+XtkKaeHRPFxJ+RFkf6Anr2ZT2OBHu+pjSs+R/ARdb5TxuMkvi9ku
jJ+L4li35kalsi8ybT/PQOOqvWC9jEW2GfqP2exdYsTpXCBkpaFUZWdzetfydJfSx1h4QjoNAIg4
m6Ks38D3nyyNIXvdbbqR0amcrYJMuKsWlhgQzM7Wpb3WDeTHdqsRjUZ5FnlEBsS6HRHOSQDvjn48
rp1Skw4qdLko3ZL6ZtKjUDSaEZg84+dSy9aT8JhLuIVlGWQvp6sxWfnx50D9R/7TvtEzFNpbLbof
w7uMPnHxEAO8wWC2jix4UeWPUsBZrg6HGgJXMz5JM0So/Dj0padMNIiQGdTg8onPuguk70vQQFAe
O+V7gqM2CT79/LUaiDLpOU0gpZdVRMYQmlm1v80yZt4ycHLlA0KtawaIgNNvGdz3VlTXckfCZG/h
AEvYtzDeqP58nkek3AUWaDl+i3C86UrjzON7OKnrtK0BYVFqxz3+sLdRedaTt6Ck35d0m9l8TggA
IVjFURpURAWgOpotQrWXgETlfno/jv1TGcKlU5kBqOUl1WZOeYJt5IxujdhTMaBPCbgBH9e9uZ4n
ZlCvkfk6ye06wcqvhIpjjG8qdim/p6ep5Sutl+lFDat4AMiHl13z14n2Sa3tIlKzJ16Z6BIK50Ha
dOZzi5GDqb0xfsh00zSJzZNKQefrmFvZLjts/U3Kti3MOH8mK/yepe1J01O7xlwZSpgUyuDcVYY7
1CjcsfoPLCyGoIAgw0+pOCG+P54UV0vqg9q1T232pofTDoECy9heCEZnkj9VDfWd9BpP6qMFPJqG
glulgyP1aMdQdZc9aYv8J2V4Hfp403QqM6Eng2Fb0bwO0riyOoFD67EXA0cAZmdM7y2UsTGrAId+
C7WnSTl3eWnH4B0y/0UMXkbhnNQVEu94U1kxhUfjwEMA9YAwr6oh2uXGm1zDKGCuBscCs0Ns1zrP
YbCfhQdMs+SAvSVDv1LE0iHkb1ViaQhLjKXa9yl8kAHkRZW5ABG4T9q+Mqt94fuyZ8jFs6z1B/bX
xcfGqRt3rWYCZOB2gA818vBOwcinCeD2aVJKo7UdAloYtHvIjHN6DR42gkUxbD1h6lc1gDK9guip
AfM61k1Mh3Nyy1i7z8foW99T3KTZKYvEXUGghxzRA+8BpLPRyFDoxWImziJdVx1AKkyniaYeBQ6E
k3BfagyahfG7JbfnXjt28rGYHi35Pfd7UjWANvJiVEbmFBzOBjV1fV5kn9y5MXlNaej5hewh2h8Q
oi5AxJjDX5Qo94liPqi91Nllw2tSct7sgnUMNQuGnZElFFbhea4JRxKqVcB9jh8ijVPyiHuJtafO
q01OtHmSg3PWpaOeQG8t/TVhHlVrcn6stzPh9pmi7MsktINY2Opj7Cjdez0W+3TC5a/+mIXwqPrF
Rih0b6zvlp6oBfbYgLthQDDOeW6y2gRqz66Ei6CNlKOBpQvCa1D2OHkP5fgj6Y5CrmHYAtNsJh6W
FydV1mm0rSP42Xi+JmqXkN1Cxudcqvs5UOBzgsK33i3Ja+gwt9VeDJi86bMzdJiQW1xodUAaz6PG
UEKEsC1Ul7J80BXJRgXs8340MZCRmVTL8K4IT2l9B1E2GHGfkh40GJchqDw52mbcwCk4z0Ox7axi
OUvjTR01+FPqqjHwEDHkIIRlW7TNW6kBfw/zV7FioW34lWfVdHzidKpZALJYI4HqOf411B2Yy7Tw
OaQPkBizK+TPlT7bwehvxZLY9OTeOGAQmlbpOuFhDCSyhdRkN1j0BQtla+DnDouJOoIeZDRlm7Yw
NkGjetaQgXV4TP0YdHt4kmCDs5ocI6Q2rRA+RskxmvxNI2d3sT9ugkA5FUK87VvraFTB+a+S9/8n
qv2HJFFL/02k2v/6n+3nf/v476SHRvXnr7Fqf/2P/8hV+0/VUk0DVJUksuCRovZ/c9XM/0Qyp4Is
YN5ukdduUtr/I/NX/E88BzLOd1XmJPrXMbQpujb8H/+hEsaGtmnJabN0uAqG9f+Sq3at1xHpiGnY
AsAzSPgc+A1/L6cDC2VGA40/3Q4z49jU4VDmpXfKenIofZ8D59aBhc/2ewXPJckrRjQoqyKnFmQW
v1+y7rUxi4qJ3Slsh6eKMJ7ZJDdJiM2nDtktDX3iLfS9XliJRVNW6kkrE0w1tmDmEAwhb1M5iDjX
lFmjdQiKrNQM68V+KevLVgpbRC4PctcLFzFVFFp0U4FZ1Y8AKEEgz6X6GLRoyx0l0Cb5ra2renK7
MKImYEpAK1ARM41w13TwS05s4AC2koXywTGkROm9foBp3iQVFOsZdCRwqppBGyRl/vhkJZFcfxMG
taqeRF8Z/QcoaXXi6n1cx6xerZXBZ5H1ihYst8g/pfCe4WJq/5u689qNHMvS9as05p4FegOcOcCJ
YFiFTMqnbgilFKL3nk8/H5U9VRJDLXbNXB0MegqF7swdJLdZe61/fX/pEn+Ens4R1w6Bltuk1EKR
fh1BzzcWtJqK+CP1RzuWMPPO1NzMzLe68DAHBUBU0EMmIRswMXbplHqp6GVr7CNJC9Vd2YiFs3UL
N0ovknhIoc5JyaA8Jq1XRg8q1QtKVINV0YQKygF8KqgQKz92VkMuWLH0yjx3PacqVy7oX9q2xdbR
t5woESbiVhEIe9PH7nmTVRyKF4Ia9LcqaLgMGnQjDOmTZ3m0RgFe70qiOJ32q64Y0N/Sx2y6awwo
Qb3iYwxhM1EbBYi41PAaAAU5FKQjNSpVe/AFWIkl/rg+zG/ZoLdokDssb9y0VupdXWOBtvLguwcH
QfC5hLG/PsS+gmlILRCEQi1rI653QyWsXSIsbCszyjprK+kAhSSJ61mLpPRS6mxOplh4PamysyUN
IevopaKqp6OrECBUe8VFXXfeW5v6iWhHlmBKP+Qiy8hlQn+9SfpBxiSnkaA7VskgUXoSYSzQQNnq
BrxQ5iwNijVzNBAd7dHtZbIcg0Q+G8BM3VeLKkvHMy1RaANU/UhY1H05qFvNSnV5nREtAYAMdWwI
pKz1s62Wl722zXJ6YfZZXTjdmVqbUWc3aRcbl6Q7NJVgsgmhE+d6XJwlRlOrMEXlytpYpQUsPvbU
VFsnZWJl5xHGwMqi1AMaRF1Xbo5WUIFIr12rI6dO0hhRSGxCDjbbAgYrEIHQ2psunNTtECcjtLxj
pLaG/2sbRlc0q9IjZbfIKAdRwXXrItoWWVtzXeoF6AeOJEb1hWd0qvhjMIkRtnKYCtGBjpd4zIA7
wFdFYlS8n7WQXlYj7Vx6PaUgltcpP9ZaOSa7wVWfGWayMrMiSLZ9ZLbOsjAM0gOJ1HbWXgrrWnhL
IjHQN4ahUI9w+RgYejg+Ndemcei81TWqsizgJtf2fdRXyblVaDQaBkJE0Skpai1fFayPa9+FXfQY
FxDdEyeI7nO10/MVaAt/9PDRDUJLrW38C8lMB2DAViq+ZLTykntzMgu4q6dgLlZBl7svtBgFQae0
wJEplMQ5Bshmimai0ZuSZv9E0sUfWezLJHGqzpLPI0evzvAvSuiNrjUhCGzRESxCkmyImm0cSq2y
Aqntirt80MJ+a6R+GCybymyIcRNTwo5tMAl6QjkJiaQ0r+B+3+J4Qe5ByWVMLoCqXgkyfeibMo28
MTATtHCD7LuR7LLJ2YCkbigeMsuhl7VitfxUjS72cJhRPQe6s0QpPsDBMFsZMKT3IpQX7GJKj2tY
qcpj5/sg4xgH5TbBRy7usEVnKQsSeJkwpvjeG5Vy12uRUOH+k1PuMgzDK278shasRVRGSAYAhEBw
KlURtwVJrwDHVRHd5gcFcnZiVw5NUzdyNwjRXjWLqgKTF1N4W4eO6XsH3kH2nAZVeVfjmO4D1JCp
t8b5MLB8cwc7R1jgLiAT0zOdS666YUnPLALhdeS69WsrRM5ACdQDqZuAppQ2vWqY2c5N4ghmSIL1
oC37hYFZex6MrbcS9+KVGsligcd9kNbboMz7O82pzeDe8Ci2xRpKsquiJY9NQaS2mrM21/BRk/Mo
ugCz0scHtjQuuZ1cJ4tUNNmsXMsYsKcw2AsoWYWaqz37aSW/qAAhk41ZC6JxrtN8X5xZJsenLdGp
QpY8iGHbKKFkKj/bQYIZ5iY5ybmydPpm7ZQFNtgaHFtoOb4URas0dLmywbKUAZjwh0eL8QEVrQW8
bEdLN8U42qir85DTQXk2Ile7E7rMRx+UWV1El3RZ06Y2cMxAkGu8YtcXRFBepdIYjg0dJe2yByS+
zrPQUfDH4jeuQR6MqTMxD2K6l7OBCm/mZjnIADGlspyJqHhoJRQCXGrcIFhgl2X5BwtrtQoGTU/N
0JLc/p82yH8ruL3MjslNVRyP1flz9n/GP/qSZvxi16v+7+d/LX//u3tM7efq+dO/rJLKr/of9bHo
r49lHfFHf9tTjf/Lf/e//Mfx/W+57bPjf/7HS1on1fi3uX6afIo+x4DrX4etQETSl5f05E/8M16V
/iDo1AF/opcjN4nC8c94VTL+kERVl9D0W3wm0LJ/xquK9gfpKBVgpqgSHsAl+NMHWCaUpXmWIFdH
zqhLivK34tVpyQkimSExvkS4qunaVH+J6Vkguor4rv7keN5CKNGvpM2wQjUnr2blilOVy/twpiKr
hm4Qx09LmHnQGrKuDb/kzbDW1qj21qrt/ERwtBgxZlRP5xpYf2vvPpb2xDEYx4ZMIrRX9BMS3KAJ
QtX17nMY9VZ/FhaO7LH9KymxMAek695b4CszW8OH0HEUDMbjLuofMYQI6p2JCY2+idCPCS81xd3q
NmgVgT8JJDQUrF2lxSwSqh+JQS5Iz0srf3A5dyMFUUvNtG/PglQQu5LyQZtAg7sOlUJNaUUKap9M
YAP/QYrXOu4POUS3MPGKy7pI/PK2iLP8PjO7zv+ZSmVQ3aQWm/aqj3ERf8qtXJP2quahJ+wTmrA2
XUgSggAuHZ0QQh3PrNTKULHnbMU9IjYLOVRK+HCgYR+fkh7vMtReBuZeKDUEBQOrkOOF3+qegwmI
unNRzlq+hm7iPBq348vioOnVbViUqDlB7sQPxJqcUW3RO0+ksIvnxNTd5yBua7Bdchedq6LAQSwW
Ufszb6m8LtssV/ZqJeSlTXo1X0eRCkdAUxMc/fgGLTRHkwTnAjlLso+qfACM4tHnLKWJsw+bLDDW
ltqHAtwbkV66Wo9oDOjRL27iplLMRVVb3j4Z9Br5aeP2uKfpPWZoRV+RZAebetdLUnKtxK241SRL
ExgaB5IF5xyOG0LvSiPxprBSFwKVLqNayIS+s5CvVohoALpEg6ffGH1EEE1GoivIvvkSro24y0Vo
fOWhw4rAC6HQqarpko8wEh13isQD5s61RlC5I3FNSZaFF5DODNB/X6tuPvj3TuAkDXgFj9y03JRx
uUt1L/6RE53TcsDtiBSwWpevQ6LEN6qfmEd87viOUaQjpITMD7+hq0zgRNIg3DZC773EsiS9JFWM
WKczDIwU9ViU/GWAXS7FE1EUAFm3krCvO17KwiCSlDDnDEjeGa2J8V2FT5ul3kRNFcc02smcFXal
xIV8cHCZ9qlgdMJIatEij8tdnOfOqwyTKL6qJQP1atwOHS7UJJ4Ep0VeY5bNNq/QEWxI7IVwkxRy
1naZS4VzqIw0THYW8FwSnYUvJa/Q6aWfqkfK+iZu41ZybN3Cv4XikxkLBa5avlYiVoQSZEvgynSM
vwY5vSw77qCXnVRZyrpPwip5c1xuJqRUnSQ5FGXngDtOKwN4jq/4+C8EJbUKxS9cfVNxSsMkDhWl
zA+KEKslUynvjatA8DTvsSgHT1uqA4y2qyrWYyZPjO8U2Izcl/wbP81hyKXQpQSMROrasYe0b/Vr
prkm42bsSLyj1kuCnVfmgnOpSh0YwgS3tOSiVPU8vuyUKtBuxVTqYXVAKPuZ++JwKE3V768sLZSH
TZfq1k/CuhBngSh6FALXbbYiOwI+PtrgIvh0xe6lhpqobIM+o3G9ruPhZ6sqaFnBWvjxT2/gukI/
fR2VcEIzTTwYmeGWyLQ7RwJBlVVr2cC+oyBI5nKsyEmjPRR9CNofzI7qo3fDxg/wXkmUw0evsh15
ENyyszZiNVgUQyo+0kBf/UMqKhluppKDTQy/pNPRBQtZWsEwFlpvJcSWN7pcxk65Fg0lxyYKW55g
n2DMIK190xxteNKgBnAZ+1Z7lguN4q0I0kttLWQhtI2W+jklK6flOm70DdZXwpAhgs4EE+phHUVm
BLJpGGq0XajyyQom0bqHLBjDnaN0Xj8OaRLCM60cACLewurUrvaXlSsLr2EBRWyh9x2FEqepKgEf
yiAJL/FLBRGAtWUMixgwD+NYRsI/ykgXYCh3XJIRV3HTH8x6m/hIYxzM5BcN0xH4sL4X6uxi0DsY
lslF7Ro3WeXDK3KkH5mC1trNROWi7CA8y4N0bUnGwZMJ1zRZuIVI7SCfks1D64IMyyiCbsDPboWh
Oph15t1okofoL/4lWsbbAG5hUaVpeo/UmXPOclNbT/qw22Q66uSyhCzoNtbBYrFeC0V+Z0jtSiwx
3EIEOWDDHkbavuu0S0Or7zIBP5ta1cNlIOmkUxIR5wkv5ZLNQWpmF76CtcYw1m9Je6zTOh0dhpGI
xkCVqyHdoN7kzxvKc9dXP0tJfWxqsjweEGWfQ6FCSnvZC256reoCBmGtyDJzXMpEyVWdYSvRpb9Y
RecZtzVanECODVaMb7zv9DtVLa8LIuKFZ2XhnkMBu3kp3nC56fe14kW/pBzTz0D1hpuwDSXb1Fu4
vMGVkHNGWZVVrIUxOdJZJNtbpdJWMfeEs3bgAmcFYb5yU53qPwFAbaFwrC/QkCNEjwnDLQ6uukeA
iV1QcbQQ6y2LkMuXaOQtN45KAaig9OFj2YoRMszkp+OUbr7xkIruBTPEiCgtTLuo8zHp07ymQyAc
KjWXz3xpBDW6YanuZN3wd6ZVx+ASTU42vc5ErKF9K7ptWoyUUOZJFFXlShSuYEFyBORy6OJWbIXd
bjzllpqPWkYqsX1qeysGSuKhFONKCny0Stv+Kek6vMxVxCVaYWTUThxEB44HsTtxh0MfUf1Wo+Su
hKm5SEbReRZQVCvGO2hNOLPw4sBYNC5eVEKhgEY1MaUOCtyeNKWr99DprqnwUi7PhWKsYjjuXZBS
asZxXdCwHM3R6O0SqyKLECihg9imLRP86GNIc5Tvr5Ww+1VJUYGNPCY6rbZImry4GOFi1FLCYC97
prEXvch7qPHT3tGmSqmLErzTIPm2sDFD4nuhZWgQZD1urjU3uJNbx1h0moDSyfxRgZNKOp3nNs4L
x996EB/x2ctDZd9E5egJx/+YfOV1bVgca3VIBIOYvS+N9Kc8tO4Tfi63Q0FxGx7iTm8NUjdqhNQg
k7C1TGEH0r4SX7R6vIkE1r/XRlQ0TUApOlsUnqieuRLNYNvATI46dqXEVEEX6oKD8Ge0hyH1iyWt
FpFZSUrCOL+3UMMP5Iwy6VCXFfSjKhOXJLh0Wteb4kKoxB/6IOVnaubi3dqxy4Di8xu62+WCuilJ
2XrnS6giCyN/444LW6uPrI56vRlj5e72pFVSnZB2UI295JW7OkivI8svXvWUev8A/evcbJTHwaUP
aCFaqvEYMIuXVS4iVxXM+7RvglWEZe7KD4RyV7ZkjYmUsX8L42OE1bOKgDwiK9y0BRW39DzJnAP4
DLsqonOf7DYbQnldxy0Kr+aQsM8v/Eqj0KxTG1Zc3G9bH/Fwpmq7IPDdK0MScPpWQ4Nqc1RsJKGV
ly6F2e2AR30QKogjUytexT6FuEoS3TPNGdtPCEd3upO9Nn0dPfGjthx1v/rCGA/BKsacquI7mmSy
UXvmZ76nIEYuWfPo4d80AUpc4rbQzqVS3+Mp3RMO5uOzAo0kvxFjp1UQoCARACsvQcZ08X1eWOAL
cCSS8XMzIZ1yv11aZfXAxomGOs+AIfVVbRtqFqxweuuWFLy6hdSL5crDOq5NOTrVkGuGY2YvpIdF
PlriY95J1JL1crIjKnHt1FCsvcw+YFeDuJUCX9+kphhf+XoV3itSbtBLyAoBuxY9J3qMFhtjMLsu
pXST4cEXLHJqgHTWQOv1/Cx7aLysuRpSemKQnEUC6o6oNO7i3Gwu2S2yqzxMgovUdeDPYQl8UAkd
Szt1JP1C0hJrAzu9WJJfoj0Da+U7Qe2QVVSFsMnijCJcV0XNWhBwOVCLFMTfoHMMF4g1YoWcqN+p
gDUNKnt9VzZ2k/T3Ztmy2lrgDC4pZE8yfwQ9KeGwNRFnCga6QKQ5dpV1AAajs6Robz2TsEHl/N96
jmRFj6UpYUFKSwJVTxc/YTVDAr/P1ECS6QBCQXTRyQ4txg51/9LzSsqIWpej1cNeO1WDruXSFxXe
UQbmWF0Zfh7+AFiN6jnTqv4lGbL4VUs1LYOMlxakh3VQgquqLHAg6zy9t3USTAi8Mst/DbwqqPZt
KeTAnTOZKwE5G0lliloMRpbRHa0eMgGIOn0zmJDfCR6+BSH03nAluG1QcvNwsTTi6pKYDyKy5viA
7arW3pWlCejZ1kl2sSe7fGnKPKJAw9w6jFWlTezGIerct9KgeQc+dBpu26gHjFo7taidFVbfy1gr
RxEq+yTqOQYW3Auk6lntvK4CmZyXQnegz99HCNtTVfXoPeIGhZll6VkyWeaCtCX9RXllASpVBFPb
DgypbjOtTuKzDFAszReBKmbaMjTzgBSETz0Hl7ciVCkGhWpkNK+N1OSIg4ijgnIrRNgKXMuCJjzl
DoRyTJqqwHhxDWQ9ET06aAXIVhcop45E16Lwxl1BQ5kti/HQnRMxxOVZrFGgARqVKe2vijvKxUB5
sIVmgE3JMqYS5pAft5xq6XT0+6WwQgVHvSlyl4sCOZ7Y2xEfp915Qaxt3Miyh50okQ71dlPPaurw
XRIiJxB6QTrPxbJF3Wo0oQqruxgy+bbsqybfponqIW2I4zg4tH3gxtiwdmV578m1EOOa2GIwwtla
w8ZzhjiFoS1B47SpXWkUz5rQiN66pg5Nd9xWrfaXKHtJ/ohADX65KCXq6kNC6+p3ruQfSR1fUWep
yv/8j5Mm0zGFgjeQKfL/abWctjfWNR7Eg5M8syVuCNRxCoR01qy6++baW81lbCblTFJi1G/pWKMX
mHwU/ZSfy5lRg/BC89TnYOdupW0IC0hdc1TMiemnusf3YVTLAE1C7VeZdlirjuHIgW88K5f+RXMo
3+WWxlO/Hla0km/mHuoET8JwqkSTMxr+dyeeibTbR3rIXd3/Nbarjg5PIcC7ZbNEW7SC535uvP7t
T8YHo0xODVpXqW5M3qLTw8BM9OLdjUvCjQs1J6qdlbQasUra3GhTlTdP92m0iYi0owjTY5Xxq95D
fV4la9Q2yxKrwAvntngnRiSr5Cm641DYzTznVMRO57MhKyMkiA52UZmaG6HAa7PIl47yRlrLq2CN
O2za/pB3PbDEmouBhrvGRrXsYj0z8DRxOh141BF/0M1iLZOodSYdg121azWbrMDWODf26hZDPWLz
OQLMyRp8Hw/0i2gpoi7j/PB5PMesSUbI0rHce+B0xn6I7hp6so0nwGzvxZcv9cNYk2cTqlyQKkU6
qvqjQQVVDDEFw/p25g1Oc8HTJ5pIJbSKI7w0pKN02Rt2jBuv7e7xy77AaNr6Yby1NwktN3ODfvlo
ukQOQdYUGj4m60IJzcrwLOlo3Kj9gsPKiRZ00a3dO+NOeAqvaPJCSYoDvP39w34xLGOZioEMhU3A
nHw9zaqwFSrlozicD+VtUvwy+h/fjyCPv/xjnhvpi8jfb1jcbZCy6JMhdM8bEILAr0UJuhrkBXID
rGmvwpVjG0v/1to311ROo0W6y2/Vg7oVz2b7V774CezanA8ye7esUpr4tCbwkIj0QVfe1DZfSa6H
oYC7DUloBHhHqCXdla9W2m5CuifE8PH7x/9ifVDAMC2c7BTS/Rzan8fOM9HsWZHvvTOSnW9kkkhL
yNCrYuMdQ2n5/XCnc9cwDVURDUPWRJ2qwufRAozCArfrX3ScpMPgyevn9rW5ASZLsNO8WkQN8yJu
msI29zi2Ld19SANSXdjplfxvNFydjMihy3GoW/ooiNKn6ApNMHK1z9y3bOQQZ7cOQo/v39npJ5qM
MHlpcVkRRBT9UdhyLV9LW92Wb3rcDeO1s8y3M4ONf9mn5UCHoQFMyMJ2jnaO6eMoVm12rpm/ZrZ1
I8dnyc5YB2tUMf6ODnnErSP48lKb+2xfjQptU8MEk9gFv8jP8yKExRNYifumXdoyiNYc/seLc0OB
eBnb+CTOnQpzw43f9MMhZNbkmmO+WRM8pdV9baG0T2e+2rgLT9/jxyeafDSXxIiumMJRxThlobTZ
g5PLUEvTvamHpHikGZbXSSeexHf7ON5k4nMp7z3oSmMbzBtdy7jFjvuYdDZaHfWFvdQf2132jEJi
7a6Bw587q7m+uNOddPITJgeTV/eI53ir4h5dg7LG+njv//iF5w44F5px0p31BqwpXWT74q7YC7OS
vhPnjek7GMOtD5+14M6EC737NsbbWMIVV/0TFazL8g6DaHt4g1+Yw4049/ZU6W+/Xzdzn3uMzj8M
XbVemskuHLgW1sawiyzUuP5OHN64eszMrJOYePKY6qSHrE+5NY6fOjoEt7/XCgExLaXYYa5os5rZ
suc+qzo5Ibogz3sSm29kENyLqLTL6+xSv28uR4KNQXOX9swML8Ef/ejugdXiEDZH2Rtf3jdrSZU/
v1xRzH114IHHmDHehxtlY+2LjTG3CX39DU2w4ZY83qAmSxb5p0+T97iE0ucAxZNpp3uFXqwllo8r
eS17XOJs9cza4Uy5+n76/Itv+tfYk+VrRJqhSNE4dnWAWV8JoKtGWi2XeO0Zlbm7nv2u4zQ5fat/
DTlZrlISVInCamnWwdWYlAaQtko31orWx0O+M9fVnXIvbuttvs6W89/0pE/59yz+a/jJYm3iiku9
Jf5JYCrvjJW0h6Sw0WfoeF/v9n+NNFmbfSfGoRO4b1V/k/k/fQK8LJgZ4r1v85uXOe3rbMiDWCl7
X78vsKhttsOmPSAFscOZxf8vVuOfD/P+Wj9sNA4ds1XOahxZ5sVOg662GW2c1St3515Ze+R3DxfS
HieMpWCXZ7Ns3pk18h6rfBi+D6qetmT3LbzXbHR1G7gGNJfSnvvDWmEds6hv9QeQ4TN70FQeLk0m
y/vy+TAseBxScizN950dH976vDsbozqQ8YfkB40XMwOOy+3kc8qaKRGuQpadytE7+i5EBGVvKspL
I7xuKEM7YbxUkl/fr/svpqY1XhglE102vuqTLSfuykLEwfVNRqNWajfUeZe+9vz9GF88C24dILZI
wMkWkv3Pu2ebx25RxupbZmy77r5WqSoHhv3j+0FOHwSDdiIQjWwCWLqTAM6o0fbK8psERFFsbzL6
60BzzAWn40b/+bN8HmUSt4F+qmX0jkDppLXCZaV4CA9jcgYU+3I2OTOea6eDWdxURl92VLmf35vl
YnXnafJbZY+dsAtsZrf12thncERnMwfvH/rzYNYYv70r3ujAmB6ySSy3TdPIT2zHL9nBvwYgyvXa
35AghZJobNR1uJ7L5X2xl1hj6sdAxKZxI5MmJ4CVqWUnqspT8eheKGsV3/LCAQE7nMWk2LpVdWGg
5YD+jo0AwZp6bqar72fNF1ebz79gcgiocd4NDb9g9Muk5Arq3rTRNazJe23Smdlzug7gKajwDJUR
mn5y90TMFdOjFjwn3nXrHUff3GiwrcGZicS/ONgYB16TQTM8rqbTFGLoAHCmnvMMfG3V3434i5xG
x52MUwfK9O9f4MmyG41H4PiZEEQthXze5zkq0hrih0n+nDr1KigwMgqifZwYm+9HOZ0o4zAgNUmI
kvFlP/w8jFoE1DKrmkR2uxpxgZl47QQL49cYGEGzE8d82mbbLqzXDBcZbTl77Hz5nB9+wGThBzhI
6WVRP0vpebTT1lhRPSjX1nP6KGkwIrXleNrNnQHvG+OnNclTq6rGTk9EaJhTbKORgrfwh/r5nZra
LZoz9dW6bqho4sS7jN5AY+xEG0WOaqOJQ27SW/b37/10Vxh/ASvEID0zZoonC7R1y1BPmvZZPY88
G73RcNCX0aVjJ2cUyvRLhR6aRbCfY0SekGukybCTWRUHtDTJDFvhwKTbkK3zi3SfL414oVyHhz4/
96/Gu4Zga/+TB9bJ1FpsSMy1ab6PVFzgdY3KRMO3uSf2XY93xxb6b7QUzmHOrcUHHYXB7+bB39Lm
q9/f9FOl5qv5RY1BhmFjGsBsJhMco8ws8SKDcUccKEaGly75P5WNF+8gqBXR+WzEP07ZyeziCRWC
jFHFTKTxeU1F/oCSbzCemzXJvlVymd41Z9o1ZkXLYpHeBOkyffh+Np0OaKoGjFWZt0umaprCLULD
alIJ5/P2Wkj2pZDMhKan75BCHg2BKDGIAGhO+vxAfkSrci6XL2VQ0JrQ2BVdJkIYr75/itMjQ/88
zORTyYKMq6RQvmiXI2ab6HOt7vRLyANLcavMzYvxI3z+SJ8HG9/ph7jTonkANUPxEt57B3WDL+N6
ZApnD9K1ssl3VPCvRnhU9/PvPiMlmXEByJpMS78hTm6DXPDVrFUTkrLOproM1rTgr5o3nRgAx8K5
q8v4wj49I+2WTAqqlKYMFXY6L2op7bOKF1o9JsgUDvVm9KwOD7SQ5LvU9tezyb6TKI4BVcYkr09o
JU/3VReJgKqn/TF+a+yxVvl+06U9ZVmxi8+dkCeznkKerBI2qib/kKYr26LQ7/VJ9BaVuz6CSqnO
3chO7yaTESZzxExlF5WffERBa8vL/hjYeOIt80N2PcZN0WbuXJrGMbTj8qF0TnuMB9hBJvmYWjTj
KJeDtzQR9nr82tWveS0dUmGOXzbu8h/nxfs4MmReS5MN5uBkoeVKrFiZVB5HljZG9Csa9bDh5OHA
pXi2dtGvYTPbCDsQD2jLmRUwDb7fB6ckYkoqoQfh9+eFJ0ZRiuC3OIblwdyMKWgTocjZWJ0M17P1
l6/eqEqNnhdKdwUFmM+DdVJZmE1eHavH/B6k3tZfNZgqLsp1u3avQOLtUYxvmnZmvzzZycZn/Djs
ZOLkedrQMlEek0OzYx8bmXS6LT6OZfvyl/U680anC+F9NJa3phkQtnmxnx+y7/CnDKvqCFCzxOaB
LAX6RVyAIbDcKU/Yfa28vbf5ftAvx9QVrtCURzhxJl+xVrLCj/z62GE1K8XWEnnT/26ASaRS5Uwd
Qa6OcRn8shIE941szJ44p0/BtkHXPJsj/znpTW8VNChqFr0hUcMdSE5W1jq4dA7CeRJtIU9uo/O/
v8SpzsuiIaKVYbype5yfdLVe894i9xl/XBU9tiVufWnmKJ0e2NzXGWXcRRBY0FE1/vcfDjcvzgXf
L5ujSZLDF2/DXF41cwYHJyHsdJDJUSblRRwOXf1e79fiH6bOCYr6fFfbzsLUVt0m0h/mbW3mHm0y
8QSlkgsaieEBe2vDFWzPSbauNMztUl8OQ+FPFGU6pUC8f36DQll4WeAD0rKd6trNLhzyxc4OA83z
KNqH4Z3zng6fmx0nyeL3d/ph2Mk77en47jBlJw2CtH1Ac7qsN2NWPL3tSxvv9XnLqq8/44chJy9U
Sgf6r7X2OEarrvZOr69IhOAPR4P1TulwW6q3rjfzgufe72R5BzQGQgpujlV3o8oYRN9U7VyoNe7t
n085FsGHB5tkx6JEEqJCb49gvW+cTb1BSLxUnvSFuB6dDv6unmHy5aYGhgltzwiy22OMaVZh7l1X
BU8180hfvTRObUWjUwkW3zT/kIgElp7BGOBtBufWQnptdDNJjq/GIAIhQKUscXo1Nk16VRJCOCxC
Vemybs8y9/b7nf30TCboGIsw78qIkxsZfdipoSFQcowbDUR2/oSoE4TG9fejfPUcH0cZt/4PWyCi
RlfqFfHYNEQ0IBfkCxUS0fdjnJ7z2CqSeOL2hfUDkdvk5PU8MY2D3niln8tOr5VtzFIV18pyTFzP
lcpOXttkrMklTFRgeMiN8drJB1ouly1AdgsX9xbX6P/lU40L68Or0yVH9dVufKp2lV+DCd9UC0Ce
6/xm/qlOd7zJY02+kyhVtR8oxmuwCy8kWznzj5Z6mZ1VKzTt4DJ+zll2zH6zceJ8eDqZG0pT8nSj
7rC5HZ8OCYld7vLL+WLDyQ1CnjzdZD8v60LNaiaIthCXKa/yWliSZVr8FDbN+b8x3Els/T6chsxC
5+jSptFFLjmDoTOcuAepvZD4v/HwEDYyxb7vJ8n4WT5trjQQS0iqaLkmbmLuf36LVWemLmDylxKo
jStfKM3MVjf3909mu9Rbg0iv0kvYlGf4b64HOmK/f4KTS9DkCSazfIjayMv96iUoLlOFApd51SVr
ScVGEXCcpzx+P9rc80ymeYK6v5LC6qWg50nsrLUe3n4/wHhMTz+IQvaH/LemqYiWPn8Q1yvKtsyH
lwj9HsSTvWg12DloB7ceugXp5bk75FcPpJiKiEM2fGhpWlK34k7TKvgjvQvyVy0OgCyWntIDkuxX
FrIBrux0T+NJQU7VqNq1M6DRwGXCiuZCiROLNJkv+fGnTBZZZfl5mxfUmzFHSEHwi+3eDWQaN6qn
oH8a6HMJ0IykePcN2k0Kms6npTSJb8toHQnuLutuy1pZDGPnl3X//Vf5Ynv7/Num0ZXa+bpQiy+1
h8sJ2JuF9kAlhPbhR0eyaUu8w6RrTkbyxafRVYXOIGR4Ck6T0x1Oz6yADv8XyzmH5oE5V7H6/qm+
WDr4Y3FtQkamgmKYzDWzoWulwmIJQq9uQwGwhbz6WWjypecDv9fSPQiPm++HPMlc85E/jqlNpDFS
oYR5lY8k8J6cBf40SbEqK//Qt3xPJPHlTtzSNLnKaX51rHYtzFivnsQTjM9hz52NfxBWTja8QIR4
VSTSi4H7nc/N8GHUcM484/jeJmv40xiTTU+VhyyhJfzFfTaB2ePv96u6wVHgIVjrdres7vGt6W9A
WsY37dlcDe30Bev4nQERIzGJaFQ/udEb3SBblcELDm4HW4O33MEgphI/sqWza1CxR+NqtiwwPtKn
R56MOk61D6exBk0rpX0DG+6xTBgiU6m26gKjSju5mwvRTxfjOBjtXqTmyQdR//k8mBkYgRSKOo/4
O++VaaM51nI8HwXa13/+s7j1t+Au5/5LkZbpW/WZ5PJOZ/kL8/L/GwJGY3n8awLMEoxM8Rz94/+9
Ff7Lc/KP62NW/4r8l49ImPFv+E2EkY0/VCIJ1RwdcZFrK+xn7bGsaLtR/6BwAyRGhlWCx+tHfuE7
RgYBBxQZ0l5U8v7iwfwhU9hn+5P4yyjwU9P8bxbO1e+pB0bnXxaQVHCHH6eoIZvUXxHOcsiArcFg
bbLyzQq03FBGm9SyaI1XW5hNtKcMBhJqRaENaBVnBehWUYlr1IhV6oUbQKI0hi61oSnETdk4lrnL
TMHHmauUI29XdbIL/FjR4NsHmdLQ/BW4YX/dKcAfbIPWRXddyHFovg4Ay6xffmcN6QGOX+ntQYFp
wgrWmWhAPcL7eRXR2exeeLFQ9ZeAGDy6iZ0q9Ldw3BpjH3b/xd55bEeOZNn2X94ctaDFFMq1OzUZ
nGCRQQa01vj63p6ZXcXwZJNd1dM3yUFGBI1Q18yunXN20/4SO0H3acjCvpq6BaOtlpiAZrR6iH9J
UyxMhxT/YvXWJXMQrPSqqcyrII0Tg6RznHLtrUm4nOR1ohImq3rh8ogqmUJrPUu9Wh2Tvq2tU42L
CXGqXGa98FKpS6z7Y1gaozcMLAASR0+kHmZYawa9i+4v4QAk1eKBpIohGG47uVWSG33U4RY48VAW
ylW6jDGG+iwkKM62hKYwbHBEreqUvWxUP6Wumsu3Mm8iZKkRHsTE7jCKgTOayXu6UWqpgyC2SGV4
mBWCKUDB4CnbBSh/Zlo6cx65MtmQZPhxDG/cw2ga2kMuBoUIpw+y3/uSNFL8NAeIzFaDmeWtrdcC
qeIyMVqlG4XlAlWBVEAs6Iow1P5gxXjyxlKRyc2OlNa66wqSYrw24KTQDeNCEO2FlIVmEypC0Djk
uY2js/RdX6w6pVESftumUp7TxprM7dQGIWbH2UqIBjb7ID4ERRKQwDNHIvEBTMGp4i6qWsD8msiw
IrSB/3pmiwp/Jw1NQ0klTU/aKtkCrskiMsZ0p3QQtH2uNrXl9iTCRX7fWMaw4XPKEm57nWOH7MLR
vKmz3rybpDGdCH3J+E2seFbkbVHgoIUmQ1gJLD5las45We1gYyUltoEIwVC/isBcz7u87QEcWVKr
QoLhePJgWItW3cVmoBIvWdXlQY9rBg3ndjIJ3D6DtwKj636KRRTJBLtpUOLkMjaHNU1vLbRNAg8N
WyB0ObJbUamnnbEIfWcTlylVjpnIxF4vTUqiPdlf0+gv1czyRC7q4KfWRvxhryr4kIT2zEkiJZF8
6zyXCYpucjFyOHjMXgc9i59M8u45GAcNheO460ZcBlbzJC8i8RBp2vG7iVMhPI9BWh9CeYHmTaqa
ZBcEJptFNbim0Cmu0jaBk2PEFFcc67Rs+1ohLDxjnoLriJ56e6UtRvEWm63EmjAYiyPZfUvkLqOq
1XaSqvX7mInmc08eQ3lEgywa3mC0xOZpdWnE10mntP1jkkyK4uE5P3cBSEqJO0clqSTx+ClC+HOI
AXuNRW3gaS6m8K2v6sr0unrQMVjHVhUMtkkw/+FMeulPPUGu/ZZDtQm+sFFkPDyDP1hTfgOoBLmi
Jn7Oy52RaT9pqa1USfuDFJvJcCo9yR5DYTgldZo1dqoZE/e1bBRHmsOME8dWUYpNzRFGs2m0mdga
sbJI4AuNJRfsLgnUjlT7NhGcRkotIsWVsAhWAeEj1p0gTJnom8loTnZSyEp0iqm3nUcKTjMc8kQZ
LKIeCRO0I7lSQabpxTn9U5XGeteUqdA4S9SUmP5rIp5sOTYpRQR695Kf9gAmSaQvQlJAyqpoYBMH
Q0HWZl4Fj0HE/aZmZImxaQJVJp1jMep+1acpp6m5Womzk1Ukh+5GzQi0dUDDONsAqEputERrSjJq
um46RHkvx6E9pnMMRa0NcosDbbz3zX1YKCah9mf6+NVItioR2otlDXty3kxpR6TSFFwtOF6Vdcb2
hnAiCeezRyangStTyCYmu3JOHKKNYG5hV1fVra4T3FI5VtH2xgrZqtHvhFFXY1LNycxa66FSGXfA
FlrZHwQpO7AzsUaXBDFLWRVNbeivpG+l5oqQxFk7mdLSNtv6bOS8zqWiTl9nrVK6tzbnReuOeWsl
PUhcIaGa25TDYLlpDHHMH9AoIDNxQ0GU7lQis9dWkRWzb0ZVHDxXMnX2WjeCrtt1MhEY3thPQuEJ
6Onl2cEqLr6ht9cIN1XicT7VPMhl20dhWq2rqQ2je70VmaZsE6BbuNLaWhV8bagmMn5J8k1+DLWc
B6SdjKMAvS8ZenehvhPYQdKfXro5QYsE+hdp9NJjZ5e30LWJUigWsdIPWjCnJLNLWc7Jgl42v5bZ
mKPVEoQKsS3hMhqPBaAJ/DnFmcch9PHQ7Fk26yR11LMa3mrysKjrqayy/C5n1aKwMe7Isj8vijOw
DuYs+WrXdIqX1IFp/hASTQp9Ta6xYCvNnBBWRtzlseepdifZGnu+pimcfmhBVSBYrRtlIUVLnCg4
HfFb2b4vMwFMcapUIWxNUmPuVGuSE8KNNbPcdbUuKA9UaKl4CaVR7MY1CbyidcC/jOCYqBQqsVOJ
lTLvslxSwasMSQxbrWnJfi9hkAFtBetNorsRw9IN1SLYI7tG7paYedTDsW8SsuZNkXCwKENhZpeR
HsarnnnuDZAYFAGgtJHgSTMBvaRi9Pqvcs6DkwUhHOltFAt31qxHtV8S2Zn5oUJo7S7JiYrZTXWZ
9j5ea+3aaNNQ8QyTz25bZWXMRh8hHpZr2cqzo17zcmi2OgRNfbRQa9PL0cpEegY2uvTE7ZShQVxk
0RDxBrWuml/VIBWm0R7QFCZ+QhSj5SFPSvPTmI514seSPmVvJUlCwDaLepGYRnqyas3YSPJrlaS7
lrCnPjAUt0pmLT8iKY6NyFZDKR0elabBJy+1i1D7UZoK1b0Mp7HYZFlEhroszXXyo+zE/JbU02Da
1nIRIy4PiuWXoGpxzEdkKMprEQZTt6mNEqQGUhXT4tMXSxy8xFnnQEDOnYVnIqCZRogxnsb5Lszo
g/zgump9bQrtQvdW4Kp2gkBSxj5l+zOQYpbkFcF4y1Iu0rxSCLUiL34Spqm6X3QpkyDdpdFwY7Gi
Gu1mbjTxINfDuKy1QkefNYyaTHq+PosQUAJ+RMZ7mBgkHqeaxMn6H9uG/7+B+n+ka3+1gzqUy0v+
Gtf9+8c90x//6M9Nkyr+gwQC2RLPzl06I+Y/N02K+A9Z4g8IDJAwZGJ2/2eIpiCJ/2CrZOLFI0lA
Vsg5++euSZD1fyDwOqtaLcjNEvLIf2fb9PtpBcfpSAJkC0MzQQmSaRkXW22pIDtWG8+76mBZZ+A3
2pYw3TJzkk5df7gzf+3YPkr8fm93/X2oixYCsjhBmwWGSmYJ77LOCt2clu/6nedf+F+Nij9HQSpg
sBXUiCG8FFkEUV+UXWUIOEzmWz3r3no9Igbdgnw0XQvzuFET4Vbvux8DCOCszF2hJH9KUNNjKnRr
OZZ8iC2HORhe/v2rp9XPq4EWg4DUi15c0OoVVOlAAMuGv6iTTxxDrr4e4uLI5L+v/Z9jXPbeCNuN
pCVmjM4VnYXGVOJ369anS4Pl8Dtl3meP88MFaRfbbdUs2MpZ8KhJaQIgWjeHMjCevrmi3x1S/31F
7Bv4HKSzSOL3ThA2u2ayOq4IIjKxw70TRmwtsm1L6p2aQG1XcUnJhFS9fT3w5xf3z3H/aGV/aHdZ
IXF5PQGAxO0J99ZIKqSef/Om/t6o/NulXZ7M0L8QJDL5BNwtrVPQJU3bnIWT4X99JRe6gb+Pc9Gs
bOS+nchvRzr2MHsFwZV2jNi18pISMBxx5Q7ZU4mrxqeg/XNW+B9bMhdu0L+GlrAwn9mf0CUujm4I
x+kJ8Ea1NvmExoOhselUhra0DlzpOGg2FKx0g9rWGdD5whCqvP/k2j/8AufH/OExahCVUjHiFxiv
i72+mvYV0m02UyfxasRIQgLF6TtLx7cXfX7uH8bshqYTyoIxARy4M4KUCPdtdFucco4UJwfbfUP2
TAgUipj07zrTn763Hy744ohllFq4PSmDi6vO7R8gTr4DAj/bx6VVu5FjtHvBdzf5uzEvppCsWDQi
26i4o8NOcZd7tSM48arxrBXGxRW092+u8sIM8ff36mImqZckb9OYq4w2+QPSrKo6EXJ7fQbKDii5
z+pZPEk1ifleCIfbO3sTvm1Sf1qaFJSZJrotdkoXpakT5Jk4eZ2Xe5YeJUnw+2LYED43cra1+MZ5
aZmr1uNES2nS9G/opJ/ec3wnZyuNaP0tJIe45dRMq/NeOszXRYgzALzv1x/Pd0Nc1o1IC+qE+Ctb
yktfltZKL32zIPhsqibEViZGHF8cTdvfvxRiY6ec0CRyZ4MXo5Ntqdvr5rUJ8w2Wy9cXc/5Rl6uC
s1aXBjbC578ZSQZJ7gaiqlnmmBOx9LfdEDv69J1W/VzPvhjFujj7yoUlNOBKCzZJJpysesv67FIx
VrIbbXP/f+GPOc+xXw14MQdbViMkQcqAnTu5JH66uRPujZXiza/f1rXf2+t/fnQfbqF18T7MRTu0
QsxYsL702Ws9wxYf6udzdJHpjiAZSXl0igd4XTPW1+8FcN88wksHFHV8mq2G8SXlfanOeL/bnnXk
v/+e6H8cyKrY8bBp/P5KViVwCNEkCrkVruLwV91tO86Cvx7jsw/r4xgX1cuMiwURdC/YUA/cQL/X
aIh8PcJnH9bHES5Kk9EB6zR0Rmia0NHSXSCtBgLNSeDZiNrq67E+vRoEaBwAAXP/m09XrwwywWma
2uo5L/R+MKxvLuazHQo7pH8OcHG7CBwn5j3jkQiVeF8SPUqdqHbATjxxjO6/vphPJ++Pg13cuUE2
g5QsacHW76s9TZ6eaPrWFr3zpBKuAiCgD7mxLvHmFwflKnz8evhv7uVlrMQS9pFZKtzLqr4GeE/+
+v9xgIt6oS+xrNGQZgsGj0e27vX4r07A/7jm++4S5N8/oGCuJXPuGSGFikpBD8PvYl0uTof/LEQf
ntGlV6DUK7mZNIbINvGaBeVzhBTceC73iletsD5KP75+KucX7LLIfhzvfMkfFnS1EZV5Toi7bQGt
N/N5NViEpEMbGVoRMmpny9S+r4f8dNGu0x4wIE6IMtus38eU6lmsOHMQ7ME3t7pT3S6vVWebZNJx
jOkWo4cZb/+dlP8iweavO/th1IvVYyp1hT4Tj2knG3Ku8T9rnOf5yo7U5LLyC2GHWKf3Jw9O4o4g
0xTjwnVI7mniEVv+9R34dI338Q6ca9yHu67pbd9b5xfpvKo0H/p34MzmlsVlzf12dTfdnFMIIUD5
YbgfOKPy/xc6vc/mPLxLBAOQ0if+LVmqUENE7EtDOSCAY332ZVmNI+W2fkd7l85aH3qLIzmctGx0
DrUquyzWtCK/vhWfTXwff4mL9y9VtSbkdJinIgR2M72Niu4YIHL+b6NcvHF0LSIzl86jkBkrBJU7
tIEd6N98S5+Wh3NKkkhOF46HiwKUxmKrzgOjCKwTTP1VbL+pcJ/frH8NcFl/wKIkosRrI/VAg0V/
Yb+5qN9or8/v3t8qwoerOK8DP7ybQq8sZZ0yiNn8TJR7dTqxEtkn86EurG+G+u6GXTx8jSBWqBMM
1YMcnfreNohi/k+e/L9u2cWTF9QWNLXGMxlHUs6feuM+zLRv3q4/VElf3bKL0sLJ7wiwh+vA9Jof
oX2nQE9Jaekw+LI89sbH+lb2MxzN3+0Wv7uDF4UkwbfftedXzugkJyZ5tuy/sUB99s5Z9GrP8YH4
RS8VWZkmZYh5ubaqxLEp6DDUZrjKxTevwoVI+c/y/HGci5VQPUzxHJ4noj890lSB14CIInL87nQc
a9lK/T9e2MVqCDoLbIyAAfVmhvmn+CYC3EjovnkBP53tPlzYZbdtyCRB7EJWXeFL7wAkf9AyIlFj
T/BUG697fRc66beNms8+4o+DXpSiXhK6FlYdS325PBKY7Bk6HOcWAF1UuxmYy6+/ss9ew4/DXRSm
BCpaMMoMF6dIIeZjB03n6xEuEpD+ej8IkfyjJaD8LarTjCZtNItzCd8ERBJNawmH9DkC6TuLw6fX
8mGgi485KyOOtBsGGkLRV1W4LMp309EnT8ciRxuIGLMvzZWLrzaLojjQZo7yyvBp0FGmyLdNl9l1
bhE//+vrG/fJ9/vbWBfflab3Krag81j5o1y8qNWdEXz7cM735KIA/jbIxbdEg1uehJpBOnfxS2/x
z/ky2QnblkPwuGwDmSa37T+o7R9GxSX3+0ylZyGhNhGjGgYgPhTMOdPiAHX96zv4yQvx2zAX35K0
wJpUKoaZ5Csjfaro5349wNd3D9fT79cRkm6eKwYDxKhYLMiEhqB5utk4aSivvh7q67cB4fzvQ5nz
tHRxy1BNcy3Gij2b61H+bnn72UYTOJ4ICOfcjsJD/vsonFvkgBMKjqoPo0cIjp8hePAKzH0radu8
lC7kE9HmZGBeZ8/faaQ/2dH8Nvj5cX5Yv0ihoEmYM3lcykMe3koaywrpFKAtaQ999p3L+tMbqmPg
RSEqnSMAfh9tCNVKLyPQFLhTnNLM7CF6EvrN10/tQhb9R/Ej+OJfo1y8IYOWllWeMUqxjzpPAaVw
xRojcM+dfh1swuIsD4hksEZ9t8C48DX8NTR6bNxyJDlhF/79AkOUcoklJdBDJZuUmGBVI7Czq+Yg
ual3tprF+g3RCvYYetnLxP4t/rYbjc71PMrHAqOe0YoocM9uvbPD/PwYPjxULU6SZTDGkM8jCouX
STeBl4RKbY63OPkDaqhiCJblzWYtKSC3IqBePjqwMFhBeFYNp8kiOh7VUFS6owXtLHuyipQGkVsK
DSSXuqBdNWRTI6ftIVJuM8HQlztRloInIT8DpeS5ivI7gY9H8bo5VkXQQ+1YTHZtJK1MnHrUw1FY
RxyTx6pdmdXQEAaqa4n8Ag0dipuoLJ12Y4FxWky3hrA1kD8joR79iRYRlrKO+G/V6ggJPVBVcGkQ
fQnW1VQZMQE1VhxVkT8Q45w6ldwZmIDbXOapAITj5CWe560QFCioRkTnG0FSitAZp+l6EaSnWqCr
aZXaidyMYTVLgeULwMf3VkHUwpCnb0Okd16fp6Jf1v3sCx0t6nHRW1i4w1OXGfUZ6/FoNZYrnQPH
C1l+T7VhUy3FfSYR8a7KGzZFV03cniKtSQGpjs8k37lxo69Sc75XmnI395Gbl8kqCIxrUbCcVEl3
lUa8Hi/yrD421n08JGw/pX2eQsESBiTIHSBo66UHlVEIxQotsj/OcHajFVl2afKKEPZaQntZJQ8R
sONZk9DdDTXKtsEtpmEipbYk1KgXdo18V1TyIdcJhY8tu2+hr/b1Bh3LXBylmmVSBKg9RUqsuCGg
6kFS7Wh6CaxreEdmFLMrdyzhQYJk3bS+oh0l0e8IR5KkjSTvLMNRztTzq7K+Fox9Pf4clgyNqBe2
m8W467pnFYVnMYGDdNXmUOSrqX+Ns96ORyedf3WwGwDruTPmJCFzlxmo8gJBcgCELaUbtThkzX2D
gSinlI0pfQER3Y/0EKTs2437VF3r8j4eWqdV96P5osZXaKOdRduCyl6WlYCi14AlEnIK2di6tLNg
bS+FPeftehkXOwhu6gSXd/hDPMc9ZqIdNNvZWKd95CfmLrAOlV6sFenU9ZUP69yG226nsyNGO2ta
abQGMosI4s4VxFM5Rpu0/TEEN4mIYFg07Cbod1OwN5t+Jdadow9PwfRLr9hTkl0PMaled5AszU1f
0gGRS/6C05n73njN+wPqMEeJJgq5P7WvQld6cdl783TUg8JrdMOe450s07q5MoUazd5PkPEc5wTS
oZBejXYrchqiwk9ZhUw22XZmfdpFgIA3QgKT0BfkXdHzJ/JVk+/L4AYJdZ5czcPzkP9K1BXyxCVB
cxW9jclzuDzpw+00v0mNM5q1PQYPJvAss5p5mV40EuuX8yH0snhae2fQPAGbZCgdB6L3EtDPYdPy
Ec2paIfIXYOgsiOi4Ae0GXm4TprGHaiptUl/hQASESmrcA3HxuWzdjQSwcyhcBdDKW2xbfczqX2F
Y6HnipEnZE5bvE6BpycucmOHGu5E7W3Y/RgVFySTrRGiL1Nujkb7XDTvorbNZ9NZYMElEVChKxFL
sryTMINx54OYuWVwFozp8j2oQd7ObVfvinkALi9BYCmdvtialEHtagoERycyvhluRoH0FJhxrTJz
1P4iF9f9cGzUx6zz27b1YxaAGvrwAS96sIINGcyEfFfrMT6V2SmT35Ll1GWeatgA73lCpSN3R0Hw
+WDk4G4Rf01i6IT9q8FyvH0d24MAcae5k6d9nvhAQxVtX0UoXVamCMj+rE9cy9EhjldCt4/KO8VE
aitjvUv35wW2NQJNU56nYqeT9tmtkNcapZ8gfg8ZPL5jbVQmRz1z4kRGWnMddcpNI2XO0q1y6na/
7sIjtE405fExEP0+UBXbao9juInVR72+oaxkCw2mBhfG6yQ3dpC/Iid5r3TP4GBnMY8dipIz2k6i
lACsdarwua9aVwiWbTghAMmvQD+vKo6hmvY10+EWgcBZoP4m+Uqr1oNF7o/8rMyFo4j36cKzCUsH
SqdTIGCU2oPRIFxPHsToOgpugXqx0DK8UDpUcsZ7e5h1bVUojasEpJ83Fb9R6dSG4c5J5rYwx2KC
SBs99wqggtOhouTF6egWJe5UFm1tvZmBpKkTeKHsKJDKypo1i2g+ZMtp0fRjKB6TNr/NQcHZnZJe
FcGDFCY7ITRdYPCImxNv0YGBJaKnSrg19ScOQK4bddwK8wwEy6JMGY1jKISVLQ8Kk6TaZX4yBsdp
6kF41E46PfXInkPK5UBFU5WNOT02C+VAzh4W4SaZHgv0zUYUe7pxlIMXVckcvZSfrPCtDTZJ3T0a
5W7KwmsNElITHRDy2qJ01UMszHUaD9mPyATGbSn9o5k0ATLGevJU+PQAisYp27TI2vE+1ADGzEBR
H5RRY1ffL9HOJCwGqOec3vTC7Zjn27iG/FZCQWuGn303HEpZdlo4TZGG2jcQi3qrp/V2WKTbVByP
ZmCemqG+FzrZJzEIMmv4LCjhW2dRp6Yhzt0FR4STCQvPWTIcUxiZZLPqCHlhxz8UHGtoXpRxWUFe
PxHIs00CUXdrlUo/lVtaAIOsOuZIOIRSXOXleaYDc+4V5UJpnpJ9XS9201s71WrfRqwEWkF9S2Ta
paVXg99auK+QJh1hUh4XudpKSrIfhO2gFBhyTrK0S/PgXuq4L0a2DvC7FpHKE0L1n4rKLtErFg9g
1Zt238ZHjJQYdY8igs20fmkL2WniH4V831VeKvhZnbsgR3pzjbzHkYdtaXS22LROY3gFQo/+vVIg
rOWvVD1Lu1qUx+JdiDYmcYJG8S5L+0B/qCJwG6+WwWU/TD3aXIh4uteWjli8LINv9X6ksQfCzGjN
rqBdq09GS8Q4jLlZuxHMWya8amClsi1Bd10L8bVQ3UrxKZ1X8s/iedScWPDjcuFp3jOxLPnK0ncR
NOR5led+9jDjcaLu0NqMXdm4yhYfnDy5HDb/MihuJO0qUt301qQVnT4Xxk417Qgh2ASF65T021J3
0rW6EgyPTN1Gdnn9ht6XkbxUJcKmgG/Tjpqt7inpKi2c+UnG5NwAa7b1ztHM27A+BHS7H+LAzkQP
sn04w2JGIZWs83J7xsMqsS2VNlM4HcvGrtTKY1V9pgfLN1qGEpctW+TENQTBzomk60B9Q2ytK17m
8v3JIr/qrSxt58kbmtxJNJcVvaMWqB/fBRVopFNLP6LqujBeymZXh5WdjD+q5n6ccrcrXive8+BG
zTcJZk/B9IaRis0ct/Qxk2lsa9REeQRNWkOWjdcmZ21VyvvDb8r/7biTknyfqL6RoBGBUNp44oEK
Uo0AON9DwkQDp5/3kB/Izrwv55ek4Myud4z2Vu78ob+acslGkBbPt/LybPXrUcDu8FR3gBuNd1DK
DlhEp+cMUQcBaSQw/ICw1wnfssVSKow8HVKeEHLyDKh5Hnat4Wj9taxux7MXeaAZ3Mcui2GWfi1M
WMnRJL/ObGsXaP540J+HtrJ7YVWXfp+6WumND3rpBQuA0px9gW5LBIl3IB/5euwzP9xgu971mmtY
uS2Ysi3nBljkxVbVO7NhAjBrN03OmLfeK7UbMxep7ioFlbVZ7xf9q8hKmSk1ygd8I6u2WTxd0Tai
sQqFQzRKa6InBnh/KxX1tbWbABs/zqktRccKVdmyhybaqnieEpPurxcmpT1MLg9BNVfyoDgRpCXh
zUy27E/xzgWzHa30ndqs9cZNRpforA4PF3MA5RHN1o3yHN2q2VW3uIboYCiyqgfTWNdv4vJzyByJ
iDtsO6TG17Y6+tk9S86C75zuMIbrwceHVNMqEe1+oqpdLTlrqgOaOyPErOWU07WR/6oKr4qux+qU
W+v0xPMI+BpGLL3CQ0abCAXZAEsRYuGeOQa60BC4AVYC04kGN2aptRxDvnnwhR54xYaseuGYjxwK
OkLx1DFVVLIj5HyKK+kZrmio2Olt+SuIOLPrS19djv0PAtD0mmHX8+IP+k7fD9oNL7UFOJa4qMyW
fxF1NOB/WDbW03gkz0l6txZbNzwz9VTTlapT1x5CaYN6WdsXkge+U5PvspZJy44eYzZa7EJJdSt9
od0q8SpJ7RHVof4U5S8aC3k9OJaWZ5LdO7mqm1/zHsbVvhlXNclildMZB1XaycoGT9k477PCzYpz
2m5cbuiTJOIVH8pY30xkbkd2Vrnxr6h7MilYsFqNFbed+Qa5zEGH5MjNE+/K5PGM3s6PRXgVx854
U4xsto7BD7l7Lig5z/hfotusPQbxDuJuUzKVEmv7Q4U+Kp/UbLtknsIuL1IYbzmKO2PPmTvbKKCd
i2hXkYrj804S3BjE1mjzN+vqru5Wrdi72nKgOjZvCq70GyM9yKUfPyZgIsttEkJIvRquq8RWC6ih
jpHuxMbJeteat/UuTx5lZra7EaxntJJktxH9Ntw0xbrnnx/a9/lXX24kYTNQ1xtvbu/Snl7tIQI3
r23baa+mt5F8q4SekTty/M4Pl7e1Sskmi8JNVlDPzTmx+eLpVKqeEqxTcc1EyyGztpzUYC2KV9Ix
KPfiZkg3ZvFk6P6Qe6Z8NCav3Z8ntXB22vQuGVS7bHSnq170epUxD9JvWnQ+cNGW2l951fORnRbr
lBn79tdZ6JNPtqjYWF5MwZMRxFacMHvtLICM3jXNRqdRQRNuXKe8Y7nPcgAiaB05g5B5dbGWVHcm
cH0xvIUPoslzG8nyyhISO38xQxolq3B0y+gQgQetkp7Ja7OUzzJmEpwhC8Rap2CbzObmLak2ItLQ
bierbvAgSG7Z2NnVIAJXvodM3rFaAxkvOZ1wJ7MqBy+d3gO36aPNMv4qu/u+/6n2J+qs9NzKk63N
p6ZaFXxIZueIxk1c+3N1lU0rU3sWRLcdXgbxmKnvauM3Ie+ms9yHZ+4WTHGNc5jOqV+LbtXlVBgf
810ovtX8LJ2Gq84G25tu2vcs2bcAAbfjQ1XAJaHAdt1JyW7MDFb4iezKVbkwEbeE9tdrI1grMSbS
4LFv/bm+6ZoDuIt0vpPC2gePqlf3hHLFgGL6H0N0J4yLUyZYnQ6K8KPW3aS9i8PHRFhZ2XNiruWS
YNvyThq8tL41qKBlhPfmrT1U49sk7Mr8RiUQLtx2Et8aa4DewvvLFFLjd8KJB502J1FevLL4MFp7
IrthvG6DY12wslmrt8bsDtpKKD2VF9iMPC10spQIHc7a6scCn4+8bigxvflTVx6WMbPzZSek7mz5
sbbqdZdXWLJeSfvXo1Mj7ktP1NhQe5OMVeuBuDgtPcr5vcJkLN2WMXf1h84uaC7XabsTETjliysY
qI12YEcwiw+Gr0ybcL5OhgdifmyV5sYs71s4c1bvpjJQcycOE3eeW3vWt1rY2SyBeZo1aOlynQB2
F941ziT1ZpdWO2vxAstW9b1WPQzHxGQPdcr1c1G9NtmmznQNYrDLpKyAzA7T0VYPFohO3ug8PeI6
Zwte3uSUd25EHvr6jRpwpLAe+uuFDW56CFTfMlS0I6uQODrm2nhxMOT3bDk8Nt0ps/wbm4M+9vJi
IzXucpswnbx2LLP2AZmY1FXVLWpHN9fsmJVkrWV2v7iNReVnjhPxeHnLOe/sZ91mdiXuku48A2gV
5a/ddMNKeWv4geR55ifOlzyo5wUht8MJkUoUrtJhr8M1lhEI2w1JsaLDRlQ7qlj0+lUCa5m7J9yd
V9z5c6+/B73TJ/5UH4GIttuyvctYvo3T1UBvynLjlMX28Zyi2PhnSQhtMhy1skI3bnAGaVXCVuz5
bkI7fqlDkmwO+XRFO6pU1vIAhlp4mk1zFcmP1nzV9rFfliTGhalt6Zuy8ZjPkTb3y0rVd0L3FKU4
Vv1z5yrGkseGxhtU+CN84sUrNlOVGezcMFXfkjBwCpnOSY04h4RmecX3Ivd+Er+NszcHR6VbN7LX
J3zsTHQ/i4FK5Ka5S2UvnqeHZaFfZreWn2oEINnqOnqskawzEkvkSN0Kwn+Rdl47cmNJGn6hJUBv
bpNk2vJOJd0QUpVE7z2ffj9qFttVzEQRvXszDbQ0HXkOj4uI33zDYzjs9sycOOysFgPwstlif8xt
bvu6k8fO5Duyda8Wt8IdD6EKaGjsKqRF1THMDgXloscUoZ+625eU9dDll09mZ2uBzRQaylObOf6P
0ZQPenPdUgpVipcw2Jkk8NaVSrEywVZr8A5d9Vwf5d6wBexyThqElxp2MdP8w5ceTVSOKv+2RCc/
oEJUC9dKUPFuvtHgmI+tq0V7SMdK/TDi9pzc6ZYTiREfWwOjwA0Hnbx+nOvAM/BrU2mOXu1ybwdx
vDdbm1ocY8qBSOU2DyJN3g4vHjrUwb6Y3PCta9UNzxdPvq/960Tfpt4Brjrvu0jeRtMx0e6z+I7i
F+BC3ryU6rRTl7hS66bqocbqgd8Bh8845NFT91O9U8nO0y2sSGjqU3Cok1NO5dUm29d5zob7McI+
m5LlRscBwAIRZWNZgWZBHOxaavolkm04gMs3U/ZKEdTq3idxZ5UvvWpDl5ZxWw7nfcmAwtId9JsQ
DcvKllPbk156siqKdWOqbdJ3wZKgq7yM9a7HoqK6FmTFnSaAuNTZDM+ErYhAIG+vER5sN1fnOWb+
NN2PaNoH5V1LYsm28/4APgw1t/mtZS4Xi8CDWnXNbDent8FNz4PvKeadhpXxgBFiqrqBETlIVm/q
diNykbbpk0QJzGxPJFQS/psh5Bl5339j+QzFti2zK1MjY3rt8n3rk5lzkpH2XecpRaVd/6PqNlPp
SDw9H6TYnW4j803wnkKx3VB938R/MBJQ3qzilrMJpZCkdDhQteq6KyBpo8zwktau2O060AmPauTW
gVMlDt0Bv7qXyLX6w2yETDZ4DxJExBWFrrW1HXOnrA4qa9Bwe/l2RNGGB5rPV9iShGbgRrR3fXgY
pbe4pOhUGKQImhNx+gaBio5DbONASDqabbo4cyLKm0V0K5O91+SGvv8y5DLLN90MbUC1S8qe2i7c
KwWPR3lMqTVU20lo3EyNbqRo+IX4gOO3w13PvzdFhEbKsPzpzy2fCkmlvVprRys2ftHD6e0Wi9y9
1rfeTou75xB2qiujVb3V8jayOy2URUfU0wl373iSDmFcpbsxqqKH3J9N1zuxoJSriSaU1igT09tw
FMZj1kT8vyzaJ1lLipIICKFVVR9c4z7g39ZIf4i2GqvjxK8PM9RNxbqjKhR5/VZDjOWo9vlBgxat
S/4jPD/zBv/zveynd01TdLsc8bWTKlKxR7pF40AXnrSsdHKrsyM1F5ymF10tH10xKbexPm4ky7pB
7cDYqLn5bLBfjC44Dmn4KBh4j6eVEytcBzLV/DplXVaxeC0IGWA/SvO1r++TuJO3+Jo8pSjHXaWT
fgt583urqM9RXR8zxTtUuXXfThQp44l3b9QfAt08haLxu8EGeCPHlbZNgyFzJAPwXaMIb63f/QmF
kuPKDynRW+LRGkX+3GtSLISqt9aqkm1qwfytLP/WqNv6m2GVyata6tmVFJBR9l1mbqGURQ91ykVU
RR5ZVz/q+4i/+BwIrAo97PtbpSkE9PTbsn0yQ1Wa7wnah046inmPuEeeRG95L4T+VT+z6o+pokfq
C2yKvHsYBonvhNgHFeVO9vi1Y9LL0mMWt4O3G6zEb085Kn3SMxCzpFXsRC3RW4irkfzEQ2nBh7Zi
dr9oEbRc+oLkExF297EyUBmxkySuQnzCBWSrIaGrv7okkslTUCrJHUuQtF+5oQjtyRfzMNymdUBl
tTO0gibJFNbIM3TJa5i21rCfGjEbD51mIcylaBn4STXXYvFPlWS4POjVhD5xKMZ5f6x1WWjRzdD4
92OZt/1t7w91xmKcz9FM6il2JVJcSNwsXVvQCvF6cxdazBNvLs+g2B8OinacyanJCQmUSU3ddqwq
CpNt3vj6YE+KmM+5ulf08h0SNFn/EmRZSrZlWENq3VbJ0KFgPLFU9rExeg9mGcjhL8h0Q0LPrjf0
TUO7NthEFu1MAMkD0j6A47Ogk+xgDKvBTSwln58hnseX4JIqYoosQSGCwqMmOyhpSXEjmVLpYHhW
hhhbKpgx+ZSgpFrwXSpQv37oQ9mrvvloiiQVuVFR16abeXX1nlex5O2CMKewmoVNX+7TqKvfpi6p
h12VqeHvToq6P3UX0iEE2zMi3akPYkaq1YV5dFAsQYiQABJMK6fYqDRd/S5NgdIdvEbylHdDjjXB
sYYCKaRCRKxj57eWsG0GxQhtAZu31u5l1J3sBNmGnhd3BatdHfC9PCm5hnRI0gm5dqh0qdhLVeLf
diEUpK1hNqAa9Z5XmIgEBEoldaMHyCCFFgWFkRU9q0qa6PCNedFh6+ozQdSpx2B0EpWV4GZpNyAx
0fRjdrKaSY6etAHdq22VRjLXWh3J4VZHLulHGqJO55Sj5v0wxVZ6L3uNmz8NM3nYok5ED77AmMHc
DYEXFXulEUv5Nstq86g03N/DmMt2ng7hsU1DKzp5YSykrlwmPa2AtGlCexI6g3eeF8qtW+ieB2ik
73nARwM2uG6Xy55DMT18LTPF/4ViRDIgXu6Fud3hciy/95nZlD+LQqZRYKK0gUSE3wCTFTv+6Vrd
lCX3VhuNyZulTDyvJzXiTA8MSfiZZxzVFBgE8aGO4lC1kwotqX0aJtiVp2WfVkCi+5DGTVqW3+qx
TbpTpg9UVPWhHsZdzoDwdmQB5netkk0RU9vGPootbQpiIYHPgxoU5VufnwE9PJFIQVpUY5qN0BSN
5Wh+QqGlmmUTt6iC6m9eq9TqJq17TULRSfQCKqw556LSGN2rGFRp4RRJ5B31IVfIN6tqotcZaCkD
qnI4JDTumkOsd9X1EIzSDR2uXnWqXCladygnCrtaWrKu8wjUwa5OR4xc00qa8KPp0FnaVZNFHU/i
AFHuErWO/L0h1wOyfKMaPmlCqvPyKjuqykKLPgW3jqphC1uLWmQjV1UJNsdWMTpync4t78IKXxOB
HjbFdaDnT7KAOscOPdKjnAfdQWmLdtrHA0iMl2oqZUpC9ZjQ0Tea8SnrJEdHxOLeirzxhx8F0w0w
qsb7bdYWLPcUASJpZ/hxINraoKmFM6qd1GytjKt9r+I/Ld/r9ZBl91puDmXp6Ik2lelRnUZN+O5X
ozj8qX1ug1skTLwCrxAsPTRyJF3r6S1a+q9BMfMBzxKrnJNxf2qkTVm2PGNztTJLsG6qMZCKonYy
6HdWGpTpHopS2P7Q4OtrD3qphKKjpaIluCF7p3s1/LYOTx0OTLNfguLlrNypl1ytNaTcSfQoepKR
JKRcwnTqCJk2vBGmwkq5rBMvJ6NOB8EfXFG2BhCR8tB285nu/W6a0cr3mS6Okt3FsyBqlQ2UKVpP
TCxbjgaaEa1Y9MBAuzAxNiW23eMmaZp0cAVJTkY3ymKLepOCsMheMXuKrpIwRRnlN/zI9rleisPe
bzzFpBqe9vexr9bxcVRCP3SH3JjyLfAPtLBCM+VYHBH3ANYQjYBss7ZP/fFkotJhUg9LZ5wGAtmS
/N74ZtooG1yax4qSRYuhOoVZGWPYK9jq8yKGaB2+M61+89PUI797rwzekfsssuQ0B/iXeeNvNEYV
skpjNOLsPte8QZy2qRCa6iFHCa/xr2RlDLW3qk8oR2OJVxq+o8VV5Jc0aQKz/p6hRTcCugAB1P8I
cEt892NdnO6jqeno/MRDVLh+01SGMyhZ09hWn4fiixop0XDvewjA0sgylWibZxWt8NKQW+s7jUmJ
heEDYEL8J0fjasvaisZNWnn66NR+3UbkRmjNbBtJ1SOwD13dv+phZn0T24ESnSXGlubWLDOR/mNS
ZI+9ibeeE4sxiCYs4k45YlMjSm514W8z2MPQRvgFgYMppCjalq/Q+JJ6JfHsoTT1zEVkq/hVTLg5
bdJ+mBI6EImnOaI0dqON/EtDCtlUVnzog76rd6o3UY1uUIyJnCxT6uaEZ9yYPWCPEVuHRMl9cxNF
7PurzIzGxvUQ75psveXj2PkYd6Yz6bg3uaxGmnWAtoTABVRkTsegFnvLFYagBTJqTTRduiAduivQ
sZm2Q2QOtw3A+4O4EZGxQoVoLCn7TCEorttSyKNyjxBiKTwWU6yatpn1pgmwQQoC2veNJSG65OvV
UfZ6Vj4gS8MezS6gKRVlwnNrBh1jQFCt/ZXVQu5vp4R6boGIMV13caod9HvBd3hNND8AOPNuw6pS
8NCVWq/nLWQADHY8hLjQeZVaxKPkODBydJ60PtxWVl777ZWh9KgoUe+PRb9363BoJNmt/aju3w1x
ErT63honb5Cu4PAOFF6nog8dAT0I/zaUfRTW0dAz+3s9KkTvOUfw2qQx3OsSK8YXm8e2yQblAQVa
o3BFtEBoxcV+RC5n6nqRPpnoc3cub5LUeojVpDe/yVNt3EeFJtwYqadWvBlGKbqegqgo3gqrtCoa
q/ArHdhSm0RhBz8UJk4i+mYseEz5Wz+vNMNtm0KNXQSzFJJFzLo6J5rkTD2YbLAa1wHEJQ4s49E7
jQIGdIDOfTNMKCuMXnKQ4nGItjGXQL2bisiTbgsxboTbFrk26VCoilBsil5SHwrfLN5HcrIRcIH6
J5L7x2lE7zYIG1DfMlUPHl7bpEWzcw+XSorttvR9Y99GeftkJXkvgX4Jy+ZPEPOW3OZj19IDj71S
d1s/CEg0g0FQX3tOmHgPA3jKr8m2jGo3tWLYOLlfsWw0JWgaF1pAMB1yU6v0fTpKlIRbPWwysjxD
uRsFJatOBqoo426YCp5LAp9ZPYVmohtXkok00abqDRVBD78j4bZ46yqHVozppFqWOeBdIxsVBSyJ
X4utd6YinhbxnKYMp1ZvvVFEtJvrCBhaWGtydRDb1iCJYYNWjjQEcctHr7XvCDmp8k7uBc38IadJ
oYB9G3Fv3LVNnTQ7gNKi5VRmPRQ8B6QkO/KEssK9lUY611mmRHHpjimqcJshTkbtF69/hi5oLViZ
ie1Hah7HSKgNFGITVR/3rZoOPGC9RgibXaGNLaZ6cTnJlPcn5O7eiqSO0h8DqJvqofaLqfU3ZZSH
zVOsSyXlaHIEXXhtO6HpHhVT4T9jxxX62c+ZpRdUFZFbbil3inqmH8xAyjy7Qz7SQgkxpjRcdBal
xSiy8ul2FGSx3aL5idhHHo5R9zDWRZQ/svAKpM5zsYifxNyIBtILL5ALp9bakae2jpjptSiLA5nP
fxU8y7x47irMB/roMubRQ+myNK8qkb+6MwV1lO//izveqyrKEChxJXhvBpXOpk37NGnsTsXVyg7D
Qu82IWer4Kwggc+BsCBhcRfVOWIlWVsCYcNeafsYbdNN94pxVYjmiO/OXMFQ3oRPshNvKZP8X0Ii
1TQbWeC0tBT3SYYR4u7M0kpAGm91O6t2gu1tJxuNkXs6Fr/XMMdLwL3Kqp+1of4n4FLphwOVTKUg
IJhSPzbsshPslTEt9S3+hkAIDjkwQ7KQ5/2MJ5YkqVb0GRAY4bPa7DDJVKlNZ0k78qgJhUc4T61A
6UuVbuQq86kyZnL1vdUwG9qu/JQZIf4Z2sxo//kpS12FNplqqw/4KeIx3Oc/wHZvNAzoURzY6Q9f
x1pC4xm1hdsoYkN4TSGusRh1lItKVrLDNrSG8qI4Quy7sYJsJwjKoS+9o2yuKVYtmS7/icjZpwPc
RmhwwXTpiyESeFQhNZQ0jgWKYRSvJ7BEyos+lWszeWFvMLx/gi2oLiCnFXGQCEZn4crbyQMIdVw2
ndbBCiCn57Hqq3xhpX6KuJjQSQXOSUUDrEfRXWX4mU79v6VWze7dqOfDozDnTyYtZjCMxlxD0hdw
KZKbByWO0yuO+GqFfrf8Tn89wlUdGxlRBeW+PFb6QRkQB2zR9ZikH974MxRfAzkmu4B/R3fz62W4
5Ewsg818mA9gfjmXSFctgvU0qkMqnT4Vsp424tdhzihjyziLqWsakyR9JE4nC3YtAyYWSe177ZAB
c6ByLeoPaLTt0BhcW4lrI1yuxCKXRoOq8iaoXSzdIENFzqxSBBTDfJRs36Z9eCuuaW+cUdwZsGxh
ZijJaMPpxtLe1suKqmxLYAazRNocFWDAtAeNGlRo2qsODP95H3hPnT37T+nqYUYqHdbUg+bv9/FE
W/6MxfdVjDiIxLj3aPrWEJQz03sXjUbcqVksOb4nrflHn1EsCYgqHuLss3KgaSrzwfBhQYmkEhp6
qh6qVMqrHkDz2RjbklsKXUhaSJob6VvuR7AYX6+w5a5BmmiWhldNUVZQNVmep9Quwoq/AQ7ETB+H
xHsSu+q3Edh9kx1q5fnrYGej/BsNGo5qYOmLRcJilKkFPr+qRXUTXZmuvguh7Ieu994dx22wr2zx
tM7+WZ5vy5Dzn3+YWEE1+8APCenVg11RupILaeUqvhhi9kHQTBoHprbYpKOlFoimT9gfJYBMJl0F
qJY/fj11y3tvHgYeIRZaVkwSNKrPw1C1SUUAtVF5/GUFb7TEOvZyuo07WsA8DwYb6euHVLNWhrbc
B8uwi9lrgLsmaUcFbwJSLXjj97JB5nQcTWUj0sNbe6ddmklVR6xLxyZAR13z8yjHQuQdP4eDejH3
FmCe2xDvdh19aQLuMFFHuWiNhHkxqmGZBo5wGDMvda76tIu7ZsiJSv+5l06e/v71xztjhv+dxg8R
FsdJTW1I68VC3QyaG6bFL0kMINYHgLb9yHCmNCVpitqflRfc+HJ9NdXKQREODWShPlyZ44tf9MNP
WSzWrtEixZwHC60a7OcdjjOWBjvJXPF5UZaPwr9jZpNzvPDmZmN8/pY1GtVW2/It/RRPkvQG2x7v
Oj39x0OQduITuCRaoQ5F7oNw3aCeXG9S6k528HN0KDTj6zO4EMudde9L+cJu0iF7S7N/+ix+uPht
cUL+Wwmeskn/KG/mcfyh/zFeZ0cc2R1/B2+z4XLhDn9ARCYPwM2LG8owLjBhll/geu64cggv71qm
ysDGT52dfCGbLsnUzTQOQdOB487q6pdnRk7bkzumqrqiF3D2nFgGWlzqueeZkhETqMHJNIyjY65Y
t1GmPJpBdUp1a0/jF/hTaekbUzLXol/YZ5+GuXhq+nMbMYeIvBmPvYs00A5EkP8bobfNLJoDesty
jKevd97XISkVfl6EHlkSnSNCVvJdqH2rhTWPqPP7E0Ml0cByRVEQgVne22Ooq57AsYJWJpVFkAkd
7MwAwEMuofgGsebr8ZyvFBmt1b8ezECb0bL4PJ7JD6TIhJK5GXxx78fxXmuijUZt/N+HYXPgnzC7
UkGD/hwmrSoyRrqsIGt2RlpvPfmXGATO10EunIpzDUDRDSQ5RPXMCorLLmgtudM2UwWlCrTB91av
T5jv7YR0yk5qLCeOBPXJ6uRvIdr8SZe8TXl4V4RYe1vDz69/zvnB+PnXyJ/H3DRqHCsmFIsBHGRs
YPZW1Fu5g+AB+evrUGdkaHzrP418cc8NiIVX1PKYX7BnO0C29qzJqezBajv5Ifqp2Knjb9dsNs83
g6zrNF2hH8t4ESwVMctYyNpSQ+B96GIfDkn1hGnPmtTAhWkEXcLrHScijTf8YoVCSKbb2rAh4lg7
4bMJQQDw/xDcCuOazM+lUDJuR7M7M3Xg5dtVHXRLqTQAl7kqwiEcbCV/a7orKbz7+nOd73EeyLjz
yTzBuMvOdkOTeVria2idwBfqGkpWniTTGm2B04ekQFMKQvnrkNI8TR8TkDkcjHEJujpfCxPZxWrU
aLD7nUJM9XUUXgrzJcoAWAlXg+KaNNHHAG/hOt8q/fevI58vEoUEjHempEoKGfvi+0X6qOLpoKob
xaMhCyUu28iaMKyMT74wp3+fBXOFDIXU5Vo0hEbNa2tUN07jALY/IHYABdffa9sKyMvGPCg77Wi+
0qpurzR7PKin8i51ip2HVOz7itLzfJot5hoZCZHVgkgQ/7PYjVUk9j2WGbzOCggtcgZzsQUWSy89
t/sRUHnfRvveKKF8+vq/FeTjQ7OwLPpYOvNAEe3zh659XwkKsyQBg7YpND+95vHrD3omZfE3girK
KDyLCsje+U75kAENjVakEOXUGXSMUAAMbDmwwQnbszAoDLHSKV/Lypn9dtEFXZU++FveWU4v58H/
xp+38Yf4fahksRwzQqWl+2XTGsgOxnaWPs+CbZzY8pu1A0vvho51KPcrg7+wzjiILEp3Cmn12ZnX
SCNHR5Dw5qC7WG3CPc4c2+Zk9rvhFF/Dj3AkGzLAoyDsISp9Hfz8suZuk7DKY6XjCKAvthKd0F71
I03eKCOqK7dG+2yu6QyfH4Ece8D5yD4ZHwtoMbdJXRgx2IBNpgLTtVjC+lHGbKZRo5Xb+mIklCvk
WfRHPzMiaNooKCWRSPGk2ZFVHIAhoZjxo9SVFe3kC+8CZZ42FF7/iguJiwUrG17RVf7EvD2KGEID
5oqcAM1oOFgoB2yQDHDWFJMufCqkmvEnIyfA63P5qUr25YCdDpZUPmRPSdiHVEKStULBhTn8FEX+
/LXMnme2XhAFAMV3Qxy3JawmvLIci5bYv157n0ItzjSERobU9AmljRacy2qjyT9lId19HeX85ATJ
xq7iGW2xvZaZM3okaipYqQyT7zhmx0C8wufsoA1kb9GtUlyP1b+fwjkiNz4yKqZGPvN5CsmQ5Tid
Epm7GF1q3biujGinTg8AJlYW/JlsjE6fgYe9JlkkCcpZaSyT4yRqeYRSiw+esDpC9+HZum0OtY0p
TXtnOpA7t6MAfnlDG+mm2a3V5s6v4k8/wFgkL0mm6XNLDoTDpOwSxOFFlEu+/oAX3hmfYyzmU86M
UUzmQdZuB7B2O0ti0ysydjSp3VXVsPO825grApJusbMp8y6Oq4rSfYg5DooV6R+9uuPssOPsGRCo
IwEKoom6NrzzHTd/QZMM38QbkGPr83LBKbA2QTqBU0bFBFDavkYEQux52IQnHJhA1LKQbnQ9+21o
9waWymEbPhkIEXRgNltLWtkv0rztPt+FBsc1TUi0gCgXLgsPgIi6upnAAqo7ZWvFtolIy9ay5/KC
DjwfoYJV/f9LU6Dg70BhndMNK8/PU8Da6ZCCm1m2Rv5ronjot9X71AFHpBu/sprOj1G+KoABYzZM
5rpdxOqtrh5jDbym96weUc0SbErYrnwrXJsb//uwo5hTblbv+LWoi6qGkQlCK+GKuJF3g0PLda8h
NUAuNd5pu7lToX6L4OCuNpXPJ9YkFVf5noDmzt9VtZb0Re0TVt3pR6vbiPBNYNPedvvKHVzAsA3K
1MFGvFr/pufn7ufQ80/78KRKMtPMMJecQzcHaa8f5vp5savXXk/ny9UUkYKlw6xjQnSmWIggohRK
0rx2dv6el3nkWLZ+Syjbzq7XjrtLg/oYbDEoJC7UjCrZ/wzqFO4aV9+K+7UwF97D86BYpha1P/Sb
F0celiN+HXTEGe1pm13Jf4rv+X2ANTSK5U6za0H5HBobAAv6se7XG+TyEP8JvXgA1LQm0x4Vrb/z
GR9nv23UcrbG4esw5xfH5xEuLv9WR9wiUwljItnT5acYl7WvI1x4o30OMf+EDyuwqOIecgEhuq2y
Dezxmfe9fuCSdBXb3HbX/S957Tl94UL+HHM+Bz7EhN6QKO1IzNKVtt1dDGlvPMwHDKB9W3aSm4Qe
Uvw4PNO1rO/SxzX97YvTqoA/UCjVKvqy1jcUfRpG0zxmqBejdBcPf76e1fODjAF+CLCY1MSopSGe
BzjUwn01ZPuqQS8GYP/XYS5/vA9xFhOpZ0rQRzpx4pfBgWe4848IJDCJdHVtdQvpduUgWZu5xdaO
4gqS4N+BKbzhATPAjVwZ03y1fL5ZP8/d4uopcQiuJ4UxzUeVeB3eaxXyXDAUNv9ZlJErfPcgydZ2
j4fhmhzqxY39YUYXV5Ce+8DV8BDctGMGQyC4SrMXmZQshxspKfdKw2r98fWIL8ypqWkUavQZ0XQO
owI6rUjBMG0s4xqH6Y0MSebrCBeW46cIi68WD9hJgM6Evxf7nZOA099WkWqeMrnXH78ONf+nFl+P
7JUSDC1o6l7L/EtCSk80sFrEjhFCoBniMnvdwCropLVr+9K0fYy0OIKTauojLWrgAhfvsfJomSvF
wgs9bhKhD0NZHr49TyQzIEDlCI/+PnNwJRAPWP7apdM70N2GDSLX+sr6vzyBHEt8E06mZT1NG00P
gU8m0Cvf5YS6DiKLrfJbCouVRXFhpSPjSSeFTpXKMBdnBzgGCUbQLLI06PCcledB9O4NSKawqrVn
ue0o3wWNo/fp09dLRJm/zNkakQzTwHQBm75l6id6aguKvWDBoyEIv8bC92N87g7ZYXbXoZHITUB7
9ZpCwbZ3lBfzJO+FnXqbnYIXEozZWuvBcMTT2nF64eQxDSymZJXCN7txMSPJFI46auLTpo9iYS9m
ZvGYohP2NmpNdhsEQEyRZMkm++vpuPTBEWsV6TrN1pXLOq1PQQ1YZ8BdYenNvSUJ5c1U9911YYqQ
nnsTmu7XAecjbDn9KD4rKrkUq2yJzOkaq+h9Eb3RULNQ04D4aiEkZECt0LegjW/gZWy/jnhpYknb
SL1Fkhc8vPhFH+57X8ee1xdZ02k0Ak2fAuPUDGJzU2eq+CdQ1P6qkukX/x+C0pFihBb1heUl36UK
vVG9nTZShywVaoiVempR91FhfsaUv76OdvG0MD+Em4+rD2NEZEzA1J1ws2b85Og2puGzPxoKEHM5
NvqRPAfXa4fFpYPdZGZNBY8HfLEXKxa6olZK0KfQPegR8yuNjd+33U7tEAr4enwXV+mHSPOffxhe
M2lyX8hEmqWgCnlwJ3p6bfIj6e+/DvT31b5cnri4gtbk+LPORH7DUNOKNuF0MK/Ll3BfuvFNHtJY
i7aWO/cShKNFTSO0FahRf+vc/x5FQvXwww9YfMkK3Hyoz8dThGicb+7DXl+ZzAuV9M8hFt9NVXr2
X0oI4xE1DuU1fkCgzBZclBhVBwFlt7kn43Wr1UrUxWX6cXCL74iPWeD9nd0ZJAEmZ9ud5O/NZoNE
Dima4ECLXHtSXVqkH0MuHnRBPLW5UDDYBEkBASW5RsuQF3//et2sjmzxcrMKxZ+SkjA9zgbI5djx
EcyK4Ha2ufE2GI4fi+tVQPqlS5SeBGVujb4ALfbP2yLOYD8l89gqufzeUtX2jfqlNNI3eHlbD73j
xEyRLV1Tab90hFtzw509r9BXXDxN/BZweD8v0QIjcT9/7sLoXsteolQ++SDjwzXD2zM0p05R+GPA
xZ4osmlK25GA3bYERRDY+lE3betNA9oYOKXTvmJg/qfRKaD2r8J9+k57YRXhfOkM+vgjFrtGCaex
iQd+RDBqe70JnGA8oN5VGit9i4sf9cPsLvZI54Oo6OfBUkq9yrbprp0tTFdzqUvZG5MKM5saKhi5
Zf2im6KwTrK/cSSE2twSwH1sQ3PZKT+1Zw+JPPvf0hn+8x3/CSl/Xq9hWxXeKCATaamoP477KJZX
rt3L+/DDqBZrUxrSxlRqRjVfhErgVk/dnXKiV7dJEElGOQgVWhtVX2dl/89L8Oze+BB3sUQhnSJK
Ot8bM3dBzO3k0Xrwd9DstsVNdApcpMLKfCWofHmp/DOfiyXpt1pYRRVB1R3G7+gn1A+q26Er+FtD
v4C2LBpt+aa5Qe9xLqjMbdnEHnfFtX6Sr4T78mn4gULD2idYm4rFApbr0bMoEM+/qryZG+B/13Dz
UtwoL0gH4PGyhm+/vDX/mYfFGU8vLhpig3XVCt8y41o2uqu47dworFZm/ELhfT6J/om0OObbERZz
P69g71o/xqfwaLnyQbmXX6tNYyfXlFJX1tXaJ14c8abe50oCsQunQu8HOsu7eD8dwFkjseeixnql
XOdX0h/hiASU71jvX0e/GJxmrSapVDop3X7erwA8UHFJCd51ebDNFE3eQzl88vvpIeyqX70FE6yu
b8ugWTkD5Xmbnm2nOT0A90lpYolbCZSBwiPwLQ5BRCjs4ja4RQVyj24CIkXpa3AjOrEjOMCHUXza
A4C61Z4Q7VsrOF1AOvK9P/yOxfeesFeQZYPfoe4Q/sTIikbPFi2IXbAy4ktJysdAi++M7IPcxiKB
pqBHe8afHoYWTFAs4VQ0icJeLtfcQS4flf+MTV/0BbElb4N0nuPuNf/ZvCcO+hF25Wo/pKN2jE7x
NrkW17Cb8wn/xXc9y8VMOWtDmZgVufZsXe+7+qHeCrvE7ffK4evle3m3fhjh4r6Z5Fw2eQLNHR2f
WhDP3NxWD0jD9o630Z7D1TfC5Yh4hMzNXhByxuL60afU68OEiKhbOTPvpLTz6xT2xezWWzyv1Qwu
9F1JFsi96GXDzDtjQnSxEupGkUzwXKRtcafsEQATb6ejvqVMMa6dfhdOdkvkoamBVKX/uuQKjlEN
9g/FGnbl4HhHlB3mg0iwB8wR+6cU3cvjv7Yd581ApVyEmghCBa2oxRlUtFIdN3O9oNvGD9Lm14CX
3IAhpKvRW4HIsnJ7XUgXPoVbLBkNUnSWZtRDirS6t/x+33q/J2HN7Fa6sA8+hVmsExU0cYDvAAlt
K21SD11RHSOQ/Howt6J4EwzfDeM1wUtBInRsrVlNXrgv5+4DnHeOVuusyucFdQJjmlUjYWSSYbOk
lZWtS0BWkMxc2YMXRzrzkWhJaBIt+893SJHHkpHN/jLyjuKOK+0NN71CJZjXyL/3wfq7WP4JtoQ6
1FLE9czhuWGreEwc1YKoBnCvad+/HtbFnfAh0GJVynIfGmCbOa7ryMUbAlGolc12cSF+iLBYiFNX
GX0dEwGFJgRAegSeT5P/+P8bxmIZ9r46Zug0jZseuXFdQg985Qi+VE+BaDRf4ozlHJdohUmu+AnD
CP/IWHj4LnK4SXw1Cnf6H22f7hAB4OlkOAn5HOLPox3JRzHHWzw5tvuvB/u35ra4fD79lsVlPg5q
oGnzlBpAwWSnQI/XUXun2yLUdjRAkEbFraptZxvo+YdNf/L/Ju3LmiTFka3/yrV+Zy6rgGt35oEl
ttzXWl6wrFxALAIJEMuv/w7Z/U1HEFgy3desq83KsjI8JLkkl/vxcyDGAhkrX340zzHa2CEVAabT
6/yllQj3ss16S8nyqv85XbPdQuQQD2JakIRDGQVJphr1T/QzrezKZff9txlzdvWD2yuDuh9mgoPu
Pynf3eHl67leNGAjZERhHLmJz9jjKGGX6DZwyQUdwfOC7iRa0G9JX64EE4un2JGN2Ttj4vhLqww2
Bq27BNdY2GjFJ5Vv46wlrddMzR4YdgkKMqeGKcUqvhGC5soi28bORyS61//bxM18NG35kDs6LIFT
7qqk2XXTrwW100ecbYOjeZv5GDjqB9JymOhQFjbVOmzAG2Rl9UaCRZHrIGvTVnbeUq4BiEhXB0EK
Lh70VZ9eAk5uN2ANg1tbUI3wemBNCp9d6DfEsw7geLqzb9eQmEvR7YnJmXcArNybeKoNiBt09Lds
8g0a4D1yk1/rgLmogfGUhKtZgCU/OR7nzE9Y40qqTkbRTPAMIFyU7QAVRs0OCeO7tvDRg4sORLRl
rGI1lpK6J+OdOY5s8la4chqvGYo928gdvQS3zfUkjFddV89AxSNgSp/Eao/BdFjM/el40DN/wiOO
FloOyxktfqJVDgTYKSjjUH4NyzoH/494B5H3d4Wgqjb+jfrVhKskFijsTKCzZjeYUVMX3IQwHtfC
b1HmpSPknpQbZa0ysBhqH1uajryjI83WQNnjUNDAWRDlSVp2KUZA4ONLFWy+HUTBQfANHnSpjUGh
2WsbaOleODY+20Ajh+RY4cB4lHmqtTE/+D2EsHbsm/6qx1v2ooVg2fkbnT6A+h1N7mwPJSPrBnfa
tj2daIrvJHiBvz7ulh5MLiyAicO1XAvreDqrTg/5DRrDBNG7n0rZbIy62BMV/Pk5yq2NGYBA5lBl
zjal2UOeYowgyvJB0fHXGygwVgtoQxf9DdM5dfpFmCM6ULyBPX2MrR+Myv2opk9/Z7DonEBGBVE3
3PXUBvaJqrYmBgvW5rC/lPsJko73Lwr69rO+Wzvol132yN7sTCCjXqP3B/bSfftSbUCkDXDO+Azy
41UCgIVetE9YqGuCUAUP33ldtzCMFvU02Jrehu19eSdvsjAFHA5CAoH2rF3lP6untQN38by1wb75
h9GZg/ZqMgKJAaN9VkKSIQ84u4niX063BkmdZursjDsyNFs5MGhFqYgRMIGG86ADpRnRLhirQ6o/
FjrzrWGFhWTxgQiU7b9HNls6N3MEWrtgULHZowCR7gB+eVc7jNBRsfKtAJOW275wbQA3s7tz65sV
V10K4I7tz7ZDIVSa69Ny9jcIyFGro3fQFL1FVOynuzRk2zVU3PKF/eeI5+w/Sdqg8yj9dKBoC5mT
p/jOU/zG+8HQPe1s2NVqY83y/nDA0ooOEbRxW7PDpzIVJwed0/AJ9ioPU/1jKnyau/XOkKVMIloM
TVhDNnXKEJ3ufRscexL6miBe3oJdHtdzveH7yVL2t47UI0uzlyMXmhuDRQnSY1dQRzA27TZ7goqQ
b9/Ft+Xt36vqngxtdgcrHE2Gw7Ry5rYLTT/9PuWEoKjhVddTpJVBCFe/X/HPxQ15NMjZbdw5JlXT
Cjbp4NmtV+2rTRw6b82hP0SXvQ/2wnAidhlwqJK1Y3zx1DmyPXMbTW0sXkxLqeI1+JaglX9r7KKg
+5Fck+9gSMfjNWyus81qtm+ayLNT6Mjw7LjDcKOmpjDcTC9Xn0EpEf2+PTqaLF++19+S7dezPJ1q
X9mbnXpDYzZuMg20BTSgtb+xArxcduEJ8HsWcg3xNu2Ar6zNjjyWGBpAT7CW7ov7Ioz2r22Q34Mf
aLVNa815Zocb0DKJlTNYqsW9mTfgSodclM3D1By2HZjauyjbfz2Ty6ebA6QVKNamHpLZ9mda6aa5
hQBOhe6EGUJQ8xInXKijXQUaH/AZ6lnPoJP70a3hnRdNg1IA3b8ARqLjbraKeTYyCcoZqGQEUBBF
txGeriFuMDQtchONM8jENSVIE9zd12NemmUTbz28/tE9je6u0xMP8D4NMgEg3ncE7k3oZRjMCno3
ue6BOqHQ5CDRSgfutPHmHmSDsgstuDqadebQPkfJ8j6VFuKrhjHIkxWoo3spb9Ex2eq2E3w9vqUr
Ekw94ApDLvy8h6yIpeZWoJv1Rl2BwkYcXSQZlGq+NrIYIDsGyNyQqUUr2RxkFel1TgnF6qkHqJZC
agNMR58ga+uj3Uff1uu3S5MIRBdafSzTQPvkbNmgjdHalQ6FAIdHoTkizMkh3UjXiF2WDlHshOkm
BFEd4uFT75BJrSuQ3cRudyGZbj5K53HIalAWr0RSS8MBytBAq5gGhNz8gVEruRkTF+y1FYM2uuUU
+6KqHoxhLbg/Hw8KMSo6CfGaQdfpvPID+F0FMljYSSMCIbW2eoxYLG97ozNf7JJtVtzi/LCEOfAw
oBatAr8xx20OUYSOxQiipKA/94FT2xrX7t3E95CEf53vAaZACIdyAdruwLBxulJabGQauEBhKlF3
Q25A21D59fVwzreSqyMbCcyxY+rwu9mNWpeWjPoRkruJGPfJMB4aIVdOo4X1gQk4NthCCQFq6nQU
OhouiJRgIIh0ZJxjGwzVKjSAagKaazBT5/5fHxGZCudoqga4Zn4UpVDuKJwCGu2Ut3unI7fg0mxW
zobz6xlQBBxAqNC7GNV8C4msaFgL0h/wL/1S5V2WQ6+HOIEqn0b2NxZo6seDsxEd3jCbvRbUtC7h
YDExzA93+OD9mpMtpAgxmCMLs4Cu0sWgFQwWpvcjA3/AZoQ2Ms66GmR9KsTl3HC9AW4hKj+1OnO8
0tLaik3sLKh83ZX6rmiri0mUKG/AJZRFB5UBQiQeoDP4tXusDndy16NsUmYXTYQnAcQ20fjkGJsI
fcDbbDvFchDng2KT9Q4mktWMwPlpeDreWSygG01bG+kfszygqUQHTuh3s4BGGc8QzgUd8XrEteiq
R6s7xQpHw2XVYEF5BbqSZVxcSikhm1tA3HIISwgbGBVZYQ1beD5jnBOFJzEN9MfOt59Q7CQGfwxk
HD/x0GCddLwM5MAugAaDutqQt5D9OLWnn46PjGNv87jtwbLomwd9ki0dyUE4wJ1BvxYNUYB9J+Vl
ZYN3bi0J8pk9Pw17To3PNmedUSdzCYyDBHvTORdQ4ZPIr7+pkLKDNFUIGZapojW1k7r5rge2Gb3g
0OOscff6NepMNpq0177VsocfLcFsQ5u5Uyu9jSWYPFxAusu5FWSvfTZkauHo3FLy8h+YnQb71WTM
djQDqTnotzEZE8RYg5h85tNwarLvQ9Cd28DkriPeFi7jE2+bbWYmqipqHAw139MdRMjiEGiTPd/0
7+tElEv3GNAXU4pSs3X0Yp96Wmpqja6LEoud6TTIoCzVeq5T69uGt/llLKEEtHJUTb47m1EDzFqI
BjVwoJztJU5BVaQVEFAVm4l1jyGPmHyDGMNWbtedeWnnwhr2Lt4NBv6bn1CdPoIeDVo2qRO/y9i5
o6nwNWZAs9GBci8EN2WVvcUIvQNdqawgU9THARqBXw964ZxEd6aFxxKahM5RC2UJJhirT4GIUqDh
XolEDaoCrDNQ8WlW5nfJFDqggN0xQWOuzqFuRmsNtQG1NjTSlw4UVYonoiVPQPysZbgXzmCQrvxp
aHYG14h/nSiCIQvsLnYd+7XTXkro8dZW5+s2W4lOFt6d7tTlg+BbxZ/ziFiTXT3IGH1qP13Xg2Kk
uM0uxp16Gz2gwg+plewNT6aDef/10i0dPAZCSeuzkQpUTLPjsMpbVpUpRayCLLvigaQou002U+YS
oK/3wT6sX28Lm9IAKAr0PHgAmGfUn3LM0CGnK50nFXmjZ+DczhwogVvDU1X35kokuxAsT4MDjevU
KQY/PD0BWEmVSb8MASxTwbgI4cq07ujf8Eo8ONG5BGS4fhbwCUPjgmlQWLKY9Wi0xcGQhlcXK6jH
Jd+HiYmvkjjofpsdZoxqTg6+ic6rGuHpEj09HQRhSX73tUusmJnDgkYUmXIqMJg2g8S96gm19zmE
zr+2Mu2f+Tl5NBh7uiWOYpyeVuBEpbDSi+9Z/azU5rVLG2B37mP6rVvN6yz5HDFwPiH1YMMdZnMH
8cYoLlur85QERINC8XooEsq83OJyWHGGJY9DlQ7dUHjQoEtwZsoq6twQAlFj5Djg6IGCouEGX0/e
0hIdmZhn/6EjRTqiwoSrQIc2u8JrwwNLz+ZrKysDmWfhOkiftXaD4CBxABPXqm1rKWuR/Xk53DWO
RzJdp0duEOMJmguJkUC/a2u28ueosht0GG6rmmycDOcuaepXu6v2TVWuGF/yiWPbs6NvbIloXciU
gFnwkMHRFUP4AjE9M+TKTC6e7i7IyD4TmmirnN3TgjPBG5Bhg6PFyn1tY/rFTrtQ/A6Z4lfyWj/y
m3jjPv6d9fvT6OwKI8JiSlog0Ip6F0LFOxDFrByuS5E8knmgokKn6Of9dbp8bWf1hQ1xRk+9awLj
e35bQ63LEwnYIT3nLbvsQ7ToEiieaP4qF8yCe57YnrlOCx6hsWeTbejZsP6lHNaQn0vLdmJi5iE6
WLaELGFigmP2AeScJ2UI148e+g8HYLc7wDIf/np/hntidBr30ZbQ2kTRSDHFdJAmSkxUbOp7UkOm
TV25+xcnEIchkiIgEjvLI+k0gjSggxAHqoNBRy6Bf1055Jcn8MjEtAWPxgKhWuAVLJhoAtC+3NKL
5HWCFrFdtxmC4lV77y7+zlMKseifw5rttcwCCXadZMhSWN8hi/fSxOK9V/SrYSwvBgIgCgpACcQd
jPq6L9m2JE+dLiD9rYR/efvhe4C/h+BdfZ5DSxVbFEOJsWvuq4v4NJc/vjYwXSSzK/TEwMxRlGas
JBkmA5DBAiGyl0lgvQu6L9U6MBrI3TYfjrmGFVvyGghyTRhVcImd0RRHWZNnTQttui4BLSDkoKO/
3oWKJ42Nyp0B0uUpXzu7QaukzhxZgaO4jCA70aF0gHpa/Gu0WLLioGeDgSWkuy0810w0hH/2jB35
ZwtFQJS2GihNtwV0EvUKat+R8/j1Op3nzUCggOwmXitgDgCL3uwYsV2knolTAseSmQ+ppfg6/5Cq
XvkEath9Z4Td0KFYgUd+YgQrtqfPPnES2EbJBVlcsEmpZB6NaJXNoFoKofLO3JgHM0TdNxBD0L06
nvDYId6U3762eBbYAVcG3BqIqo0Jvzg3qMZQB4tTbnlJ+kKtn7ZyxZP3IbYneUSPOyvB6tkegA3H
AhsYQmJ0BM0T1aYpwBBUZuCWgxbdhsadCdKxOmAkempj+8AkBCgHWqE3yAJG+OuRaufGIZKL6gXq
Csgsn1WbxhFafkU1OKAI7m41iHb1YwJN3XZX5PFBkTqGi15GYod21mwZSGpA/BcY0X1jl1u7gvp4
LQLayLCIL7RozbXPHrDAj7rgiZy6wia29JnTKYNjxXXROx5PjOSgVhU0WxTIJ3NTRBunj+VWI3a7
cuadhVQ6VE1AQzcVDcCRMV/8zEjH2LQypA+b8k1XowNE6Q59DNnaPne5//X8n0XBkzG8lIljIflx
VqyqhFFJlElsT7Qa25i1GkEcNDN2BQRRV7bwwmROJCuYS8NAMuEMkusUcQYqDMie8qRPDqiSDiE1
8zzx3Eq2jd8SNE+hp9R01qBF+nz/omPOhDQPpBN0NB/PLcsUEs0ViBRBVZyO7pObVW65R+GW37vg
5QJzsquMUHQoCllByLIAxKnuIS/jU6JklW+NVgmueujcqCsh7YLvg4EPwSVuOAR/80qhmQ+FAnpa
UI3rFMFdkiNDPQwHg0emxxS5SRMVsIde2ZZduRJ1npsGGylKocSCh+JAnT0dUd+rE70HNEArkpuO
JBAqsfgl062NVNNvvOQXAxc3wBA8fO1v59EukiRoywDvC6TQjDMmzZZYegKFP8tjPEVCuP2pEePe
6vrrPBKB06q+SN2LtkadzH5jTv0oUR5GHwSHDGh/22JXaPZK6v58v01sqSDgwB5AumqOkYQgXq46
6LMFL8xPia4UwwQDYpz7qOWvHHZnN+UkVzS9YNBAhx7T+c4ee+SJWCeg/Jl9q5TvlH3/enLPP39i
DMV1b6B9dio7nkaKhpFk0ogKgM4jQ8NW4kbb7jUt/RtH1KmhacMdXfkjMA+RNuB9gpgwCdx2uG77
7kkvrTQ0enXlPDw/omAM8jZYJEB2sU6nxrpsyCWDMqdXaFZ+MWokum3AD7O1mbnW336eyYO8Ixjz
cSGhkoNk7GwG20S4A+3AlpPuu2cN3aIge3iKglcLzZTWlMlf6/47PxQhh4H0MlipyEQONbthhCUr
6MtWuqcQ0+dNlXhmn5Qe0mt7U0H/vhn1a4wF+lm+QEfqFzIKUxSlnzNiA7U/CVwWhidd0DibitxZ
hfYYYVv6tKKqZ1g1iEtQDOUmOgrQTXcDTNahS9FdWpUHlriBxm2yTTL7p6SKn+TxdzvLgliO/cop
db41T7/pFCcd+VlD3JRaI75prT+muQl1VAtZDYiqNYSunMXLpvDKQHEbYdccEADdYMi8pDAV60of
9um4tSIolUxy1YPFVyAi0/c+CSg/VwBk0Eg1Qq1kHnEVpGC0bBFxVdS9tip5WwEOASR/dWkx8p5A
pbGoxRrabXGEgEZpYPrCe3XuapI6BPBljNAeqs4zGx6aTARJDBroatT3Cc/AR53cp5kZVib0m/OC
hSZCAcmYL1U8haRLbhSzWYl1z7e3bYFRGHG1gZMLe+50jQcaiX7S4IZsUAqYhKpsyiKqNpoe1Suz
fv6SxrRP4ptQdgJMDBmCU1NOa8QDtJkNL8C9BzMHI+h3GRgz4jc1CRtf9ar3VdbWxfEdGZ2W5ciH
OR3gRDmMRj+17/oh3k3pD+qrrpdeaz54K5V15YLzgOd0oLM5tca8pL0Om01ge+ozciBxmIFdztzU
kxDUWrpgybOm/gIIoIE35ywzZ1s9VD8mz1Jr/d6MGfc5g9S9U/SGP1Rk2Hx9zZ23eE7reGRvdix0
Q8yhwgF7dZjcArHej5uy8qN+Z9Aw3ygh6BfDNPb6MnSzwAJJz+hrY8ju1sswCxfG9FXQf4ANNYGj
Zi6lUUerGgqZhok2opmoRybGBseTL+0tv83vlFWFx/NL/tTizJ+ILPSmy2FRrdCtjQuDi78eo52a
mLlPntax0hQwoSkb5xqF3n2FxEg4cUsBpWcNfvMxhnyTHFbxxsue9Od0zlaW6lUrBIflidQqibai
uZvsUl87GB+GsamMQ+MPHntau4fXZnUWZOimNUg9wolsFlBUR+kECZPga7ddMgFCQND/q1MUM68S
RnXVpcp0ELRUJh5L+sxLNFWEX1s5L2djcxybmb7G0XmT80w1ymkzAvZ/B7G0Awn6QxeowX+ikTJ5
wvwim+gGEU6iGw7Ql1NjCRKt9Thi2uIW/VqdBbXTq2pMPCu6JKO10n67dJIeG5uNTOXSMrMBxkr5
kg23GX2flL6+nr4zB0QKHhkmJHwmpuSzdITd5hakRVEf7PAqvm7SLHqNrN7YW2DAPsSjHTkrBs8G
9WkQJ6cJGVNUdGczGONZaQwMBh1b7hzA3NM699W//NybWZlNnZYUblFXsGJuxX6CfRnbiVNm9bKb
vu2JP8zszI7DQrUGysHhOWHqqGegYTDzkUc96JvfBRHXQHxne2pmb3YYtmaXQVQb9jSnuVCgZMrj
VQ6Ss2BtsqHjRYHEwYTjnI0JMXssZQIb8XMblvdJ4WvBBIlWnq3KH97KSzXQd5GvvYnV4GHROSbO
DEAgTWghzE4lVHcHtwQjk+cYyvhE3aS4iM22Sn2jyuPE/9r1F+fS1tCOiGBskkE73ctxGw1yoCZc
n1EPgroJ8HlfWzhvGcZUQpgPxBx4aIMyeebsBDwDLIVqFe4sL5UefxkhSiIv8l8m2xCIMwNfflFl
QAMaP6KXr20vbWwkN9FuCYgBMh6zlx1jWd+pBDnioTV1urcaEfuKY4t6kxXIjnrgG6XlX59RPPWR
GDeB6IHM0Wz52gjkPJmOPd2ZIg50Kze3LnS59l+PbMFJkNxC+AGw7BTXz0ZWq0wZMwq+DrVSDoAp
3RM67keXPX1tZsE9TKSpJhpjkD+ewZnHUadKT6HlBpzGi+yKG8CY1tj5F7YabODUBg4EKIO5v0OE
A+tX4nXCalK1fqylhWd0EjSWFTCXFCTlgDcIp5Q3GqsAmv16hEsTief/xPyDP2ckNWjQob0S551X
crRYjI14rMcG0q9Wlq5lgs7TYFCSwYtnIkLGW/xMfpPGeRIDpC3RmIs+7jEww6m7WnzDtQauGvcD
fJJBdN2vpdsXhoj2Bw1FFOC3z2vo0gUHowBzoEdlGaqch71t+YZcw6KfhQUYnY7eQ8DfEYychTol
0wZD5zDjaOiSBe1PovxKdQNawTQY11QOF+fy2NrsckO2QiIxAWtyIy51P9u1d8VB2ylh+12DvIJ2
xe6Kmz+uuv9+7f8nfi9vf7/U6n/9L/7+WlaDoHHSzP76ryv6Ksq6/Gj+d/q1f/+z01/61031zh4a
8f7eXL1U83958ov4/D/sBy/Ny8lfQtbQZrhr38Vw/163efNpBN90+pf/6Q//6/3zUx6H6v2fv72W
LWumT4tpyX7740f7t3/+Nu26/z7++D9+dv1S4Nd8/F+U57/x/lI3//xNI/9A6cpG6QoCrNORh2O4
e59+4vwDqpCfFQ00hoGIfSrgsVI0CX7J+MdnKgpNC1CuAtwfX6Au288f/QMJagjRTblZ+BLKRL/9
/292skR/Ltl/sba4LSlr6n/+hrD0JD5BSlRHoRK6jVP7lH4uq5SiuwFRkL7hlZpYgSFwwvhVNjBj
5452kfRe35spCVKT4BpC736fIv0fR3IrupzcZFFeaJ6NhF3h68QmKgd6khvDNutBzX9FW2dMPhQe
OZY/OqUoQcfhSgnYnJkl8l6FgJQWdmZZRtc1DOe6n/Z1jZer3VGKJsBaJCgHBlIdmw87gWj6pVDS
BCRMua7JkKRGb++UmknjQM00q4LC7LvhMaNNBnRINGql/VO3RC89GxdPkiCRjSLihnQ2Phu6n7Te
2wppya+iSOR4R9S4yO/HSI75IUrK+IW7ioUMxUCU8mogWcL2YIXpkyeqA120EQMI4ZhXZ6aCik1T
1nZxDWqjGk1+TWoyBOXDyNKHqM8qyEE6paoFUVXL1ldz1YioJ9Wssi86QL7iDXWcygjbTkavXdTX
ELDR+KQSmrQFc5AQoaPdfgNJfMZ30k45BPWqpqzK0stF0ejvXTwAk+PrwmXNRdzKjt0QCD3gUENu
R27zcqwe2jHXUi9qwcUekEhToQOhcKPT1CBiusL2hdoN5pViMhz1Wm+akQ9RUgLwUhWnhrzkUSyq
F7cACPmQFLJB3dEszOgKeU4eJ15SoBSNBMegWcMPPab5cIlQQs8vO27U3bZJpeRvJu04y/3Grgjw
BUPsaPyOAmgMtkUmSlPZNmVUG7vU7Gpy1ydjnPlo+S/e8oqMoFS11bTnG8TTEfkx6DEwLFXU20Ug
zNrproexiJHAFWpZ3xpOZcWviYzNbwqTYgzSJmLkOqVJhCqG4CL3xyFx0GzepaW4r0faa74rIrT2
2a5SxwE3VJ6GaBCR0A7rM04C1DxLaJ+TkiSXGhhGCi/pYnI36EyJfvYR2HU2TmHyJ7WCMNqlIBEo
O9NSKyC/Xdl6FCp5GVX+aJea648NpLX2YGNi3wYEYEh9xWbENkLrIm1nRLXMLphQ2/6eU8MaDB9E
akRle6ANSROOtev0IaUlRbWolW7XeKUhtPaudOL02WC2aDaaWzuqZ7IIjUlT+TDeOwPaXSCdhn/j
5VY3QFlBL138vzWN8ipy9RxcnqSPbrJ2GMdDnGGMt06UK5ZnqXS09jgmhpZ4Si3jrPO12m2B4RwN
V/3Q0FfShBxACDSzluiTAqq578zOH5SiNrAuKOxeDI1Q3W1ftDr42sze7g5IV2lka1Enp/uk1pos
aJqsRlKw7NXhsaydxsZSmVGZodilg6YvoY4qvTROs1dXGpnitULhaOkwrAI+QB0+gnxG43loxtrE
tmvCyZmXWHKAyJ825uObayoJ0kNtPdR1qCTMiXZdgvrTLbJ1ZAhbQOy1/eCyiNwpqlqlB9lN8ja8
sbF3K3Uc9NusairzoqtAgr+P7EboQR3V3XdUam102es4o/wKZUTzQpGN8iiGuJehorsuSnZO3sYP
Lj6YXSixFjd7aTP0/rAuZjhGqrFX7B8EEhAsrEWv22Gl57l1jc1SJKF0wKfxyuo4ynwzz2LFd6jS
DhdaomW2r4yE2X5qVGjuKUabpLsmN3kXKNLmLDAZs0TQjH3xS2U5gStmyDnDfbFJEYb0OpoXlNqG
gHuZp/3BdKHGlDoaQ9duBD8xWgWkHiJlAtJ2tlY+1m6dO1vNYMNHmvdQ4Yn1iN3UhYtfIUWRp76G
PKf0cloCvIBnD/AI3CI5UESg7zauAM81IDKllEAMaHEUJfvc6DP3meGfVM+1FgFvFJvViNNPS1X1
ZoCH6pu0G0HR6KipkyAcjSOnheBsnuR+R4wWreOpFV3kythSyAW440g8k/dDvh3zjOcZ5IBTBSxQ
kDDvDyNP08FnYyd19NamBBDDNOeQFrKkUuzsVtjKPh2MKL3gqPQUB2mbsrjSO2aAWygxos5NPLRO
Ufhi2yXJttHc/hmMh+KyFmWHKgEBug+fz116HWcAAgVRB6GkQckQ71WlTXMfmOR6M1a1nnkOsA3P
Pekb6NrlZa2D1WTInKDE2TmiJ7xUQCqdo2K5i7TOLXDbuOQysev6SkFV/rrLXX1jyoS6wYAbI8yE
2QZxzssDzzBsQNSVi7bK68DuuBa0UoDtiwzioaWW+MhqU363kqY5dFqavpiNya94qRAQjQzaQ2vl
/VVFpfmgji2Y+hCp4F6waAjSxepKDgle+01Md4qw0sey4eiB6ftYv6uHvrrIba7qXlsWox5kiW1c
MV7KoLBcoFWy9t2IYxJyaqpBKvRqy0CBt7GSNL8WuRI/11GBSkRCSmqgwyZi1yi6EUAC1ApILYat
gHapPAd2kegNv0IAb7yMzAQkemgdeVO3kXHjiJojXJL0hTRxtGGq8Qa4zvfCKPItKRS+qYB1PpjR
EP1wkOS8V2TpXJdcz6xdajV33Ci1Syzj+GoZMa7htCm7xCsqdJtvWm4b9yJxyB4xqYWneU2tXzSX
gz8Yg1GAnYbwsLXMYddA8QSUTRESI3VEwkxaWZBrZnpgCqFhrcnqUtGE3vkCWijvuS6jrZI0KIcw
pv0q05IfpNayXSpkpXhgTiQ7RY/MfcsrHoAniTugwUrb0EZlE+9pxndJbA+aj27X6ipHqCAm/Fn6
OHb6sFVLR/3OiJreMUfBUrG2H65yKAuAE12m48ZShUB3nJYFrlFx6PEAH4exaIV5H0tGsMFaIh91
wA8DxIMN9mbdEs0vR05vyVDgVM25IUDaNPYPUoCPDF8YnW3KmA6BpkQ9CRsGSB74ubAdw0SI9tZR
FSyq7aY3PHXTfc1sHTuU1V7DAXjCrnO90SC4FhJOnkjTAuJJ4maHmGoMmDqyDYaUPypE2A925CLe
4txFe5BupAhJiZJwATIJne+MKm0PUoCG2B+pKT/G0R1vU/DT72nlmhuGRi/Nr3NLO5AR1L0Gl1M7
B2sBvVGK3gpqhZKtW/W2V7aqgG7NGOGobwEhUCRrLlXBKXZaTLICCI5CfWSaIp6ESCrMclyykNl2
eRPJGB14LOkgBlMKICmtTCs3GU47O7BTs79gRaT0gdVTALygJJ+x9xZNX8JzGwJmjEgprE0FyUGO
aiwV9HnoFQYNNJGmJWRQFZpFuzwesj1VpcTNP3aguVN7Caa/upBIP/eu+C64Ds1QZYxjVElKs/S6
DtVMzzAqyIfGoh7epNLUt405GFcZocZ4T+I6QxCpO/EuHRqZhaAJM/cKF24fxF3Cf3ZMK16Tok2l
jzgPHIaFTpSgVl3pF9J2n2tmjds0ssrbFrPulzyvL8YuppVX9fy7G2XqA0TF80vaKMPORuvDh23G
fe7TUdV+CuQZb9CJ1n0f4ko+jAkqYN09iCxFCZrQ0nwzdMW6qirWsH1kyvFWG7tDUzUqDxFv0vfc
4O27U0ZK+THWqO8EptmL9EqNe+S6/c7JSXbfpnYiQyvVyvSZy7EpJiRv2b4OZqKru8yqGwXZgKIR
ITxEcR4jnkb1ntGq5AHR5Wh7NVOy3oe2twOOdCUZHknexBV7TGSCRnA6kgbPGdfh6Zb1Bal/ar2B
DF/eKBCxSXijbQlFlbtIhqzxhojJxyLL9F95K8fvWYEAaNsS0ccQKiyzt7FOwL3OpKa1qN9FSIbg
S1lB1HISb1jMYopTJhl+aqOivDuyLmJ4CEvSDRep86pTGzuO8CKtNxRdF9Y93iSGeDGKAdRBXg/o
LCLxsbTt/kmmCgf2qrBEu5ICnCmJ2HhkIl2G/O2E4wRP2RyHm0RRpdIoDyZpgjy5GJEsxl3gk2cT
+cfG41s35JCwtz74W4PG2e4y5kF6oe7WSmunmZ/fv8fE6jGhSZGNnPdw8V6B5F6OZRxu+rj0Isim
6P1agvc0R3huZJaOp0wYQwkjVNyy6CLq348yDX+854/f72tjmNUltcQYTZFBjS7B+lvpRin4bR3b
D/83K7MaZNJbNV5XHES9N0rznHQ3avv8tYUZDdjnPAEKBgU00CgABjevGuPmimPTADvOwdr00FFA
cd6BOu1/1Ag/JZn/LMn8bgv1QLRrAUMC6ZzZpPHWEFXHgd7YOAdjN1V+kt165Wdh5U3w/RAUAWHj
DE9Yi8JsSzUPKkxe0Iv4p+42a7xCpyn8z5Ggt17/f+x9R3PlONblf5k9O+hAs6V9VnoyKSm1YSiV
mSBBAxrQgL9+DrPq65IohTg1s52oXVW37gMIc3HvMTABsoAhhYrL+wZFk3bVxGGXXozG0kQ1LxDI
jJDd38BU4H7jC72vRP8dC4hMqLgsfX13VVN0WFrrel0EXcjucZXd9bf5QQnr1sMLF47Q6e0iqVqc
q6fm8evInw4SkkIo0hqfCNdylDCMasqDGrQtpXBvS3t6mdLHOdtQLvrsg6HjqKE7gc8Gkf33k2kU
oK0gaw4SIWCOA52fdAtavILs/z2Hb0Lo70PkmWYNgi1Hn4RIW3Yw9yTW4WO42XVc/tBqiS/d0/+O
BaXFty3vhDGbQV86WKQX6BHZWRoIb6HDV8/bkI9P9tO7YKuVMXdqbaF4h1Ehdz3kMUEnlW0jIbbG
tJyFb9r4oqwnViIMpEdDDfZ6LIDAws6OqzANyRY07JODFfcCSvW2BWQUttb7YGahy5wP+Z8JLIvd
0re1gtGJ66Mdcwj84NmrXLZQQyvszJ/18S7qan1Mbm2iGIv9vM8Xaw5Ik0b6gMDLIFvL14Fa2lZO
+GRe0d5RoYW6lII/4I+5pY9uDbSie4eKGonQJvDpXkn9xaxoGxm18uxexuggnI5+Izou6PgsWMw3
n3GaJwEgRAXA2RBku/4XaqeKCemkhRwuT8IfvhUwlkcudGtctP2/PUoQG4Lo0H+DKDqQJ+9jW8CZ
mGyog2ROMLrGOCDZ+Y2iL7xCki027aq1+9dAIbgPSjWwox8J6b3ZaOlslH8GOgeL055yVV+DpnOB
wQuunDrWFG/8sYXb+SS/AiTkTdxVyoFiZmEzxO1grZ36/VkddwLUiWdN/5Y9/6XCwY5FyK8zPewU
v/qlsCs8JbZ+x8f7Aj9D00Gh0KE994GepAOq3jptGTg8T+ByYRr0ONtG+ewaifipUzwTcD+iJIjX
wwaj/eN5hMg6cMtArsMgb32/U9ZOnVlzRE5E8ZThHYVatmyGeznT/hfHhX01sqoz8aOkPJcUXuQb
uMqPVwl+Abw9oH+HsucHNhs83ViuOjxQcMB46I1o6Ja4YiPIJ7cJLqmlAQ3wAFr469u/sxp1VEse
VCbE/Sq7snetVYoAz7Dp3Kb974r1eoRCbeFlmp23fqVvstI/HpOgOgOyi2Y+jAY+3JnJqGU8tbJA
m2sUCWdr6prYdsZ+CuRsu3n09fb9LNqylUAPQZ4Ie+T32xdV5TxVKtwArt6k/kyZvMrcaWi8frSB
0vg62Me0A4KqoDiBeASxSDD63gejrEstgfXb1EI/m0qSnUd1gmgGByfsuR+kefN1vE8Hh/wXlryo
NkOr4308EwsK9T8MjtUJymKTPDYkr84O1dqNafy4OjEy4E6W9BdZ4xoekSaOBIa+DNAVrOLGdTNk
3OW4wSH5dDhLe3E5/SBas7rKWsogKqiUgdGjnCvysors3OhCmpOtZOfzSGhdwgYMx/rSYH17oaBw
UdtiLAMolBvHMYUWjZK08ndVShJ//YmWT/A+q8LEQYwGcGno/kGweBXJaQfpuCzgYO5F7aw2wuci
d2lAXLs+AmMtMriTkHrjPPtkgIgHnifKcQC02KuwKW3c1K1BpgbnoGGvbIa+HK/Dr8f2yaJ4F2T5
EW+uZVVhWu/yKsjzJHCc11qnG+/+rVGsPtMkDDo5tAoKFWJCOiq6O2OkRuCiarrxmT7ZuRjKQikC
9Xbpur8fSuFAktxpqyAby7BPoT1Vkn1Gf4jk9usp+3xE/8RZLXHeK8TCCywYMsiCD2hB/yzbDaLe
p18FoAFwwxb1UWeVLOVJquloEwai4QD+ULetD3i6bF1Xn07YmyirCRtb9Pl7RHF1JRrGLC504gO6
cGrb5z8z9v8hIv8LGhxvFs8CQXmHETm//HyhL93rS/sWV/Ln//QXTISoQIMAi7csWYCgLBuL6S+Y
iGn8B7ghgJOWtBnJ61Iv+xsmomjaf5DqQR8IVKmFf6bjy/6NE1F08h94NCD5WFC7kF0l/wYn8j6l
Ah3LBXYDFXdwf1HQ+JA4U04Uo3Sp47O9ES01kxF+gds1E9DXlhX9zxn7JxKYsEBbmuCAQthkdQ51
eqOSUaCpWQxY+J7J1Hom/qiVmVUG8AsvYB2IK5H0qKyw0QWQg1OzUq7GRKdODAYyER16mybVfVIY
xnNbWfaL6SjilzJ1jEV2JibFy6qBVnEOTT8AVitqH4suEWjdAU2RRP3kjpWniDZT/ULvZ/FtqKZ0
qqCEIBO0WJu8HiYNfCHpQDt3KGWTpR6ruxys8CKdzbnxalczSyD10nwEmK2umMovGWRF8keatxkw
GnonHLCMQPNcJOtIN6K1jRyN4V+yoSLA0Qj0BCeMlZSCwdXPgW5H7jX2PKQFmoZVozRocesSPgip
qnY5GodmWmeHZp6KaScHkaNxTsrR7NCrSXIX7iHotwEvEJUNnaxfc9Y4ArDZtG4gLD6Xo03CqW5l
ERnCEmSXtVol0W0QeV6fp15pnYNbOjw9DHplqPuZ6Ql6LXptuK8K6dEfAyOcs/aQDhW3d3Y9Fvlz
zY288dzUSUQgGR+HIJEyAa8YGg036G26ez5awACAa/rg9nht1wWv4ULZ6+irpVor0fzJTVDZma4D
cJGkEz0beTHu5tyVB9z67SFpOqX00AWt0b6z3aNKxx5KamnPHuGPrd7TdiC+hXZx7HaQux7ZoCb+
OGn0R16mGdqAKVx4K7ViHpUFPtxgtdVzVegjqH0j/AA7qJh9N7l0dDSUDScBIVjMZ+Ro6pNhV9mV
jcZvsfR9KoAFJl1EVeZMLth5lvWsNcQB2GcebxUzGc/ALECgvnTxxJb4HyZg0KNF2nWwGFUUQmXM
5zlJA7Wdyxx4IeK8aNowUWChUrJviDn80CyuBUxj2gOxyHTVD7X5IPViLD2ghGDNMIIN8NjyZcNw
2QLZoxvUgQpjQ9CaHwq3/Y7O8GAHmdVX37oF4OcZZQ1QVtGK4Yq2aPM2WqdExGLNQSkN/aaYcvSo
J/TkeaD343w1O7Bfc9Wuv2NNKy+ytNFm7GWTH/igGdC8dLSTrG2J3h2T7t4YIHaDHapVIREWu6CH
o58dC1glm480wnYjlm9S9NLh1EI9Xe8ptAv4sAP7uHlObEULcklqJ3S1rg3LqkJarGoybYI6s6xd
Set5h7nGb5ik0fvEori5irk+CyaVZ6eaYXJdZIp7BaHXLPF1yVw0l8SYfSuLbkbRf6iN73mmjgdL
ge+Mg/m+VGUNhx8ppHJMcPq4OyTsOdwSM4d9F1ri9n6ewihnufsPTgv5D6CemqV3W1rNbSqNScTJ
0DdL932kZ5Wb6VU2AVlD7bIAmbtzFctPc2EZPu/I/Iu51DKCQhSAGkFOeIS7LQDhiac7Sl9dhExH
H6gC+2hKW0hYV6U0fwF8SHfhCFQbEeVN9hOPB4C9gC1IMj9vMrIz7L45lnZhFf5yrTS+2gp4tuO+
gIKN6FtTAUYnZfcu4cNdbRVQ5Ssz6qcVN091nmYP+jSRi+UIvnxdvH2ytG14pCe9FVWi0cWNZebT
qy3EiLh9wsYA9s/yhM6lDATayDGz1PniGrMbL0BVf0oVvoNeB7udlcn4mQNNFqMQxE1/hlhWaCYp
TGFJYV1Zaa1Ak8XVgdlz7BM3KvZrgaqErjq4IcSC0ytSwO3RNiiJiFM3HnR55rBtmb2rHTR0vELp
24hDLfuqGOb+SswKaGFppqNLyyA5BTFUu50rXxldxQavREli6lZaQAwBl25twVtkSRrPwpgD1eRj
rGSdC9Rsp00/3ZG6+x4ijif06bWfaWGbEdGNLjYyOf5uXULOrtrq+8Sys2OCs/obPIXrq6bGf0LY
ebh2HVp7XG9cf6rFfKRYL0en1l6N0sFPovN0sGmKOl8KYFZkF2i6pLPK98M4F9cpq2RUAhIY0nTW
b+xGYsUWuX2wJr19gteX4pU8ySNDzmYwahX3SeYqO4Mz405NTes1M2uw1QpUUoNBp4KBdY9mZq20
6t5K2bBTWyiODB0z0C+elOxJH0oalRz0ZpM6jjf1WJy9ricRoxznoabnN6Y0q292wdQLSUh6n4w2
5JMtl34bZKtGZobvWHWgZ0CATYSjySBPYgrA7JKu1B6J5FTB3VNBm7fL0Q5HZ+YKGKr+YDoFGqFp
WYbA74BwPAI9E9YpHpA6YsWzq7eahy1NAnA0lN+Apye+jSQ2NBXq+hnpzWBAFvvdslLoCJWybW8x
886xoe7Ye1ZbDjclYHChbk5NGYpMFk+4GUTI0BjKkPsmBIApCmnOojID10zdPdVMJ0gGooD+XWfX
E7GGk1o4VZS6rX6HXIBHvWpnkTVxDShWiTofMoA4x1VyEjznFua9YvdNnaFb11T6bnBJETpWYmGn
p91zKp38R8YcuNOBJhIrtFPCjhvCB+BSxGLu9PPocuBwZK15crTg6N531a3DzXZXTlwsko30SBNZ
enNiGZFidKqf4py5BgWJH42x4f6oqCwGkqzxK+kUMcS1X/LGZH7G1KsCgNKAEQeYrKGGp0rd2peU
EflkjY55jxJ/GQKaoEZUjkYgkGbFKrCAHnSA+oDnqRNYfC58vajVqAV+7SLVWQ+FmZneWDNYfFiE
QYBxVHduwbTnCTYjP+BFUV4GM+1ARx1J2GIezqaYYNdsGO0rasjaxQZ4N6AtGx/A8rACbs00EOZU
XFBZJkc0mCGunLBDT/v0WlgwnMM9gR3eA7MRNFkz7xVgL48Nn+pbjkphhBnMogZalPu8sfkLslAW
joWZAc2AT27yyfVNYQ0XDsf1X65Iu4jBVSCaCIDGduEUoFua4AsbogDMqyc/a7N04ZOEM/iQ6dYY
N2plnCqjdrRQd6U46QMcTqEapl2QcszEm3vQXZA51kOECw6L3VI5Klkqbw+90MmPfFT7G9VttBMT
VYruvUnrvdkW1qscFf1OVysJEMuUPsHuAmi4YYK6qou2ac7G5qLOHQ6XTKotUCy4FIGi6BtAMg3n
1VG7GXf7NMZMWv1RVUX2Irp8DGfqdjfOkPRelld9qI0TOAlWlu1SR1WPbm1rUQ9Umi9GCiCHdLUn
p8qbM9c0M2qsWTmNs1ETT+Z9+cxIRxp/LGR3qymlBLYNYIR+lzQwtLyYhEkthtTElAQ5IEtBzbWU
+wAuMBpDvkNvvaJ0oPFriMZYbGB48kzagp1NqSQ7mhjGj7Sc5+c5B/6y1qYWtIYSwLuaW/kxkywN
dLQbLki5qmOBfRnbZpWFYqGTjlWtR3VCnBtX9gtSCRBiON1WFTpHY1sHepLCoyilRgxQ2RiOWTk+
akiBPILF6FWOlfsNrbVIFWMVi05VY8Ns2W4sBzWWDTO/5aBfY3nQJLCaMb8RuQRoRq1hCNSVlj82
lhsU3F2QNgO5lcCTYzzC9GwnwyMmzfILLpzet+ykidUM/n6lxexDl3EaTJ06HIXss58NdqFlKF0A
KYAxVIVS+MBlt5HJeuiMMa3yzU7TwqKboARVSm1HVdLFUyOM0CK0OqfAfVx3GbVDlQxtmPLJDsym
hE1UOTqW11hDegQ6fj65hd5FIH1aC4SrL3c4g5ywylJtD+y3tncKUuEooNWw50Vtx3mrTbthEmII
AFElFFkInHltvSn8vHeK3YwTLi5atT53ldNDhbiFMZxpzN1LO2v6q6J2TdRlU/+ddjw7VgAdHhNL
0h1p1Pm2Bqw6hKEM7I4MwHQqYmVA7A/Jb8YS424wBgGbaUbU2hs0u/1WTkkdVDMp9wPXiivVHuoY
/GKwzejE4rKdWJAoeR4B4azH/cQ7zH5X7w1N0GtW8LLzWpBa/QJiOz4MJYZgLHr0b6wE7E1FqAd7
yPp9BfzZfWKnODcJ8uIKSZU9Rayp6pccsOk9VEOamBQzRAwgDRHr9tAEg907yOKy/LFUmXkAFYI+
luPohI7LZ7ihwLvngBnFXcMUVhS3GlxnQZVo3fQRSkQEYmONRrlfG5XuAc48P+a5WgUGkNU76LSp
j3LWv49Nqh1xlSpx2bhQvHH7rr9A1AVXQ6MOM3QL5c8M2dS1g8mL2YQb12tJq3xL1Wq+abDriNcr
JSahgDGN5tfJyJ4BNDUvTp0ODw3K5JAVcCG4iGJDTJhjP9tzIo5VRbtmr/95pRJNWmFZVsVzYtYl
2uhzAfwzZGzqa5GKMrQ1yExpNVF3ydhIf+rd7BcuhfrRsGf7qp8BooumzLAfXSH0iz0vjPBGd7Xf
Sebgw+A60YO2wVssxacA1InXUT26xWMzCgigkha4/7jOzKwOKM5414PsgxNNqjsfGpLOO3A6rLjJ
cALbmQ44fAVMO5KSugeOSsrs4DZzD5HRwpmvkianwWw0tPQV12SJD+6Cuc8mO3stDKmhdp7l1410
EpT+ZJ4DA6H0BQCYSJMqd84eCxxuh7FBMY04KbI9wVn9PSUJ2zmJi8ZmivpnBQhSNBVwnlKcPjty
4P6DAeXs3yUDMjZPrSIYwBt5taYhO7lpmzCfClBf8AjAktAMWdxPBcuPOofwZE8oOYLh41AUAnIR
GiC5nAzQJKDxLSBk7td67p7HvG5vajHZl6YVuryxaFMrUWbVaGc33XitCRv7vCZwh+qwdKB0hzch
iG0oNvRTAuAgZW5+lXMhY5F14KiCOU6U67pzNHEYoPuA10DRdMdBc8B5IakZTLVSh0rST2FqmdW+
hdlECBWbJJi7uQ+lxImfzMOSG5r0NCRt8jT30jY9ipsiaPms3imuquxwuOHd2RSozjgOVk6nyTCH
V9jRrGvn2kbuvlOEXQmPFZm8OBRwJb8QdhfjApgiHMPQdVedfDKi0k0FiNg6VtfBrTNyGbDdH5Ci
j0+Ky+371rLLfTYQ57UtaBtQnU5hhwwxZk0GH80ez0RTZvYdHQlk71y7uFBNuvBlBTge9QWn94y8
h52HTe09lrKJp6c2+6Sr3YACM+vxCQBwDa8S6kF/hgXactAIuxgvcswTqFNaA3SFWtNsX8x5BhAK
4v8Hxeqwsk1Lu7LhhTX5k9UCHgsSJc0jsxqkEehkGG/IkEGTcIAmpJaDr2yREvBh1F9uK6LIuNAa
GO1Iy53PiTOmP5PM1E6wQGkgHzDcthnAy27BW79r5G6SMzT+bKXyYV1mBh1HlaPg1lnt1ZPLS4oe
XM+CSij3lMgCgFMKgZrRgvFC203AG9YEIC5IPZ+QJ9MQyUyBI7qxvBTydqe8g31m100w7eSuGdik
U14kMbNQawA2jlEFTWt0b9N+X+ppeyCaqFWA12sQw6SJ3D3QuQnNfEC4a+61A+gwczU7O9x6EOZp
spbtVVE7zsFW4LWR15N+w2jOZl9V+QB/RFxQyo6inoZnt2kWsdGbyQEgf/BaVFQee1+wWftW9ER7
cWEEDxkiV9oniSrQScs7i3l6LWzLkzCtaVEyGJKADLRvAYZuqxx2EC7BvyjcezwZk5ukBpoyUxbt
cZ1ZUNYTuY43Dugj1ESDLGC2LZ/AJgBJpcgA2gkKsBNSXxvs6dQzoV10eB4/KcaELzuqRdphF5S8
2ellNc/X1LLlN5eDOBuaeP/8aFnW38tSnfPA1EfxgHvWhPO1YRW3kpHpQYe43+y5nACqK80ZGXFW
59p80cwGL5RBktzC2qqLg2Apu3a7qbsXxphgTcB5yERWVgzPgOGal7JrxqMB8PWrkY5KaCs620NB
q4pHmyIThFHrbgBY56zZ+NEeDhil35MausO+IlFIkH2XhDDLsF+R0efgEEz5SeOUPc4K9pqnMGv8
2c+W9sDUFOiBTGbZvdrjSJ4A1hC+cHgFPhhPUfrIBuuUowAO7ChXT3iN5YZvMQg7+bpVomItZos3
oQFAz5OC9SDOScdlc+gH0jm70R6JittAOvgeTaJncU15mqKIIsDQUKDv1ABHbQgu8EqDV9ATREEN
98EWCtayA510ibJYORSxirc5u+1MrZzupt6S5mNJCyQgntpIjiMYJDrcRzIrB+ecp2lzBRC0au6K
CYZO+14Aun3IF8Sg52Ksyqtd92pBvQ41Cvo9M9JGs1GkwzMDFaAJHj/Xqlnqw01iTL1xYw6qk9yU
PS6Ru7npVO2UqHhFQ8iqnTgsLZwMJSuQlRqfKkSUF0aIKoLSmfBK5jAxGA9KnuhG6bua3S1Ci8lU
cKBwoPFw5Sh4c1wS0TpWyPU6beNuHjP8WYd1Om4J3UA3+Z6V0LH0pqTCrcZcQD8OdHRA7JnzHKdE
l+SjBnm/HIk0pMuSJ8VMm/JeDJ1ATCpK+lgMeACEMmutXQeUuvDEZKEGj8XZmQ/ZKLCI9VwF5H7o
W8jQwGAwTeMliS6DsgCgGRyZDsRqDUUV8YjX8JQdKua0Bn7tRPGH1LxE7c93U07yOwoROHbd875M
b1AvUeyD3hrg12HtdDKUptncwyhJSQJuNlYbg1SmdQdovw7FOakqMf9oKlSMvg+uWL4RJVOvloE6
K2Ozt1nbJX7VJ0SPRvzl9ASOgmOd9QkvxWujRm850GtQ4cDNcNBQCRN9zGZULDRkHXAWJ7Om3rki
KavbBlUd6Ogqhnh603m6/NVLeYsZ1heYxPsWC+AM6Awt0FQLVPtVu88qkKCQdEj85KxF8Nf6VhiB
CU/hS6tDHmuC7Rc94HhdjKr5fVJf2wWuNPAi/g/E/v5IhXz1W1Y9VFm5RZpDO9Ef/TnSslvdB7Dv
Ove1mJJQgRHXhYX1eUv85X1bdWkyvZ+BFZAEHbga9IQ+8ecCio3Yn4O6NcnvsQIfQ6ya9iPesqCw
IUSLGTV9JKpA9aHiEEOyKWrixee4oX4Zo6IWpDuoDnZ7GAeClm/ulGBLXXsFLPz4a1ZdNZPpvLcz
THMXdg943+nhvHP9PqjxiROP+ixUgi0lmvft8f+JCZA1jDHUjyAowJGlkwrMgAkWuaPs5hmK/e79
14t5LXXw96f8b5Q/IKk3uAUzLaE4tnzKP3A3wwOB6zr7Vu/Kp0UMngek8aBFcyWqDTjDWqb5Q+DV
Lior4TT9jMDkTj2gkvjQx/OO/JgfARSK3Li9FQ96AArFATaHW9i6jan9o3j1ZtCZi3qc3iC2oeao
5aHh6RK/2XID3oqy2iU2l7AhTRCF5q1nDz/d7rVNmff1B/zYWV624j/fb7VPbDqA0KkgCKq9sdW4
lzRDgdNJ6mOL68JoSh8VzwgeyMHXcTcXzmpL9Li9XX05edQ4Ocvf7Z7AhgHsxitoZosQiUUE+cOj
uaHYZSwH2scDD3DIRQ3ioxMwvJUTw+EYL4B6D2k8+uJUR9Bc3MnQjhZ1VRojS76dQxhtxfp+gl2e
coAhRGCFxisPmj2HobayAdZagXL/Z6/+86sWMOebBYX+MTpYOX7VAq4eYOQ9AH7c3bAAWODTEKon
czeeALGKt5yils/71XQsy+NNYJ5IaooOdyaK476TP9SwQ9740Msy/SLEGkODN92sSYEQbE93KA6z
CMVqr/LKS3Uzxdvn3tZkfsDXGRkpTQAJcCRBhvGKROjmL27PHVhNFKBqclig1cj0t9XG3iN5PnxH
Z3Wdmo3ExWbgO7K9mUNyrN0P10XAfSdQ4B0Xplf2gQcJ+N3/r5O8OisypM6GdDDJHXjrnrjv/BTw
fNMb0AGHGNi24Z/xHl/8cajrgwMFLLQ8MNTk2TqosQjSCzDWgeo7YRu0pwRby/boDlZ50BZFB1C5
UXxyZtjkvPFsfwi1WAbdBbBY+HzmERQ1/C3myucrwQZ2dOFHALm6JAlvVnciOEqWy0owb9J7bfAk
ypWZbx+zsPSTCB5sUXsFXJeeegvVeXs5fHrYvIm/2tY5XnF1miL+sq2thwW4s0hxdvdlkEebtj2f
pjxvoq32ct1DSsDEw87XY3DI2UUP80OieOLYf4eQ+hUBmwDOXO1z5W8tv09PkX8ikxVMDliiRTsK
4xxQZVfyw5C4G9eUvhVidd1PA6lG9MgwlYf0grcS0tQ/h+T0c7GegcA4ZnWI9V2Gs4XjWXOoQihq
/N8lVbClMAF1IqAxrH5GkffNoC3npVKjZH2W7Q3JHr4+MD9/H/xheQGHBSTaKoZlQ6G5dRtkNl6L
ShnK9cgWrb163cfJd+FpcXNS4uUgg96LP6JqfG/t8ujf0TP/3t9vfsXqKJNo4qDuil8xc4Yc50Ev
+8BQfm2M9dMD802U1bk1w2vAaSSiQNMkUqBv5pNH5wDsaOhinzbnMu6C/N6I69vWt1RPO2sv5g/x
0N7yO3v/9W/5NCOBBBmAzBpAAxB+fn9aTO7cinngeD9C/yzzIKHhNH4ObxWUj0OW+fT7DNA2yEc0
SOON2Ms3XV+Sb2OvTgqIHqBMCYkanN8orP5RZLbuobgelZG6tVv/LKCvgq0OCrVRAdGoEWyIaObr
PgQnQjcErvpQ3TkXfZ/v2S1ocY/W7XjPQvey9QOMjyBDB/Ks/53pNQcpUQWUrDr8gIWEtHBz2LW1
L4LsYN+PPqyvLx3IeYovoEC1LyM7hHPuPTKyHeDyO/XAwZ2xNvLCTx/CUIwFtnwxr//gBQIysmIA
Trd8ANVPUHT69dcFqkEp1PCh4QSNJD/ZuLY/O9SgIQaXB5jZLnSH9yuuqy0znSG6hPK040/OuVSb
aGNhbYVYNuCbK5A2k8XG9s9UZy9jWP/UkAuh4LFHZr+cIduEtmX1fFhdbwa12kZJYcFwwq5w6fa3
AG+i+IhaZ31bgTIinKNborzYbrkzfpaMvJ3I1fZxB4AuSwMx+2oOE/POUq417ZutnZl4sMhfKOp3
OntvCzhbU7raPi0UYgx9Wb1Gpr8CqICGjbbxIPjs6YeMRQeNCRQq8Jfff7VugD9MxjCeyvnW6lf2
fFa6jWvms5P3bYhllG8WRkOBaW9ThJCQHjI4yrVG0CQidJQtF1z9k+0O1sQCrgbfClfnaplzXS+t
GshLX4XYfBGwO3GHPBAZGJRk3LA80YvhL+LduGiaH/b3rZvss4OdANJtggenalCZXF2otpzQHqPT
srfzKzvz2mvB94pvnRYZ6nRnfKueoY6Ezh3/V5TmP3coxEMdOJSCUbSQtN7PMSRlDJlXyBYc61jL
n1L9ubG7P0kwCYhJSEVAWNI/4MJL6bo5FNSw11DXkmfu49Aceryf51DfsRhIlq08bPnJq91tQREV
QpoQ3YKExGp3qxxtUhPKvHi2mzF5tQ7zCVzSH2rucTw5Fqv3Aq2ZoMQrufWTVyuqb4p4s572ybhh
KwPk4iLMSkC5eD+xkCPBT3NxWsP/zInNsMHA+ass8KyA4NFmLrSi+v35kG/jrd1zuV25BMLOyzO5
9A0ozTTTjxSIFNU3CK4ugxsnuM/sv/66nxwCCApZSPgXqGDbrabaUqCRM8BWHf2jG5n+cufeywHe
+DrIJ8cAnKggQ4ymgwWF2VWQSqpQLylTMDQhBEKH26Jq/QGUxTT/l3thkc+FqwbAumQ5qddsSQ3g
N1e43ezTLpJowRadsjGU9XytI6wuAWcSUMbseeFLILK50QdEw+2WbLnVfDhOljiw/oMpjwNSxgfh
ErwpJ9THHBSQQxOGHXhksQDSYPUPKGJ5BvwzdOFV5071gMD4+mOtpfTx6lhCQwybOEhQP/iJW0RW
lrRnKJPhoa3CDSWcUEceQjiJp1BEDLe4fX9OqLfbfR1wdUuMgHb3GaT3UEYXp2FPjvkN8GMwKNFC
qDwtD5CvR/jZN3w7wNVVYed9DfiZC6J9Fw0Ad9T0RqQbp+ZWjFVKRKAFnAHpNvtV8YJqp6fT42Rv
DWRFPycfPtVqY5nVNChWgShLSwdlW4HywwvlYR6W8eDbsYEcc47QwOqv82jzuy3f5f13w8kI0yhC
8CzHP6ubZ4J8Vm0M0NlEPWgP55Nx8nmc+yROemia58HshONu61j+OLGLawAu2UVFBmohqyHPqlHA
FbCc/ERWu1JhvmiSwC7m8Os1svyZ1diw8RyorqBgiiLuamywEQWwYihh/aEKNFbxTKsBt5JQfZsf
aKltrMgPryXQyKEOrINJj/cB+Fer7CGH8BpoYcXgO8/Z7VN7yl6mQPGKAGl0yA8sWl6HmTwim4aG
w+aG+OS0QXg8SQ3oryAfXIfP8ETOLQbA/Oi71+VtHytX1n6Gl8xReJMPUBYq9x70A7YcPz9kbcu4
IeKORguYZ1DfX22TJM8qaFiXqJAHTmzc67AZzW5+qL+TQx/zsw3NKI9ZXvZTP+lHaI5tXBefnDww
m7Qh3AzpLjDy1rW7tmcVNI8z3BeY79SnHOrrBxqTGw0zDYykX8fpBtHX/Lhr7EX+HJvX1RcfrNXK
gvqaPQ0DR08nl0+JUt+nPeFQfCN4+iEHJ+51NfKTAtIbpHDDkdwI/dtgQPhwAOLnf5N2Xj2SKzkW
/kUC5M1rKm3Zrqr2L0Jbee/16/eLvsDcTKWQQt8FFrPANKaYEWIwGOThORDMyYy/aLa0gaoVEk4J
7FxLkPldFf5xkt7q9lmSHnL5pxfw2q7CvS4/FGG662WKH1V3LPyYgTv1YZL7bZ0wV9YGbteQa9Ty
va2+pl2wd6hTpmp754TKyn7P8wATRQnmF5HiEnOuSIlcZlSAd9O0mIC4gZcEP6/u8nB8GOW3IKtX
ju/iJv9r6apY6Fey2UeO7ALAZqrkVEFvfTtAXJ8ZJMXgzOfAclNeJ6lFBB01HdGOWyv9JujsnqD9
S6lz0FDZ1Vtfexg+6ntQkCtLuwqAM7uzDGRoAjHao5AHTOlOQ543RrkNPpbD7fVdfSvMCJYuQwEF
S0Y1c1Pwbo1eeCwvaJ1NIzFHMjZIg1KyavS1jGNhSbAI0C7TLIMC+vwlahlZCyH61LnJQ/rk1Cfj
IdoOGziU79RxXwDC2VeH7NFakwUQ7nYR4yFZPzcrnOjsdSr5ZTto8ggr7L45ZfsGaXF9r65y0F35
4syMWP2ZmcxAxNZRMNOk+GP+TgH2e/tbXadsMxOzMOozzVpoMRvY7RHj6lx9lx/MbfCUvufuX3+q
XFWPBT39+c7NLuGs7cZGnsQHO8X1hgn8DxkFtWxbHvSP9S/zPW35h4hmQHVg8u5nDkEwKsubtQRk
7fvNTkLaSEMcGPwK/YBcMBJk8UndJ3drNdvry3m22lnYChnBHjRt6LgdvZfqVG3bnX/8I/Qj2oz+
adyae9iUKJnDY+iub/fa552XMnul7Yued9qfUibZXv9aPqLzsFdDQNKb4rDKUXWV/VyueJ4PxAMQ
qir640/qbwFG/uH9rv+QcfnUysuH4Zv+own5vGuf9OoRPPMsU708LGOW93Ic2rmb5szcJNW2KJg4
DQIgsqfWCJlvHg4lvD9mNa0EvJVjas4CXlp6TCMIn55gjtvYuukzvKGu3BoLURUdaAV1eghnGIyf
xYKKQZ6yyXXyPGg75dbeA6DckIVswkRaMbUUVCk0k8FqTCdAlHG5k0k/ggN0WE9c/O7kECD8l2FK
1xLXJU9hckfBhipqNrPvJVUI/kriDHZ74/Nob+kkOfdCXrL+3O2qJ9jit/lpOFrgzKTD8CReIcmD
T/mkvxfFo9txcOkTnv+Y2Sf0zLhPIKkmLKGnwAQMs3ErfEyLseDchPgJZ8FcMfvGVkdMMLG7QTXZ
PsZP5Ky7YKtvpRcarw/mRnGZVoQL3O03xzWNmeuUlaN5/gNmHtR0DHfZItRHp/g13T17px+DS5P7
hE78as/1CgAljuO5tdnFUjZmMKWtuLu2xQNzi9GjthndhN5J7lbfY1f6GjzJ22zX8WXXEp21rylc
72yrAWlHViNWOiVf6/HOGb/d9pYrwNx8cbP7o+1M5qwGFvcPTV3FE4fiovTIXDY6RLCt368G1qVD
eb6fs0PZqFWOOg1rarbeIXDrQ3eC7zx1GxCC3g/1oXo0vpTH2+tc2EcKSbyxLPSlqJDPPCYJoiKa
nD534+61pWKEosJKFFiIapTdoScTVWIK4LPXq84AZlmA6nfLsn+RsvC93zpbs5APfaisUXYtHQAe
Tuh98051YGiaHfLE03g4DQU9PN7JsAof7G210w7DDm5SmvFr7bOrph1ecmFvduKlCmp+xAPE27gD
5FkznrCp9Y13YsZ3Oz4wEly7NO7WGgpLewqcBNY3BiVFk+bS+y0dDH3K9JCblY+D/JAbJPoDsln+
WvK4ZMihWgqRH3SNPIQvDcEWkdhGUQwunNTb0YKUxPNIK+Cth17pticueD9cTf8zNa9w+wnTAxAH
dO7geBvNuqucyG3NlQe2OLWzrN6Bpc4Rl5K4Z+dhQ+65ZNM2c1vvQUtBYVG0hC2X+tXdlLzLpGj3
t4vimaSrWKMJg0fO9s8hcfCZkh7cMpLyQ6kWxaEtrPTFmpCP/X+Z+tPyPouIWpaH8tDGnVsbg2v5
6FqiVI70x4qZa4/gfMGeCXqRhanzE+a1IrPWCq4TeESgwt970CQwvYtix2qx+dolLm3NTlfu52Oq
6iB3zUfGW1yoGr8GW5Bsj8NOcSFEdYvH4MPtXVyI+3Q7ZAd9LTqfrFT8prNt7K1cRkaFCKK/pE9C
7j4/6O8Q0XwoT6JbLW3XAMxLizw3KDb8zGDrI3/IQGHj+sl4UniSaahFIfDx18eLgpIi+lVQC9r8
v0szqA5NjJr6RCrzTWLESU4yJtHiv7cChTeElNhYUHGPjaJUx5higGp2ECX+0vpvfvvp9ida8EBs
UF6h0gsP3xwBxTgVgxtOB1HsYEWHsoHIgE5J/dw0BsxliSL9LTID7kLoNTnBlsIdqcwPcZcnrepI
PVnjpt+1T9m+dMF3udIjsP274C5x/7qM/cegBV8gNSIqYbMolRuh2Sk9t4paO+pu8ELKRXGqn6bQ
XytlXyEU/1ncv7ZmeU6v5L2XIYHADZZB7cVcwHbac5Md0kP4Ym8h89hW9cb/HD+v5Tsi9l3GYrGt
/1qexcbAMEaEahnmSqCmmqzuBFXwTndep/y3R70TwSC0w8yV8HV9AWCU9xnMlxxy7eoCYHJPKRy2
VvGoa5rlZgo+dQDbHGk7aNHW16eVR8FSQKG9qVDMZrWQtc0OHjOTVZAnTcMG0zHbQekMkblbfFJk
lwaCq+0k2iPvbh+RhaIAZeQzo7OgYnre5HCdNi50K3tjLxCK6s8YNFdFPWBasSbC8OxDXhibuavv
UWVm7Kpxdeejg+BwKuW72+vR1kzMvHQakzGRC6bF4JaFfWo0N2krHZj5fBrl8s3Wx12id1AT+AcI
BLaKFTzlvubG+mMwUqDI5Q0ZgVs5uqs1DNy27WkMzXdKF/PMdhDlS0JwO/d6z1EGepdNB3jpXp34
5NnOHsWTjRJZbs0IPcQbK/64kEFC8SFET2FsFmP1s5VpmeTbo0Vvod55h3Sn3BfIuZUboRGNus5P
GVQyOrnB/vaGLsTQC6uzswdGd+oV3eeh2Gr9ZlJAG0b19KXtLKg8GOZbeQMs5OXQwEIGDaMfPXh1
XjCGosAyJkY93OFHB9UV9O0J1TG6kNAJkpmH+zWE39ICzw0Khzq7VREGazuUx1oYv8rdGKeIqNT7
VEL7TF9DpCxc4Lxu6NARy2h3zg+4xiztkOg821r/xc5ek+RTrH64/bmuTYimOzoPJJFUwOcNx2aK
gOkZAOaGDIdIXovxa2utpVvXZwyubK45xK4FuGZeaFeRI3SSGC3vMC9frZGB4Ux9ub0OEQkuI4Vp
y4ieOvA8oCc8N0HfR4NNCAY2w48gDclkFbICVQseo8RzHuvKU+51xVu74653z9JI6HST9hJCO/Ni
VxGnvDoKK6cbDKVRnr+iEwmYcpj+EjNnQtB7Zmc+iRZbXdyqEeVJj7lFGAfg8vDcHGqD25u4uBzo
3f4w9gNjmYXbAFohOR5YjqZ6TGwzUzd9oOy0EpiuvYHFUBkErIY0zhW3eNyMEd+wb5GL2gvGlgah
qP+wjjMLs8gXB6CuQ5l1hBGEWXmzq+tHxkhW2ooL9+/lQmahjrFrvWpSzNA0NauNB/fVljvglSkv
7QAK7w5+lHAVsLWwfXBH0bMHG4a2tC4+4ln8kUdob5Qgzt2p/ZSZd83qPMKSAWKqArSPvPQKNqV5
KI7mIWUViJR/xHbyMdDebn+fhaBNcnZmYvaB/NCMVVmLKOZtFRLDdIeAruS2zDZmO/lTe7+W9s40
gMTVQEEaFm8ZuhuKUnOYJDJaZZ+g0QxME1nB72JqSQAM6nfRS3u8vbiF7ROxTudRThn8SjgngxWH
k0UHs83HL4YPi6AZ6+9v21AXTuqFkdkGmmUQV5KtiupQpW6Skwz2BpqqL3CiUidKH833sPbspx3g
7l/Vr/RLuoczaDu8s9PV+Sxh6jLyEtt5Seg6TMHqlZyJpg80dFFKZv6+7e4cLy2ghevCvVIr06au
NAOpO+tb2zv1SlBcKIpj2RDYFTq4Mr3my5NQtRAHlxlUH2LAu082RUp1GrLMTX2AL2U4knptpd+9
uvE9YJv5tnjsP63Vyxb68Uhwq7ZloQpBE3n+qs+rLi07nzpMZSVO+FybSax/RW7UgAE1kwYEVkM7
a4OtYiRWcq976sZWy8MUGd9i52cCnab5uYmUX6mJtOiTwr+rK4WpJX+Eip/nLCEDmvdZ4TIuh9AJ
E6o3QfAhz9Hns5PtbW9c6J6xB3B9gsii0mvN741QUk0vUUaqKXYPNQ9EHLLyhsjjbpziYxjpn+O2
+15kyUushWtP6MXlndmenQRI10ahzYn7/WgemvfOp5ZbclsdpUebnd7AsjY2m7UewdLxO1/wzPNQ
sLMDgLqUqhAAgdpqeqdl5SfUD4yVm+waakfgOrM0nzBFLzEpswZLEPzt06f6KbyvXeUoAG+kvLv+
efpWPq93YMQC5ocahAkk1dwAgDFmThPkmaNDv0bJDwaeynnrFRnYrLLR5GIbxtHeQ9iuX0nhljb1
3Kb40mcXm5QXg4OMCuLO+S9J/pFKsCGtVWmXbh6qLaK4Dnc5j/XZl4M+UpeklMKffKflG2lj3Qdv
kqtvJtf53Xxdr+MvLgqMiaMAN6MyLP79bFGWnifoR3L6FPVVlk5jd/BWcc6LTkLNSjR4CcLcdZdG
eqNUPehpubFh7nvVGVUNthOTN0/R77bFS0RfKfhl74YfZMW3z/71a8hyzk3Pjl83Gb7dwcHlwvG2
d9q7OIS8PdLdTFJXHpZLO3luafbliKGSpyN/4xZ1+C4IqHbkiCUH3ffbC1o2Y1k8mkW59s/Ne/bB
jBJ1qT5WKclVCI9a5ZbJhgKR3NtWFopj7BvVe2Y3uMiv3l1jZ4XDGA4Nj/PwddpDFHBonk/UxU76
m/OCBoD4Zv6z/Xrb7nW0ZDZNpI7U/hYoAkxfQuJB81LYqJhmrYM7yD6Pt01cb6AYf2PzEBCi6zcH
cRTFVHutjAno0t2mpVMQpm6qruX4C5fOpR310ukdpDE8tYK9R+ma8CGEuXmfRhbXa620L7oxgFSR
gvpoJKNx5FH6U2od7/T/W+osSnZl18ZJxVKr6NUn49NAG6XKh/9g5M8ZY4qOWe+ZEQulh7pV1NQd
m2YLDMX0++0UrOEKl76apjgWcjKkMVelbwNRW6mJhGPAaJYyDALsra3kFbdfszL7ZpqXw6uXspah
eGw1+As/Rcbb7e1aCIb0B2xDRlmPZESe75fRelVZjNiQAl5le/031LmuFrnmT+W1O2oH+7P53J40
OFJ7dw0Zv7i+M9uzK6zsQvSKMnaxhKOUXsJXraVxKpUrSc+aGfHvZzFKDgo8pacsGlQnxRpfTeUX
Anwfbm/kdQpAQYXODrNt4r6cd9eRqbQHQ05SBt9h6ZDsTTT1btTrbqMGTzUs/AkkwoHSrWT1SxHq
3OzMRYZAcWLEm6nHVqh50/sMTkE+rU3sLCyOcg0EVfSTGPSaB6lACvyhHWtws5qlbNNYHd00i4+e
5wGu8Qa3LqDJlyI73UmJbh9u7+xC8Gdy7sz6bI1x1oSTD035n8os7Sbte9qfmvtyWz/k6X56jO4E
uC6GS/Q98P9VMoUF97kwP4so0lCUSGxg3rZc+6X+VtOTmeRN+Cs2XEZYBc89A24hUPFoe3vlCx/3
wvLsfBjIBdRhSLE9zX7Yw73Vf7n999dWNjsYVmQgmK6Iv+8VLo/SraVJh9hK/v6KYxkmosLco/ZV
2w6uTa1Uczaw0h5i5bNqvpbGijrTdT1TuAhhn7IflAzzRh0K83kjqazEkGL9TtIV/65QJGvfT5/6
5EuTj9oKLGn50/xrcJbIIQIzDGpBIZiq6VMcTyhCRSvbtrgmJmhUij+ygqrgZdhK8rIODL3FxIhY
walDViTVf7X2IyTgt/1A/NjL5wu796e1SmblANi5tFQhQdfKYp4xsdqHZPzY1uT6QX+wg4e3vl3L
gZfPsxgPIssX6PVZ/k0vNeu1kIWNB/1FeqYMvKsfM/qr945b7awDEhhuzKD/c39c60YsevyZ6dln
azWzSA05T93J/g5BD7TEXx0qD7e3c6GVxH7i7zQZeaFdYbl0T2lCSi2ivtJ+lDbB5/FDuJNYG2+Z
4rX4Kt/7lJduG732FtA00FUAKEDI3ZkXVgrDQl4JGJSbTcpbmEMtCvJk9EcXvbqjDXnibXOqCLqX
PnNpT7x0zi5VAAZeEZccakFoMyGQa8mbPN4q3jY13g3NvRCmEsO/E2TZxR5hvp/wTwfxIV+HI1+f
xcufMvOnrh78QZ3gh8ap3vpcgaGyndb299pzLo3MPCc2U8Z5OouOSdt1W0m1i4exgR44cXxtJSwv
rkc8u020aq8JKGBBsWHepP8D57k8bKwoqF8QSpJOtz/hQm+aJZ3ZmX1CTVKocxmkLJ7XNHcGSY2L
htNgPiRS1Ql2d0FsUHpgggO5e+nHrH4ANm0+RmVrfRiTsljp0C9ssYC2MeaMG1+n7nphZ7IdcDjz
5FPY6HdybbqlWq0Eu2UroIqA7anAmmZhVWoUNUEZCycJHlWS3iE56t2vla0VOcHsdDCUA6c08dti
8HKWM9QSfH1R++d0KPs/FYbn+BENqy2c8ICq9dWYel1YIJieGRQ+dXYcUyW1eX1z/P/BPyqb5Jni
tm4wzrJJNj1kNeNxijZldlprFlxfHiKMC74UnkMQTM4uj7j1zbRUaCXKk/KcyKMb8cjbKlkYburE
+exDfbvr6t5bCbJLn5EiLXQpPCCu4W828+Oh36OqJAenOIMXo2FmPV0JqgvlamQAFeD5vNAZfJw7
S5/lGuzYWKl3/Q4y4h0Q565240Ozkw71W4WQ0QtsERDzrOGBl7aVc0CHQFQ0rwYD+tipc6sV25rc
l61+F2qPqoXiHSIUsb5t278T5BYtH1aqqgo5vhgVnlfeZK2P/AbNJXeAGHnT993e8cMHJNlp/HT6
yklf8tZzY7PIQz8TbRSosN0WJlJvOPVoKLRy+6ZVxV+/jy6XNbsbkEGQwyxWE3dSFNeB9D2G52Tl
sC+vBqQdFAA0sa4Ou5nmlWz9cRKHd957xLwPDIs4KHkHG2snRg1shDj0TQT8dKWrunBX8Nn+tT07
97akBaHfYNsPHvP8mzKs3EULdSM2EHQYEEwZbpE55k6dHMmwgf24yMAQ/vNjY8BaKFnTfRpn91D5
+JsGruhGn179gn7J7b1dOuV0BpnCIVGkFTkLLjU08UlcOaNrldo7M69frND81dh/zQOA8/P14NiA
cJrn7cxL6saOqZ4xIx9Ij05obDyQrdUaYHehmH5pZZ5CeLbmO0gIucMehmzps/wI9LP079C1Omjf
iCV9cbf6ehU7NL+JkOkW8HgKFLS0Li+GPjO0LB0KEcEgYiTB/qLdp48jQ3JHhhk2YMWOg7EtPsjH
7M7fr1V4Fpr+rFmMN9FJpmw4L4uYklECDMW8+aLsM1QHgXA9S+50kPfxFzLh5t7ZpitnYil0ntsU
qevZXZjkPvApB/aP9HeivPMTH9WIZ2To9woTzGu0qUtZ1MUKZxscwXhMaQ02E1pOn5X9cJqO/gHt
CcEwGu+dn399ICD3EQwtgvuPl+7l2mISti7oUsQEGYvdgFk9wNhyl3rDX3eXnHM7V6PZNaT2VsQe
orTudnq3MfovnrxalV4InRdmZskYwq5gwxKWI8je5B3C9d+9iLdDc4duigt96WP1q/Hv1qLmFYck
t92F3ZmLtMVQRk6VJSAqrE3/rZxc3RWFT0Q/3wXPyicwt3TDQSPCHblXHwRDbEpJ73EteVoI3/wO
hB8FIO/6KZwnuZ3nHus3A/Oxa8zXVJE+3/aYpSN4YWMWdhqENUY1TmBE2o/kMPXBf7GYN3YHZv3S
Pa9f68vashbC9oXJmZcKzU2j9WNMahkiiK+oZG5Gz1q5eFc27w9txdk5N6IGwZaWhbUJUpIKKBWl
3d/evMWFEDrFeSONn4evMEQxLjUlGMocQlcZttEmr4ejRma7vW1pKY6o8C6JrgUNp6uh07IuUJOI
PJhZALejecvsXgq3Rn7KACav8ltc3wpklkAkYbcUktSzoGXpjVkbGeQ6nnpH1RowVrVycy99nHML
4t/PPs7ETIcFWD920845hMl4Z5Tm79tbtmiCGw3GREGMYs28jEYPbIY17Es1LFXp8OQMp9sGxB+Y
3Z00/7i4UO4G3TVPC/wpRxW0bmJG1/2jdmyOxkHfx/u10fWlIKgh1QJ0wGYwb35Fl6WBeHbPl0de
EfE/SM+NRwaUNiif7G4vaHHHzizNPgqsJgOYayy14wfZOwbxz9t/f9GJz5ciztPZVx/apEOISbBS
USjZ2HcVk6/aI8LDww5Nhd1aUWZxPaap2oK3jObLzAOyMC60MhDs9HKEXsvJWme9WDYBZkmWZVBT
c7CAqphSZyeclArSBh861gpC7WcRPYcd1AnxJnkcVmD8ixGbrPd/NmcRO6mo8EkSju28WZ+Ht2hL
ieaoP9ub8B38vlvntPb4Wwpz5wZn+0jhPGnQFZwYV0OcPBsQhVX3ur0STFe2ck6QUNhSolAXIcL1
wUlO5d+1AEHd9sDFI/vv1s07VVkbDVJc4eGjDRlfXOwNpzzJOQVtzSw/tSmqxyFTNF4SrxREF7fQ
AjAGbhK10zkQApotm34KrpgPsnI0EJR6MCRDQSW211b28ZqPiexFO7MlAsrZKTP1MfERTYhd8yuU
Ygy1c1tEWx1txA/5o39oCjEr9ASWQAzKea+VtFpHX0CIip8gigaOIJ+bA+Fh9iv9pBn/CY1SjTDF
Owc+HZFRdPXXNcqAhYq6Q6VOcLebzO5QFb1ccV4WclsYjEOIPLF6Hx9Fgas5Cgr1+J22s79TYN7e
9qQlb6USwngbVwAv0NmbMA/qRhplnQ+aAi0pkfBlzPe2iaXAf25ids4D9CSnuJ2gD4TQ0XQ+6wiV
Thn85eXwH25jnSKWQYEV55zf922MaK0ZKlABhMgAD0/W2mzeok+eWxDbeeaTWtjERWPG4Oz2grW7
PLSvEKI9/SFacpuNNkLgnO+Lg5pu/G31uOYhS8fPYNBR5VMt8Ghw1PpKa3AQrY7vc/Rj0Vf2pr+f
MCEVZG7GAuNHm2U+PRNNw9iAWiDjtLJjVkxIIMYPY+WsPGAXN5OCKnMswFWuUbIlFbe6Syrh7v3O
2Gfb4V5Ik9SPr2hXAPvOYaxyviS7Y7HK7bLk9uemZ7Flan2tm9Sa75g76A+/KHW7u+31S3UQ0OyM
carcqI49v7UlUwuY/GN1gtFJUlwDfswPxQ5mScYb82Lbf1/LE5ZNikFijQl6LAv3OfNOBN7qRja5
FqotJdXwqBwlt2R+OX4vSiDrU0+qOLrz1PHP4qgNmA4vvEuDNNXrpFLwx4FH1wiDPSRA7/1jQIz+
Gm2b++aU7jp+RL0dIeYoDqgx1CRJ08e82GQpFHL8qDUYrohYN36TI8iZzzZBVcqmQt2MTWB4ya6D
jd7su1jh7fktXaV6Xtxyi6ayCoqaCuU8ZNdaYFRjyw4I3g6p2mrbP5UuFEN3gh8xRDVwJWIvxYBz
i7NH/RjkdqT4WOwmByrPX02q060rVoL2wgHh3QRsVOHi05lcvdxFOVD7Qq5UzmbmvCFC+K5LjJUT
srAQQ6biCqkEBK9XXQfNhmAJWVEeNmA2C50KhVohJvrz9jm8WgiQAsZKiC8yCDZC2uVCBlPSMpD3
WBFXDsKlUxCu7NWfF9KFy2FD1G4FuoBe//zegW5eKVq/JE2AFpGz55yCbJ+/+HcNGjzdx5T/YKy/
PgktBWcrrSRKV/cr1uHvh/ePkhnIhtmnynpTn+SBhLOM5Aeju0twCK/KNwUqvbf38upo8QZlQpwr
AXYOqFVmyULWOkYachm40cjpVVPZ3inhsJ0669PUyw91kq5g2q6P18ziLHdAlFGhGi/xgh9V16vl
rZUnD4mpbZAnfUjaat93PTkFjy9YpQz9oyS0xJ01StQrT+VX8AAnK6NioVzV57NR95oyy8grEumo
dNl+tH4CEVvZ3YXvCMc44FhoTyE6nHcB/LQcElUiT6pL0hdIAIJNbNqfGZ2VN625On+5ZI6SnCKj
7kI5Zt70i0rbDpsAPbdYy/fWmL90He0beXyXqf3Kypb2j+IfLUaamLYz99BQHy1SCU56WEKrLCEt
SinDN4rdbfdcOOoqU6s0AXQhATiHRzle7+WehZkAuljUpDfNKpfndYqOK1Dm5//EzX5F7T+hEApH
CDYE6/xW23couITxwZLJ/swf004ZuNJkdBlWtnDpazGsRuGM7I+G8OyQJyimKo7H1Y5E8w/NzD5H
pQVbm9+8kQacbu/joi3qDWR+Avw7d8S8B7w/pRQDAPIflZFL2zRPXZvSD3P+y7LguwX2zgPkivLd
lhvFK3OcsIiQamp89SVAOsMcq29TKa3h65fX9a+xWTCxK6OVSpVAGXpZYG8YTvJbPN8zvLsyr0Pb
DVIjlQ+3N3PRKcFHyXSFeJfMj5nqhH0N1J8qR1wcxwnpGVld2cTF43VmQr284sraz+pUxkThaHc5
etGJJW8HhChvr2TRDJ/IEBO6tNpmLgh6X9WSABeUavjIqn5rtK/amo7pdW1NcGWIDixtZgErm1kp
HM/3tJGIL981D/88+a0nBC7vymd/u8Zgt+ARGuxMYjATcrkrPZoMkn6ph4bJjWVP2YdS8GYn6bRR
az3f6Eg1b/96BxlMZHLfgJ6QfHH2vgdbkqux7yduabY7RYqehkR7X2XayvlduKaFAKqY7APnSJ3m
0h98cxyH2onQDNOHZ92qd2hunUryjymOTuq0Ru54DZIzSa3gXAMApGjXE+KGVeiwdIKw0g8RXFoo
0cDL1+/KV2ef7atub7n6M8rOn20AibuOjpf5aX047brZNfsVs9Ot9XbU9BIY8XpnH6ZtttV4cMH1
+tXP6QZFP4t92KMdgP7uLt+m0taknPOjz07Su/httR8tvHSWEV5syewTaAG4MjtkS6qtwA2KNocE
8lP0wLNd+PbXjY7Ltc8HAoMoCgNTfAElbDcD5drOf7vtugth7HxBVyxIUz8MksPuOnLgVv24aZ3j
bQt/vP/Gns3pO0HZ51FoY6J3y4/Osd1p+/RYf/C/kg0ByjhMH1sobfMtQ4d36afobm1qdyEY8Io1
4ERR4Bu70pYJFMSbRkUDHuFUPxVLSjaGhnwnSc3J7sq1Eu6SNRIFQeHBq+QqkWh5q9dSCfxRKupy
U2TOx0lSXtqSMbk8gVz29uYuhQQV3A66J0zikhtdhgTdS3zeiF7iFurHTo52TTdsy+GTFZt7JVqp
6yy5iuDzIO0W9aP54G+va7HlRdgy0+5bH9IQbfSqcf/LgvhMfAM+2RzINXRN3VeZMJK/Y+RqkzLQ
O8Y/yM7uq3BNM3jh5qN1/a8x8S3PSgpRWVtFN1JSieyThzJwNz6G/+GdqvOApP6rkgxd3a5tFw5G
NoC8HZUX37nn4bPiAouLODMgPtvZIjw/Nhrwk3Sr025P6cvYdQ4Mi2YOGc/tb7NmSfz7maXe0UZf
YfLdNbMJ0XF9EyTH/K/bLIS88/2afZPCkSpLS/km6li4TfC+rv5DxDs3MHvsll6nyuPIKiLBQTlB
LR6OK/nAYgw4+ySzK2sAD9k0Am0ttQc1Sndqm2/kZHS511eOy5ql2fnPSjtPNLgGCN2fhvolKZjj
UV+sdK0UshRnNAPeINre8I/N40wVSmlU9gbgL16vZRNvhiDfZoxvJ8MpZITq7x2NUsQ/fXHGYeaf
qIPt2a6ABRopj4ck307CF1ZrYUv+fG5m9pk0o9LkqsVMIqYDzXee1GxUeQXCuWZk9oWQpbKZHMWI
Z8toaKDQq7yLo5UBoqXQfLaSeZ4QxnXXZypGJG94kBvvHgmM/e1vIn7n/BY/NzHLcRmwKRRVwgOg
IIs3niZ9Dq3oi5P5P7ykfvDTzNs7CgQ4ypr48ZKLnxtWL6OOYyZKFgjXc6j7dt5L0+ZH1QbNHK+N
LC1bEgVFkfJeje9XeeL3U8Eu1lJ38MNhV6XaAzxcU7LGkbVmSfz7WST1s7zM+5o1NaP+0Fgd4rhv
SaKh7bFWX1h2v3/XNDtK6mTaVSE+m6XvND10pfxdK+f/6byiSw3GXLy3tMvlpMiNKllOFPKdIHdl
Mw3hVug1NXChwqzt/xBdqcLRwaK7Cfxs5om6VljMSPOZgkRONzjezkt+wKA8bmK1XLF1TU7OdXRu
bOZ9qhT2bd4JYw/6i/YDAiM3RQscOVA1Ah0tuky/9b15TF76TxoCJrvbp27xYJ+tdbazpiGFjJqx
s5b2e2wew+C/RKezvy/snzmi46fOIGX8fRTnmK/oit9lnvpuG6orr4C1hQg/PTOk1hFtcYEyn/po
W/rZ1s5Ot7dq8YqCyYHhZ8DCV5McflHZvZ9gIUNLsYmyX9wh9qb1kr3SZD/8qv56297iyfrX3hxj
mqYQqLU69kBjbkok8pgThUNixcryvv1vVcbM2Z0iAI8k9k3LGIhTNVf3ipWNux4T+ePj/9qY+bgz
KGPArU80gqBrephOxZuhuMEe/OhGcZWddw86EWDXWtd7bW0z52bqOqUajl0CMkWnejNma06xaEK8
++D4pes975yWshbbZSACrVy980KgiYW+v+0HyyZ4rvD3KTfN8W/S5KmGFwsTUugq5c/OX+PQW7wt
oBtnoI7i9xU4Rx2MOjNq3kTD8KkP7+Io2XTVU5R/u70Qke7Mb3huPpI8eJ2vOfy1PghqFIBx6N4Y
91EqAbhwgkn65hfS+FyrevkhKsKgYlTK84KVK2Qx0DKjx/3BNA+Us7M8SQq6ODVyRl1613/qHsqP
5l30xf6oHL0vDnC1ULB6md1Gfq/frxeZlvpRVO7oYPCSRg92foP1WpA5XsTaBbuudwiP+R3QP2D+
movY2Srh/1LsQIyVmqsmqILmVxiDp1zC5QgSw+yiaTOWZdS4Ulo7NEqzUrFWHm5LxVd0UwTFA/5D
Z3YWfbuIqG5rrRijGLbxMd2Vv+htuM6hRLjRXTvXi6s7szbLbqzAayyzwJrKldn8rqLHIv5+21eX
P9iZjVleA8hDrnMDG93eOwjAjrfVXkMUYAQ3cfn9r+fZCJHnGzh7KnQp42T50HE2pPjUMidVS/3J
Kp8is9ya2gdfXpvdW9vD2XEwmww4uI7BiizKtu87k0GGcuX2X4z8AGoZchGdQqryl7dybkS9YQR/
/CJ5r09u3uwTZRO/UNNEUZp+M5NfXbIr39Yl45d9EkoPpszRvqCqdGlbTrs8soaa19dD+xE9H8bn
x33+XtsV7rq1pe2EUF40uYE3OvOyUl9OvYT8EQegr58KL9qnbf/eL4PtbbdcitTnZmaeX8dxZaUq
kVpzqvdq7B2zSP1qVMVTC/vSbVNLK4LAh/4uHT0B6LjcPn9ivjlriVghY2t9om+HCf3G9PP/z8p8
QanS2X2Flaoxtn7/vXX0Xduu8TovdhpsB3FMQa57PUhSTlE4KgGzZWYxQeGY5F3ZH6rEFDyP0uh9
lg14hG25AnshC6Zp3eibapObSqaBaG7Nb4anFfzP0viznAZVui1zv+gP+kSauKE72OXHslWgnq1y
xz/VNhWT/ZRKxY5BAmdN8m/py9DSRaBdDK5dzb6qmdFrVc3QGKKfL6E/fIir/llWsv3tT3ONsyYm
ndmZ8wT7fax1XoUd69m80910F+2DLU+SByEYE8IBukY/sVjJP7c4S0aVYWpKpf8zjTfabpNvqhIY
lLhT8lfrmN75L8W9+dB/dgIm71E3FToXaz9iMWad/4hZtmq1rWWnAT9CKA1ED91WRYowQ8U2PJhv
1qF/KBlyWOshLG02CTKoCtr0ghtjdt8MDXlZnUfcNw5NsLTe1G4J9eQPs4VN0PothuX+wzUKVEsB
V0EyBtBpdsI7a0BINab9C6D+bjQgL7SjOy3yVvxIHOFZ2mcICluokZggvRqmKcawSNNOpH2V5re7
cQhgFtGURv5uWjUV+DFGpXgl21s4IrSD6bAogC2uOSK0IMn7UGL2adI+xjKNn/H71Fi72wdkIZ8V
5PQyWE2BgJ5D+BInVwJrwIiRFUc5oIuWjq20UakbMdaP4J90ksPwcNvowmsA/CmlCSFWrVwx1LeN
kUmyR5vbKl/a9Ic1rA0dXqNrBVsBc9rsH9HrilgnruIpURVfZD7VKe22GhhQb+Ojv30QjGfl+37b
78OHdgutgMl/v02zDToYt5e59AHPf8TsEMI8kXMxsEwn0neR8sGQUxcCjBUr1zj92Vpn+Qm8EENq
16xVbmLifV4/59BIlVb+Ka70HRdj6+Y27G9mE76zSv0HkqFr0XyhrHCx3eKDnxUurEzSJ7MV2620
h7LK3nqn9zfdBOdxqv8faeexHTe2ZO1XqVVz3IY3/+rbAyAdnehEykywWBQF7z2e/v+ga4qJRCeK
t2fSosTAcXHiROzY+3pAMXMlWF/aQTAYiIrGw0A5gYuJcZm0gcLbKyoriCnz+Hue5Sv54im2mp15
eoGMqXkOIgPeIceDkn0lqrt2AAmkS74zqtRzdCVKD9pQ7/ukujC7yNaG7JMalmtsTQvuhvrBdHGR
4CdRM7tD6EfTNI9nuUP7GxqKP0aayau0QkLrP6juHVma7VEpjJpwmKCubhM4iFpXAbp0vbmyXEv7
AxYPBeQY0P2TlmarFNQ4TRnP6Ddfy3zcCy5PkkJ/HPXsEGjJ5w8fPFpnoBMg9wkb5LyvIy/Jf40C
YJ2ocjc6dPCdr9rDuFZUXNiER2Zm750sHcu08jnfqWW8tPFwl0kgrs8P5ZScQYewkSCJ2xQc1UnG
bsjEIoqm/rcgGf/w5eTQj/mPEJIGzxf2SpPv/Fa9SgT9x9BLK5fegv/iiGEYyQY+Yo5cpDdRLl2D
VUv8HpWsFzNqEO15Whng0ixS952ogEmMnxAPtl6lwp2IFTgZNHvSfy7MrfDSX8o71O5Nmyn1dmvd
cAsHjMYLnMcUNkxV5+OznaBW19coUziDUna21/mRI0vtNzHwv0pZtRqFLux/1DsV0JPQb0IoOjvP
da63gIs5ZcJhhAbzqgYY4zvWH5D8a4mdH7R7YgjlOXuMb9ZCwcXpVSB2noC1pyJMGh0TCH4ArK21
7sA+sfVCvz+/hIv7BHCrOGlPwlkwm8w0bAEpq+AYB6vcUbaxq/pbmQj7j1shwEPcCWAmYI6ZOyaT
IXhdqdFCy2OEQuRgDnbIjf5/szI703om6K03YsXIMpvquh0TnIz+68etkEHj+oJ3BY84u7L1sKjd
vgBIK3q+Iw6fPSTpfASyzltZ2uTU6bjAeNPzh9mu8zMDQM206xSElyqvsmNklbImx8F/3OHSPTdh
cwEHn+I3wqj1+qrnOFVREkz06H248SvV/aoYo7qCsFl4ZUjwuEAzOVGOqITlx2d3EMNBFvpg6pwS
HekadE21z/ZT/hNJg2/NrVyvJuFPd/gE+5x4qAAV0rQ1m8nIqt0mN33oRnxSg5ZwAQDZUYZmc37B
Tt0E0TC9IIDNFCjS5h1FbZEVBRrURBxwC3nWF4oOqEqaTiGALGxWwptTx0AGF2GgKYQinT0/T0Oq
JG7r0xvS1MGmTlFe+PCmwIAMHB01NnPyPsfrVKQUGyKddRqtcVNnX6uq2viwqp6fs4XwFzPgtCeJ
THJk867cSHE9NYXk1CmsT6VXeLbVBSAwe28fevlWkfIdCtwCqPvoXoxDp8vWnr2LE/nuA6Zj+C74
zZFntVKBBpgx7jZcAtQD1l65C002x4OcOb8KBuDID1pQzl+HYVteKBuITHbqRQBp2V36hYbPjX8Q
D726kR9W5lfm84/DYEwTB5CrIZFGe/zx8EquZ6mKMV1/zRFxpakNNSnPlvudsZc34oGc63mLp24L
g1PLEqEbazp3jjyFm1Aypqal5K21eGZXb5la2u2qUMbkKOYjo4xCgxQUjNO9cjwyT+yrSC84bupe
FLYlzQz+Rt9Il4K2g510s15BWRoZndR0KFJGwevPVnFIzUGFzIJQxxrsAL3rPjnkw6dB/w+OtopO
xdTDCgxx3vY1ji3lVvRpHTE5DJ6MFtdag+eSQyQoJCdOgDi5/uOpq+UulXQSL0AlyGB52kaPrrVG
XTvbiys04dMn1b7T7A7Bb6/FdUaEHdgBMg70wN8qD+Gz5MAO/bTOHSsvrhABL8I9tCKB6D4el1CG
luzXjKvetJv2s7gfQTFso0t438PbFtan/jK4S9DRUw/SttyTZR1s0dYu5U30uHbol/zKVG+e3p7w
QM39Z9IqrZD7fIuhk0WTEOjo18CKCwVF8kswogFUJW47gcYa8ej7dcrhLrbWI55lJOhxAs+epHgh
HdhoN6OTRheU3P5aonJpH72zP0/PGkLSl5bJWe9juu9VZONUbj5jLR+0bIYppJjIwZhv1yAJ/U4N
Ql65dWpX1q3QH+Lk5bzbWvTRk+ooZJXkJE4APl4gmoPg4k4GR3nVS7t4SG9Vwc6/6I/DV+tm2Mg2
3erRrf9Ur73iF/K90OijTw65I/vlBO7ThAH1Z7ohpn0b2BMLlLSJLpMnY5seRmS9oq8qjeRr3bgL
5anJLM82epjIV8ypyvy+zQtNd6m6fS0vdHD+xsOIzttE65U6q3LRS6s4iQqSqYQv8ISrh8qtq1QZ
E6wY5PIE8zEbs62PwGuTP7QGfEr1AFevdfDLdlMkLYFAjLZTuCnH0LHKtZzG4tcQNxGmTeCnOWrC
ILYfTYopTiRfJAjcpeGN3r6u7KklB0hv+S+mLS7FedMMBR9VzBDycKThyk3by2HQHC2EeaHMrhXv
zVPZUx5iDr4BLulhbA6Vm6/E2/LaN0wBwrv4xlWUBGg2A+0cfS8McD+QdNjUh+or5+lbtPeujW17
VcKWKt2gqvPUAPuCQP9wfioWp/vdTMw8cw4WMEoFZkKmruAbb4JKQ81qXnHNyuST3411zPGFyaTJ
GtP5V1QmviiA1iza/t8GM33GOzONV5V64E5l3SR67OjJbhrdqfXw/ryZpacSIJE/t88sNG2jeKAC
yqSJ98ELt0f8TfpifRrv25/lc/7Q74dD8mXF5BTVz4MqyHkAUJDuOyVTgsAlIrByQ1AU1qtKrFhD
HmpnFxnCs+2388YWtyZpMarjk+bACehHzHNX9wuWq941pZ0UTvcTfmRj19wIjrcPLtRb97rcjlv9
SnFCyCc+1U7+F8ptp0UUiVjrz8+YTbPZC52Z+zxBUAjZGXlme2lsK9CgFKLuVOpgd9YaZHXx5n5v
cxaB0bCd+UbK0MNrM3f6xlF/thdIHu4gnsid8qp3ojuptIV98BpeNoe1NrsFbAljBok09fwjFzKX
LrCS3FRKC2dcbJNnjbazy3hHgHSRSnthrx/Svb8/v9hLoRk5O14ik6itOs9mINGUkQ2YBqyicjV8
6wprl8F3rUhreZPFJyVE11zjEDYCipsdzy5p3dBrJhYN8mZlWjiVedcEeymHSDHvUdBjip9i+Q2l
vZWId8n/vLc820nyOA79IBHwuhVcsVrrwEDjQFHknJ/LBTNk6wgUgJaQlJzHQ3EntLWRkhnKNeVr
Veif+qb7PprV2i5dCGGJSMAsTH3HILhmm7Q1W51y4tT7PnTXvdQ9DuIas95CU/pE302zikYARIfp
bLFicxRGJSf7qNxGuq3ed9thWznQ7qKp9KCUdviA2OdqcP6/mKVPXKIgDCXY7D6KRzn2ihSzhD7X
4Q8ZWi7B0TfKPn1BYfegXyW3H290nEb6p8nZ5RR2YuX5OkTkqt9dZqpyqWW78/ti4YzJVJsNaCNh
xDxRtWhSGsIVk/6Ywhw2QnyfWvF+9B/HQN6cN3RaW+NdA98DMRuhHO/94wuwK2U9AKDAYb7wwETU
h27nH+TD2hNqaZ+TeALaOqXtTjg7tKpSzdjFMUuF9BlY6qMfxpVN5u3z+eGs2ZlljUM3CKouKWDQ
LqoLq6++epDrmXm/FucvnSda/qjT87InKJyl1GKlEGu0jkEa9VDuCDDeleLKyiw5P1kl1EQ80TQm
dM7x0oRBEXjCFGWHF+11s0/2r9NVEtr5aki3FJ4cmZp5u1buqiKL2QUTf9DUKDxMncKBE32mi9Hf
Tv0E/0EYOQkYoHQx+SU0/45HNyJ7IVCp5lE9Js+pkVxlkvQa6vEKaHBybLMoaLobyX3CI0Qb+mwS
A3jfEn0qiTR+Nz4keRxepqUSfEdKJCNRKep2PZLz//guRHGHHDwsAmAGZ4fKd8NYixXGFphfM/+t
Hl6GtR6qpXP73sS0Qd8FrgocJinKZ6Fj0EhpG0Vd2E1sQDke5V98I7spUgQMhLR/4jCunLEl30Ty
bKIgweni7o9NZ9DBSGPNWS5r9aHpk0fg5Fs3G766Uvdh2KBEDy9VJnSx4eeYJwYlNatryySGHRLX
Fr2fJZexPDx/fLUM2p+RFJ/A3HNop9ZJZsTjOXQ0Ld51lryL8+BAhW133sySyzCsX0KoFB+JnY6n
DSg7oO18IkjSgGSUQrJzG/o5zxtZ8n/vjMzbPFSvNZU0bkMHCdGnRBkeMzBDSZmunKoFMwo1fcDv
cGRMXdbHY1Ey3ffbiWqqzCBVK2i2AHQlm/rKaJayKQqFMVJFGkHLSWxb0u/jWQpLI++tW/ln+dn4
h7zwZaY47q3myIf4rblaI9I/3eATvQjBLaVgtsW8jGp6peYKMSNCkhSsQsubYnSqpoUkWu+tC8PI
fW/lUb1oEqluqu8E1CclmlbMra6dFENFQQSPW7jxYaijT0QGwncaMrtxZWbX7MnHC1hoaquOI0Mc
cngpqEzbfRuMOxJ/iL7G2hpKaNEcnoYVRJ/gBHaSyaPaSHCKOlFu9c9d7am23MTuDmFxengyf+3h
sGwPgiR6f+FvmYe7vMgsMy8UqHwVX//Zi1p9U2iO1A8biACsZsXdL1qD7AknNZVL5qdBdAOjiWWA
XVCQWc8BlEggt43Ug4c9dpObrNTXKFwWLU4as9NGxews/BDqdiCgB8UWp7mtJtbBFZQIxJkpbjq5
XaPIPD3t9JpMeiSkGHncz6uhQ6cb/qiFqXPVhMozJOfPK6HO6bP9yMCcLFEQSrqSkDhxchcYV4O8
4KYBU/ZixH29CZUBXkcAFT8R3QiLlbVbeD5T5EU8DiItzh44lOOT4EZWA+U0U9k5Pu0DG/FZuwop
6MWIVdnxaIuHtWTt6WiB2IBcxXES4J48aouhK3oE4xKnQY1HhatG8H8I0ZNqZJdtWF1oyRqIbSE7
zNDonDCAr1JlmxfyMik1awnNV0ca7yT33jJuq7C3zTTYiuJbipzG6B6M7iHGF5TyWi39dPdgnNQE
NUT82wnBYpxqlqsWDLfov8vZo+mqdPeuMfSdXq7HRmb+LIx4SwUZRozH8tr9GR26m2wf3LSXArhW
hCXKGxIU56/apZ1zNLDZJTgUZho2cgtQ96f6U3XKx+Rp/NQ7TUuJpn0SNmtdPaeh7PEYpzl4F/Il
VlOTgsZeAO6sVRxLUJ0xyXdpmqK28rIyutP04bG1aVnfWZO1Ps6iDms6mLMqSR1LgcYVTpBGfaxE
mO1wcobWAzR1d4n+dt768nJaVP/YryCMZumKooOBsDSQGFVr4dJKJCemx++8ieVDQYL0XzbmT8VA
DxtVw4Z5022NXbH39sq+20zltdRZO/Or1mZuJlN9pQ9HrCFT+TLRzAtODVbAoGXkcr3tYCEfO63e
vwc3p1hAoTE34wFz2m3z3O8gz9t7uxDj/h0Obhf/akBAYEPdBBckJ7vr4SK+bz4c1PARkKriXw0g
QvO3V5LTOSiXfESVBbY1fG090TasLXTFK/fH4nZ5Z2i6Lt/t1cg1cyU3UQAc+sQ247tAX3vRLZw9
8jFULEEo0Hswf/NUOumYWuKW8Mbw2wgWIghkJ5eqbatbF9DUrqgSLFwRU/GQzCd9DtxJs/1fVrrn
q31PvBRo91VySSVk6/XDttOSTUVau82G/fnjsOCl6TwAVQITnUGRe7Y/hUSoAjXN2TCxacsuDMr9
Q9xenDeywI5GmPSLogCyWKL6mctM9LLThxyxVuHQ78y9DA8t1GTGhqbInbeVv0l77TKtbNkWHFrE
LntY2v5KV87CfgEbZ/DoI18onUiQlVIXQS9OgcKThl0vNJtR+vjWlxFoZDapA59mACytTRXP4+qp
y/hyFF+TKt1qiuv07aoi3uJgQOty2sExnnTEQDkRItqGKTRA7rOX6AAIzwGzA0LYoUF3E6w3NU2b
4Tipwpvsncnpk96dN+7zMVdzTFoH+bK9ju/Sa3cPvOu2/UN7EC+ii/aluMsvs9t1MZ2FJ+Gx7dm9
pOJG3bbEdnidXlCBRHXiKnsTts1O/tpd67v2+yQgZa08eJcue9BJaIERKdJZNS96NGkl5aOFBrV6
D1PVdF1YWw0RhqmF171a5w9fWlUAqZNMzQRtn4el0NPyQs04j55AEobSdiRLO9BXerFyD54+Jcgv
AimbdDQAKs2zjDSkNGMQ8OjMu6h7KGRfPRSVKF9lRajbTad/nDGLUB36gakHQQWeMXMBIKAtN+hh
zIqG0Th0tTzu0MLsVsL6BQc6vf4ofIK5tU7IcbpWy4eYN4WT5dpVq7BKnnjIw8pWxv1Ytfa4pt14
6j/BifLcJLkNxJdKzvGR0KPOQxGBF6fnCnBBx5Dd9+M3Mt5rHT6nGwOgLT4FeQl4Ik6YSa24r4xG
R3dZrCSxdcZC9L4Kruk9nHfVS+MhxcObnToHQ5q9MN0k7Lox4U0rVTmQ+KgzIDTITPWt7r16Bdiw
PKQ/bc2C91ZWvFgNGVKluXq2Qe87+0EezRJXnPKinakBmTcsD+c5Gi9xvS4b6oFbFS3mepNEIcrE
XKvF9vzcnR4plkihlw9R8oXNl6tD29XjODV6jdt0EHoEs1LranC77mL0fH/F3OKw3pmbRT8Qxwal
mTIsKj3SXZMKwkPgatla/8LijnhnZrbD056AsxQx0za6QLtX51+m4RDtirRYqxYtjohYhNSbOIG9
Z5tPGmiBNgxec1la58ambQVxtCGOK1bCrGU7BqT1NK+RdJsNyYva3EoSFmroqvFr7ZmlbyehGPab
8xti+j3H9yUbgsTQv+xM3urdfRn3Ytt5FVOXJZeyB0V8lO+TkTFVaUclWzFXHm+L48K7yiphNyWW
mY8ttLDUgpz561ixG3pN+l2krFK3L44Klj36oog9TiBR5NODuFO5ibsWKjrELUQ7p4a/lSplrxse
Sth6EX64IMBMwksPbZKJZPvczZZ1X7bS9Ggby8HfKgnBqhoLnu1R3Vm5GBf2+9ToRURl0lBxghHO
Gq0bs4lrVteHgxXWN1FXXHU+TeTnN8eCHcJQk/5itvppLh1hzCTM6g52Fa8z9pJgNLZfw9Ddu83P
85YWYqcp4v3T1LRv3u3DMpSQEBAmmo6NdevFkNsGh2JPkGoDk4GpHr7p5E628/0aMn/RMrGFCfkD
iN4TCC1nuQxVA6G6Okv3RtH7dqwkX5Te3I5hnNuZ1TwWfn/bevflUOwrCJ0EM32K1PZH2mefJjqY
TeGuXDsL+9ckIcaWJEg/xaIaIL+sJAb71aa3cR5vguCVJ5etqK3TRCtA8IUKq2ZOvXv0rUB/cQL0
QN4qztDigVjxxizt/C65RLEJ2VOp+KXR8ldYRKTTIAibDA2uCqqfJ0GQHw+BppcBPBVjuDc1b2OJ
FU9+sb6tzfJgJiVt39XGEsRN66Z2KN/6gbSrVFTt+27raex2w7go9BzVaaFaiS8WAN4mX6ZOIAfI
/U/imAEGW522LogRVNUeB9rDY9G25P7G67WrolZ2gklw3/U3ZVFurTq494LqklfQZ8t6FVPrYHo/
8ioEFFEFhKn+ziiKz64K67xFaSjqNk2SbXhjC3br5ytOaGE3T10KBCzEYVN8Obs3UoCgmt4CSYoD
W/mheVsyx3TsOt5WcAT1SngCq/0JJPqttnJhrVqe3SRCIJemFWDZ/Z49e1D7JVR5t4g+2OUncVdv
h018GTyuZa9mLoqBgkCZQAgAHaA5/vU4euc3FCkQSqWEDnZQxk8RuXwkWsP+ogzZyudd1OzmmixB
O0wEzc6AuGLe4wIlYtKhSyc7sWpt/K7Y9mq5kiuenQpM8IqzppPImefNPLsc+0EfyzLpB6eSsys0
Tr40XrJVk/4lk9NndyTBUmpr5PSziPCXTSBD9FmRhSfSmGVX5BiuTi/NByeSuk9x1Y92LvKMpMiM
tKWqZyuzeLpek52pFDVhok+UTupWDRSzUHsnbAvbzJhF33daWHc+tljgvDhBGkIJ4JTA2s/CNLfz
k5TOttLxldazofW/lpR2ZbXmQ5nbkI+vLHjkzLYvsAEBwJVMl3XYBJ+l1lq7hecb75cdlmjiwlBI
Dc2OdJApQqMOUumUiXHloV+OmPvKqsw33mQCXwySUeb3nxSzW0g9kIceS6cI4pvSkC40Q9gL2VBt
k7TeSyVhBgI4K0aXxvXe6Gz+RtMf6EvFKPxOD4EWHpS4fzi/DeZAJXQkjgc2O1ES4o1JMWLDjKSL
YqifDcW7F1txE6VQGdA5Hlc7xbrKhvFeDqLH89bXBjj9/J1vat0qy2RrmtXooJqDUwZrfLGLFiwU
Yic9JLBy0xZ9ZyEISx8U1lAC/wzS0PEzN9tLblmtdTzPsmq/pnFKikLaA9oFGZpjO5CbFnHc56XT
ZLGd+TduUV/mtXpR6/QWqMOmKauN1K01+S0dMPzsVJinaYXI5NiqCp9qhGRr6bQBFOnpV+7TbWKu
lSCX5vC9ldm95WpSM9QdVmpRvIxhz7Jb+Az+g73+3sjMyw6qNqSSj5Gwag553L4aUbISxy2c4YkD
0dLp1SWcndcBiiCUy0TUCggtsjvV9C76pi73fpeJu0xW7uWe1kWFmvz5PT7HmE9bQyVvQcGfvPkU
exwvkgEXnNJoMbwjdMPp8aU+2Llry7ptEXX0h1do/V4T6c4f7ehb8+hffhCsN9mnURIENi9Kkghz
7+gnSlyHklk66mjStN5uMv+Tl5SH88Oc35KTFcrUUBFxSSIdOduKQxcnQpnRRpS32qcgrS8bw/vU
mQos5EZ+c97WwmEDUjRJqcGnQaQxu7vyTMwUGdYQB9US1Snc0q4Tb4dE31ZpjZtITz4JuvBU1u1a
hLNw3rgrFdKfJDZgqJ8ZjuoUyFsRALGUvcYGd/bc9mVgZ0n87fwIl2Zz6qcFoc8dfQKwLMfBG9rA
wjGqyWXgZc95PXymILcvU/Xrx01ZrBsAA9BYJ02o4ObIbrhy6ZDI2/RMahUIB1N8NISL84amHfAu
kcI+nFJC0rRNJn7ZeVZcVXvJiPOqcbyhceLKP6TyS60rF57gbaVorQfgdAZNWnbB2JCv5h01x4H5
Ggn4yogbZ8x03oShVFwWXVajAqj4G01Q4v350Z1ujSN78x5MyJPGQa2jxkmT6yH8NMp7P/hx3sT8
ATHN4Psx/brL311mCJwJUuljY6PdBg/lnbKJqbwZiFj7lhNSLvI2H+w9+IdJoB/UFdkdJzteGq20
1NFeduBtu4rD7uCZ3nZlWJMDnG0MYMS8r8lZ4yrnAbYXdJ7hZUEDLS0JqFja076xS5v+oPbpVSP3
m8BDJ4/nAK4kvBGN/L6MhOcwq1bm9/SeY3onbhScJaHvnPBICBVBEIWwcUJYS6zRt2lv3pwf6+Iu
eWdidpWWnju60Ho0jqS33+TE/EOoi4Mhp2uER6ce8ngo08/f7ZReHTsyX0wpLT7hoIJMRDarva30
bhNF3wDztNEa8+/S7JGvmAgOkO0gd35sMuy4/lJJqB0p+o5Ww8GwqpUjtmJBmcny6k1mBFLtsRdL
w98kmnHbjmbrnF+h0yCBToc/h6HMXHzZx01hVBhR+npruv7Gh2vfkOObRvzeDRdJEK5s/6WlghdF
4dZEE++E7rEpg8YdEqt2+krivTfaRfqlDr7UnelQ6YZDECXIWl9Jn81TWr/O9Xurs41YKYJWxbFb
E5RIO8QaLMRe6TxrHWNPq8+PrLHXtZ6XNj+5X1qm0FwyT2AKhduXqaAzUq1KMnsIaU9o4/EyRTdi
JeZacv7vLBmzneL6UR+1glk70ah86SPtEHvWJXftVdZ0F+f3y8qg5qRUmetrlCIYVJDKdlE+Rbpu
a/0aBnd5vf6cO0M+Pl1SHo0mAhs1YGpyD94V1ALgBLSb4tq0lS1Q6ps1z/+/mJw4Z0i18LCeRXR+
milDKzAyT9qrkBpsEOL+Ao3ZV7NBum0vQ9mwDn5avOMQAZwIQrUF1o1B13ttQNTIUb9bt/2m/1zc
h5v+YF6jZ/sS3XlO/xTcflDw+x+n4Z3RaT+9c5eDNmi1MS1ibVnPkhw4vtF8cgvZRf3bu4zlcvfx
TYOnnJg7ASScsLWFrukbddXUTtNlT6D+t6nZQnFrJD/O21k6B5aEjhqEYvQozoMgLeoTvxPqGk4x
TbBrLdokXZXaddh9bStz5Xm15J4nBVY4RqD8OGkT68WiUWnGwJE1j7V/I4Qr+dO13z9zWQ1M780A
vthJ3E9mcxt5z+cna+kkw8oP0nXqCztBvDU60kbsgdoZpVe9A29HejaM1xRkl0fxp5XZVuss6A7S
Cit+PmwTDZ/BNjg/kIVAG0KqP03MDq4sdLUajvzatqrTZNc0fijimgSEDfJU8e99qfa/mdqgrDHJ
r41ttkK+2KuWPDA2qyqfAtm8D8u6W3HtczDPr7PK+xJkgzY1i8+jNNP0wzrtcs7OYEu7/iL6DsVK
bhuDA70XntAK7fHH+Qmds1Gf2JwNTJLQopBkbNYb9VKkMXYACLnP7jPHcgLHffTuXLv7Ub/Ve/d2
YnNaQw/Pq0H/+ABcMBRj8PicqCok+lgXfs7eb3fJp/i1Vp1o617Uv6Co6WHibNNeitYh525t1mLW
RSdCe9VEoUOb1fweyCgsBXRlYrtDOTO4Ly1lm5W5LShrsdfilUNN6d+mZvMsi22tp6QrHO+l34DH
GW4g6Np4N6ot3Nej7b0Km4+WR6Y31XuTs7AVza8iJ3mBJoZWO1TXSvF7Sth1fgMtr9+fA1NnAcmo
t67gIu7l6Dftpnp2TSfJ92GzFQs7uanh9bZMZ0TTRdkLptPv5YP+cP4LVhZxnu732o4+jYgPkNTk
j6aMCkcqw9pOdCsFn51qu/Pm5oSr04ala3NqzjA1el3mubagi8cur7hRKynTbKDo9Ax1KR4p/5G0
ZeBUY+FtlGHMd7nr676thvlapW/Bn8vk+8jXTABmsgDHlzoaxkaSeqCJw+J+rHs7JSsr/3F+nAse
DxuQuiJyrhDRzlwtfRlSV9KhBC8GL5L0yVXX8qJLo6DsQOaOvOVpnWZQBVh+aaVxjHqqOuj6bZ1a
MMK3jbT5+FgspLGoOzOgExarfghbL0rbmtyM6e3lOE8viyhfA/ctzRi4FgCLuDKdfOjxqpR5Pwo+
CC44GSS7lwRbcFe89cJWl99bkI8tiGls1ulkwQrCz55LtUmW5DsKHbXtK2va7IvL8244s+SuLw9e
qSrctWlpbMRBBYzh2Zz07fm1mbcg/DpP5GDggaDgjsOavuNdhIqkSFQnCVdruyN/bOxGdKiLDQR4
yAH8hbTPQlnInHI+/7Y3TfI7e9E4VLraYq+L4fCLwcxnKCNB19/nrd2LkMaO312QIHlc2gg2rkQw
i5vknfXZsSqkAFyhhvVG/zYqn83o8/npXFw1+FaYxynfNHcNZi6NeeHBedrT57WTg2eOL2V/Iy5X
1m3BECLtRMQa+DHYNWfbI0szYayllJi1Swao2ZSnTipuEql8OT+ghQkD0IDoEplO5bRPK8n6uNcT
/AJQ48ukyG+Nca2Yu5CnAGxMVy118KliPNuBUS4OQjZiwqq/pO2zXj4LNYXj9LX02g2Zfztyk5XZ
WxgVJidxA0I9gKwzX9GZQxQIISbJntyog7HXvbWQY2GBVAVUBCpk1NBOUIRmVEdBonrkhTNECQvL
Ef0GfZu1Su6yGVpM4R2ZsISzfaApZiy2lUC9R2yS65Z6+D4ocvMWUrJg8+GtQIgoTbUegB8nyL6U
jistpLIKidsfufy5z1eu9sWhvPv9M/caD1Gs69M+gBCWqKmMfBTTMhGK5/jr+ZEsOHK6TOg852ql
zj1va6nKzki7jKpcbsruBV1CF3kc17tUj37GhfXxAEmlF3dSQmC/kcQ8dnjqYHmjnk4lwHafpNcp
ZULDEDeutHJSl6bvnZ15EtMz3VxL4Xl2PLh0D02nPupuDwuDFB3Oz97pQ4mWEjIMiHcAWpnGdjwi
EfoRc3S7AuCPuxlig3dRJg5O6lWjLSfySxanzRbcu8FrWry2vPBe9fNDB9nRxnSbFSjIyVHmQyiY
EdmTIKAONPPoblEOJPkrpHqMorlR8uaP2i/V/fkhn2wYXAXh/MTcCFf7CXRGarswBZWbO3qAlrvf
m4cBjhC/gWJUXK3rnvjDX8bAidOkA6HWfMMkmlLWyHXkThNb+1Lur2SjhVMvHH72hXZn5WQQ+kDl
yejFsn1+nCd7CI5wFQ4PuFxpyqVmd7yyodKKja7EqRMIud1DSCEon41VFq3ptxyVZYyp59+ALIQ+
K9pmpq94FwKM+qhZXUXneJCgtdSMn8CI/oF84daP8hzEYTh89NafDKo4R5kMEh17MyeZ6a4qJoVL
d0QLzyRAL3CtUrZyLBbmDiOAAHifAAeZk5CHYkZXSYWRsTMjW0r7m7TWvlZt+eX8Gp1ueDJgNDqQ
qIDG4ET2IXWBbZi9QauTJO/rMPxDCZXHj5ugzEPVXaR4Bn/w8QIlppZXvgcCPq8Syuy59ZjmQrxy
nZyeqUk1yQC4DXQPFp6ZkSqJR6X0eYsLyShtm6S5lNvyKbbih7iRVrCZC2sDSy+xO1UQ4BnzI2Xq
fuLVecAGSKqrQqB/MAp9W67TD9uZFoa+9ol7TyaRdDxxpoD7ywS085pYffRTcTsa31STPtePro8C
4nLyD2QUmb3ZldIlhll7mgKfhJTaYm9tER5ZuYxPdxnZIPj7f3UrTrjL45FkTRUPcgrTnZ+LT0YP
64HRrj1xTgEsgEenRzwsylQDTt7yEQ2DlWBC5FL24reuSy40v3pTNTyflDwPbXgVwacajtIXdRjL
bZx6d4YU7gbD21lab2tKcT0mxW2YxsG9HKYvALFW9ujJLCBiQKfytJ7w55xgT2RpiNpkqEMnIQuY
1teDt6a2eOILsUC1dwLRkHpkJo7nuRkNrRZ9OLZSJUj2ikCjU1NvxFC67CUlgEix/3Bgyi05zTWV
l6k9Y34WhDDU9S4vQkoS3iGoXNhpO2dVnGZOwAcUCrgap2FqjtZO+0CS3Gii0QtCx3zKr8vrAUGV
eNNe5VeQBgQX/iG5jZ+MH+fPxckxn86DBK8XEB4qgXNAUhvl1ShbYeD0lmsHrWrrTbEROSe/zPzX
a///vLfs7h9XVfU//83fX7N8KAPPr2d//Z+b4BUWo+xn/d/Tf/v3Pzv+T/9zm7+lj3X59lbfvOTz
f3n0H/n9/7S/ealfjv6yTeugHu6bt3J4eKuauP5lhC+d/uVf/eFvb79+y+chf/v7769Zk9bTb0Pw
Nf39nz+6+PH331UOwH+9//X//Nmnl4T/tnlLstfypQ5ef3t4I5CK+UP287faf/uNnisvm/+mt5eq
/vvvivQ3IA9AjwmBidNI3P3+W/c2/USS/zaRxwCinGjDkKLAj6VZWft//137G4yAE5E0rxqWExWg
33+rsmb6kSApf5tuJqBSJHl+ibT8/q9PPlq7P9fyt7RJ7jKwYRVD/AWTex+O4IPQxQGbAUwEZr25
N23NtBWE3uI+UH0h31dNAP3RT8izC+NqDAtBuDSENnj1677IXlWp0NLLLEisl0Hz2ubQGp0W+BAl
hZUB4p4eTLGyRaMrJM0JCjdQVcjTqzy/NmtVTW810aui6zFwre57qWRl+NLXgSTbfahVwk9fEKJy
cKS4E9trdL9G+rb70PfptYj6MfFsTa6jhNSumWXEhKEnGOKdWymZeREhZkdPIa8oOS3stpIAemuF
lyvZHvC8Bmkkb/xaae3Mq4JgG8l1V9z1xMzpl8aXO8DtQtBqpl3TZJd3b1EUTbFSp0ZTx29OUS/x
HENK9f/P3pdsR45jS/5L71GH87Bsjj7KNUdIG54IKUSAM8GZX98GRXannO4drMze9qKyXp2qp+sA
gYs72DWDcLckkYI3DtFrFcprQx1DpcEDwqWDoAd0DaRURvgzdyN38Cs0CM4kTdxKNipYih3/6EY9
rweH1AaDjIqR5YMyOa1tptovOiiFdVsMYzorgMFTAu7YAux/KEz1JgJw8diNw3DTdxUd3/WyZwQ/
2IqL+J4yyS4OQ1UCx+YqJAbQpySFpr1jJEMtAauTqvmtrzG/wfy2S3PrFe9ZW72NxJq7xpfrXIv8
lrZm+ayVYzufUp319iGNjXL4hvAf0otOxcdZfcshxUbeIlBG6W9NU0KkxWHQJWr2c2vI7V3UDR1w
75HclQDfJHhaZt8uc1l+Med2Ljj0bSduPs86tZtDXGhp+53xpom9FPrWoa0Olnxrl5AIpINTEEwP
HHqFTt2hSqccyqDWzGjlxAyS847UpWzazFZcqntAyLt5ow+VbH8fIkKp4miVmuepQ1giZZCRtdIy
81MTfedNMlEJJ6tLeBWYg5yaPrBLlrmROzCLhXUb29HdNMhZu4/lrFL2MoYjShQFO1vNfQtyO8Vt
q87jtIkKPmQhnTus3+ttRI1PadXH+okwjckGPnJdltuYFipw83Ndq+nrmEi82c15VoPl2pYS83uO
W9nsK3XIZLA/N6gfK04n87k+AHWs4aPHMdOLxxIDB7UPmOTc3dV23iWbYTZ4ju69GRmgNI8k7LCk
jSHp9Z7vTMiO6q9tm1ljkDNrsAUGEVUUH9V2i3xr6ZCZt8TWzfihtDoCminaNSloiMpemh0dnOq+
UeSjB5wkCKB6LZJPOto5+j7O43dMEOX5HtokTbIdkcnpXqEwXdva+dxQP7JwBlrXUuaiS1HEJLZ9
kvnYlne9wsbkSVIx84sZ9IiXh5p1sXErxyUqULjPShvtaDawcWdokVmANjrClJufaby2PZy1tjgw
vbULn02xbA+AVjYkcqVhSouHiUWpRTEtlQP26SR1TTCEmXFVKkMlHmMzpL0U0RbjppLOTlKjRMOm
KvSu95WMNCNYdcws/eiQe0o+6KaSWHbi3uLmz2bo+1LxE1zOjjlDJZVm78qEqNbWmpOmZY4lV7mR
OhQ3tivdqlPM6i1Xqrz0zcyw1M4xtb4z9+0cVek9xvylARIdMURaH2datBhcauSpbjS4IGmygNRr
qRG0ETixfiTdxNUBOiZw3rNjRwUOjmMN+sxv7LnJMLRvDW2lNk7UgvzsJwdmt/tIq7JOX4mKIWhM
TMoZS0H7NKQ2e2oyarIDJOTswnYyWY/1xjMadZa+1c2MurRTtaUGNce+N2DXUWhDS0z/yrli/KSq
XM5g1dSq2ECjtqelmIxUGHjQnAKDGlDCG6ZcRjkE80L5AEhEZ0hQOVSFq+AbOU541rtWAb2l0ani
Kk96p61w2mxX7iOJx14ss2l6TlJwG5bgkpkq1ME7tEtSK+RRqenZRh7mAaNtRpy3Y+GMis05Ssyp
1b8UErebHbrkXQ9enwykZlAhMKcEGlxSVRsEP7EbG2wHDgSImuqkmuydUU3SvMGfauk3Df+3HhIJ
zbVfOchsdK+J+tS6JUrTZhxZbRXdMSPvU9tpB2k0X/K0lYAxRPksvYuBazHvurYpoK1tRZPi62PE
NhCloMqmwURf6o1lrCRPVpvE1l0r93hSPHj4GeWUmvEOypZj28iuEfUyUs3O4iqBfxhset/YJYZ+
gybDj8ocvN8R2XRyX0+KO7YEPC2oRnHuU4nUku7SmhPOPbS3lKR3W6h+mOZuAAzO6raRpUF5B8JB
FKOLO6sbDXnPagWvuUPktmcj3k0AZ9xOis30wx4IjQsnVdUxfRtrk6qBMqhJtSvqikkhgPd82NWW
CDtwmc2hD029rwx3NGN4ymCUVIYrNLWxFm8miFGMp1lOUWMM5IZx280osEEhBSMN3ic+6XLpFzQh
CPptxuR4qxUIqHg49rPEf0ykHZRDbEgpPRpdkQ+n1gQQ7VYqBe0K8KR5CdDblGH2ft6PitRgWjfL
oTPuyDGJFD+bszSqnK43rc5X0Xyzujd8Nzm5zTDS3L5BMTouADyPE7X+wXiFAS9HG3KCSoaJV7R7
ZczGG+lDHb6Q3ia7H+h7q2DuocPF66K0BE0qiGE7xyaj4LuwiAqAEM6wXdMj1xXUh/DrrETZliON
jWPFGChiC5xTzNb2pJ5b1+ltb/QtdAOeEPdU75xSKGlgYK2EMoJRSxgvrDWgtAiFSHyl66mNIewB
JFI30kCSTHZ5VmtT7uSc1dIrlwjuOoilwGzHk2Tg4dTbjbmRsrhPwfQxGeb8FJVxyvEnDUsrDhpH
pdORdIx6ZQhVaJr8xOniNUKQqpuH1wnQBHScUZ0TSiKjHDsJ0xXVzRk8/48ZLilyp06NTFczmDp8
H0djJphCTUlaFk7dZ3mJMSgMrb3iKo10i7ZOI38ry0hDXMerlNXAn06DZt30FdiqUdEf5H5LuVQV
38pYH8DcK43Qu4XeJu1kC6ImXEZiOubtABxpa5XbUckASHBkJWkSLxlBOCk5+PNR/6BLs6wQp7Yk
qJHqFUgo9xKUUc09H5SxdGOaiCgNpWl6W1WYcWu8hLLavhtzrkOCmSgWudE5hIJv8XBzE0IOWtEN
t5GVK9K+LUa1QlwzADyL6GZkxQM0INXUQ+Kbd5heSzrcb/Bu8voIorpsfINWZJL8rln9/6Tsf/wx
J/ufWfyLM7QKfud3n0kc/sNn5iXL/xG5lSALR6sDbRsUH35nXsT6DzJk6MaiYI4WIora+K/+Sr1U
8z/AqouyHJi4QUVpoyTxV+olW/9B0gWOFdB0gUAVXvefZF4L3i/UMEEvJOANwCBIiC+XFcDIaIxU
q4Z362iEapBCjKQIyiPI5kNMwd+XR23bu/U2D8wEOuD1ie7k2zj4h0xZEHvDSjDwL8qcGMW9QCEp
YMQYqmLIHAynhLJXnfrWEUJi9bYPYw/RxppSxqJ/cmkRue3X+ndskUJNwO3gCJ1Zw2X+uDcwgb8d
gmTDj7bq1Cug7PMy1qXBRb0QKV2SzyMM0n7P2hdmsN8VkbOCyNcketHVv7CwhCGhrZ4XnAlu1C2E
nhyhfmh4U2AEVahvv9Qc/krgz2ytrGZZmhwpyDlq3meOFvJtB67Jn8IB4k3YtD5mf+4qzSkxbLR6
UFR8lr/rBJdrXPQnK7Mt1VSssfFHT0M1KwHNyAv3m62yIbcNZE3/3a6iYI0amow5KvGLvjRKLKUp
yjZuM0cQ8JvgZ4w8Fn7KOu7XDuXVTdWh2Y4hKtz7JelNEdtZZSYN4ivltslfjOQfwis/tw8YAgMY
fSCTMbK4OISUo14XyervxRBHFA6cyNOczhsOqs8e5BVU76IC+dsgOLE0MY0OkqNlF6MZijazZxjk
Hr1VftSgQg5RBQG/5rRVAHUXGpLHfOWqLfA0l1YXlzuyq57CLHhu3MHXXNkhCHAczcEoaJCe1ihu
xaYtziQGiv7PGpcjoImJVIrPmrgL8UbdCKEOLUDEvdLbuuaygLwGwkC1UFm94GcrjHgceIGzX1kh
uuUY6JDei2/SqTu0N9Qnt2vgyQUwFtuI5oMg6YaoKaRjcSzPj35t5jWybzTqxkAOutfiwcydORwa
v7otAuLL99aD9d3akG1n4vsWrnFTdistkM8zf7a54jcgV8Z0LV7Di2lQO5LMEpVFuM1t84wYOtBu
swfia17n9TtB8cdDiEhFsbO2+vM69ufi0WXWQS+EfwKWtbgqaO+lOU9RO5j5dhruymaDMaEVLyq8
1WJxeL9xdoBixKu37Im26lSPqC1AxujznGZe/guacZ54b4tj+W3FmmhjLKyhLQrHjJ4YZhOWlXmJ
WcAK2GXqZOCFzP3oVkBT68c2XFdxvbJ5GElA2oTSMqgSl6aSDMMCHcPmYX7GSVQ85vyoq/Gabz5v
3Hx+ozMzi3ve5JFV2jHMaGG7nQCV89XKN31w97gA+v+aNtqGvKhbiLqveZiLdwhsSV8XuDgdVGp7
FB1hufHnQPiYIqhd/T7dyn7zsM7rubKfS9Jg1C5IUovDWBDNpdYxn0bHpGsSFQtc78V+LuGbJc/V
2UTZxpE7TNVOqFgq3Z7MkpdIp6KtA4O1+4nZICVSVz7l5ZdEAw6XTdDmG+BHW7TgaI/JPNS0Uqct
oZSJKk6p+zIvnEl/75U1RpFLTwoIgphRE5htgblcvOnGWM16Fxfi3sHaNjvxE151TMcV91C/e9Lu
V27e5eeDPRsNGMT0iPiXM7DS0Gt1MqIOrIX9tvBa4o4/pRf+TQ1FD44MboNpq5d/SO0lPidK6Yha
gEWAusnFzAthQ5QxEmEQL2ieA+JAlhrdkVsWgpwSnhNQKAx8rXmZiyBmYVRADr7ES9mEskAPeUgE
1nLQb5sQoTxFVVYwauFWQi+y7oNo7eh+dvXPndv5WsUB+2K20hlaApBx/AzTsMkPnAAuKRzqzo4d
iOdC4RUaiydpPzVu+qCGsiuCD7KdZF/ernzvS78OMn0IQ2HgGHwJF4Fcq7as5BDHccwHOVD8eaNs
ZRCYQ2DRj701SsYrT+S5tYUXjPW8UoucQObPCLl5iKcnSXoqoUcsq7cZcv8hOvUUtQHsSE4Ptflj
JDXUy056GyTgKf03a8e7CSZPqDddRHxt3I9NKWPt0g6fIWA7QWI3Bc02dqW9uhJfXjlsnzxlCgrY
eGiWWI+8SWo5NjAUlMk3AyjGLC13/ryeK1f3zMLiONNCG+CWsLkSPabMdCMDFWllLbS7YgXABgh4
I9IC0HfpeLO8R/OTW1D0OmAYPlC9JMhD61GGUHAdCM574q15h2smQa8HYCyCSROh3vmFyVC/BIsC
cl6d2GhRbNXpGFVrp+GKWxccfv/HyGL3igycr5B0hxEq+XWHon+E0ZTOrep7U1nzPJdvMl4OoAMB
/wIkEuTh5ytqEtYU1IRgTuOLF1lI1VuIcTKn3iIO8NbO3rVXBAAgnDuMoQhtxYXLGeWuAmWjsMeR
GmqW2z7KGzDBiHQKgz4JGsbhqpTj1R39YnRx2SNqo5/1adRHUbV3ph9oGTrl0dgWm+jBDMmufOmP
6clYgXhe5lSoUX1d7SLiiScwp9QgA/58M+dDE6ah5sBeKDnMWyuWqOKvLdy5jqAf4GAQfV6CPbOE
jvlQYzhfuzO9xo9/C9sH0UF7qW7VjYT/Atncm7yxPOkkMi7ZzwNcErcHMb0CYTycs+38vdvYW92r
AzFFYfh/9gyLYebP51Vo5MH3ABsBQYDFeavMuG7R6U+cgjm1P2FsMN2LiTa+SY/KbedBzRxtq1Oz
FnteOwICAwvaSGDbL551lnW5MkjYAlAOca/9zregyYGwuOUhmy/D1hl35ZYoYR6sPjXXnIaFVB4U
Lxbi3yVFTjIzNW0KmO5lJ/8xPvZQf/ZtV6nBtl4+giPVB31u464VYa64eTA6/W1WvLdfHnfokBAp
rqETA+IZVNMLd0z/whP936tna0tbxIS6xSQVbVW82cASPI+qO3rUbVOILRYb+UPnweTlXnVcSzOv
nqKvaxNr/7I2rmbaTCbYLb4bYa+5Qk6y8i3MosaeEsQuxHRtT1UhE7ImAnItcDjb1sUTwDkhejyK
bUXhYjiyvf7N9lEbCpUK/0CA+GQB7eJBA2x11Ve/KE4vxhiAYL8Ag855NElUy4Wvpo9RSEWN5uZN
cyAl5f1XjKvXHgc8Cv/b4BKZ30SQ/UKLC33hJ/HC5j712NPw0njmLvOJJ68OhYqhz6UHA7ASyT08
w6VsB09Zp0VV/Ntfygd1k0LEptmWp9Un4drJtSHHg6YAHr2L0b62lXOjyeCHsJe3yUsRRN7b8BYF
UEX2VOgrQdn68c+u79rX+2LxM4/8cmYTWe6SUsGe6Tlo2jXIgmSrpcrLagUYwP5e1We1+4uNMtG5
Us+4F2RTbTU/3kWb5iBUM/4pDdJvR/7V1MK9jIpUosmKDUzyV0n5JWkr3AlXL9pXAwvfUjTckMEg
Is7C4BNH89NXHfRwNEhd4JLZLQC2/vTNuidr1bPLTYQQAdg20F1SADX9DGG+bKKqEZopHTRjpJ0e
DCjHQNwo3RrBQP85u4fYx3NrC1c2tdakIwljTnEwfDSbZ3jQ4oFA8lk7MVf6LjwovVuti64tcuHG
7Lm2aAupv083Js07dmd4epiBZxDqH2sKlFfiIJHQYURDyJ+iOLqIgwpMn8idaTMk1cCo2EG0RXKJ
BxeZPKL0f/HinplbXjXwa6fUpljcdDcH9b280crALD36UR+0IPErV25PWbj24F66FCHrDugn+pKo
FS7f+VnJkzoXi9RyBUiTZxuy7oCg/tmLiOD/3ENaYMFHXwAK1+Jfi53UZcBYUPkFcinfcREq9TTM
ki5IC939s6Vry/liaam9anQNlEEzWOqGp7m96di9sUZZfqV2drYafRENglsmmSsFNoZdtZWeoq1y
Km6Qd2zXTuCl8z03tPBWOYZ5qM4s5iTTvkxuJ+3pz5t1/e8LDZhPGPenM/viM6q+G22D4O/z5H5q
jwN7+fPfvxLxWKCJAi5dUDyDLWqxU73ZIquWYaDxyQlASsMFB5BjQC4T3Up+M5xYoG/JdrV3eOUU
nNldbJwOOeGZNZ9fKApb8LxTL3WtBxsJ2+RJnrLpvq21htZMLhx/VsuT1iQwOc2FI0v3FGPqBV2r
HlxxgGcLW/hdwAfLocuxodm2vuEPsS/KXZbT3OanVX905XSc2RIr/nI6lBLToROCZUcKJ3eY3fZW
xqvSbt6szAWnMKK3ECNrKydGfJmFpzgzuigjDMmo1ZEiFniwvxce1Kw2KJ3eqxBzjJHz/dna2jdb
pPUyAfwfs+U4niiatROKStbPUrr/s5ErxQPANzDDi+ozUPQXvTW1gkY90Em4ZSiTEkffgNs3NDyI
VKIRWx1XG7HXzshXe4st5CC40awMqxIl73YrbyIPBCFoV/BVcIByGfpibYLu0UbggUxxccExIZlm
Y4y1DeB8Bg7fiyZf+gFaC4yZAdahUxfoLsmhd+OdCoKBQ3tfhWsZhnLtzIhgWHDaXCl+A8xp2xDb
YU71hoC/c4W0YuQBUOxgtj1yrcfGGzzFE8G/giwHanbsXx2lr79hsemanPYTwDcMNBjHQkLIAJRZ
DtDryllaW+rixM56PdmGWGofTIDQKE7m0QBlABdEbuCuCPXHPxu85gO+LmtRgzKUpC17AntK/Dgl
T+uascItLu+7gokvzOyboOtatg8bpHEjINlQc3uQULh+pjg6aIx+J5M7+wm+2Fq96ep1RC4K8lpc
RXARLLbQ6ChgnQpwn4Nrhem94to/yyNgw8iCMeVG/bXjeVnfEsN2f9tbbGEk5zkiItjTQj1QN7Yv
MAM8XI2Nr8RYAkoCmBj6lZfDkBo1E5DUwU77nbxBdfAkRxjIwkUwttPb/FG/G4AZ+tmvadVnX/mG
aEvogL6hBQVB+sXTZzepnUg66AxBEOQDjwTFI5eAT8sOC78YnWG/FrNe2dIzg4tXsE4Trep1GY9E
8srpq2Ri/v5urJCkIuLD5bOAB/nzPbh2agxAW3BEkXcj+VlEsEkrJDsp1vi7f6967JW4b9EJHtwd
vq2dmTVzyzC2aFW7KnqYUx96b/ZQZwuMF/WOgK0x2WXu2kN4LaTF8oAPR5ERg/fLS2FNNu0jaBB+
JlbQcgQnZbpNNv8G2gIeiK+WFtehx+BWjaasOCygG4mc7rV0IUsND00QYvwXAIVLYJKwCA5K8NmC
PfGiWZAUcjkwMom1gSL1ifksTB5SVyj/xq61T3YRUCUrkcWCKOwzQTaEaBqERhClYyD+PHiCOhZ4
N3sYTZ/N79qz/ZMG0WO/iUc0KHvcjPmHWTvpg3ZPX1c93JVHGdfQ0nBUMeaHdsW5bYPijajp54JH
VO9F7Cvaz8p+1edcCTXOLC1evdJKi6zXYWlwJzfe12EEW3poBMkq+/3VK/F1VQu/XSdRkjfZyBwo
VHmjJ0OeBs5NeZxFu9d0WbB6Ca+Eh2erWxzVzMJ0mC6+YQvCf3gbC/Ao4s1oRAhUmz27eedIj2hA
+CvOZm1bl86mymc+j1iqdbR2jct2vwuKxn69IHZlWzEpii4aaHlMsGUvH+AWKrkVCEehBQFwC0pV
n59QPWI+KcgD2/sXoAFw1EN7BQySwHld6NUUEc4rsSNM2uxAoScM/hJ3Aqo/DlhoVmkBr67vqz0R
UX3JYiiJ9LEFN91fjhuzI3ibTH8E1LmFHPeahPNnsfI8oDlf3+IxJGXDhhl8007R+BzQPeJDRoFi
1AJwk9XQd9Xa4iXEQGNU9Ji4+vSmxW2HVt1b5/Gb/6IdeRl6ni9s4VVGOS8x74mFCcetuKKOT70o
ELed7v5FORPW0IQEuwYqwxfCCQqG7jCqiitgP8ye4cob6hkHgcVNXtfa45cxrg0DUDIAMR/K6ktc
/KiPdY0ZffSClBei4y1IX1bu85WtE9UPVBCFsNbFHasTuye8j8UZHD3MtAGdszGBklEwg+hU7mqb
4DIgw4q+2Fs4rs5Syw4ZEXIdfCo2O+SnkLrvIXIHeq//Kvi8ZhGaeho4MrCDF9BpamYME+boIQ27
KDTceVN4/Wa6NT5xuLHlrAYsawYXB9/uzbGtobiLR735IfaTuVMAgHjw38knKGv2Fqd/mDolpdCa
cfrvk1949SsNwC4NwEGDFGzeRx5P3MxBkuSB6v2nafqln+xqsGm5K2dp7YcsnlybttCZtQB00sL8
vqV72cHclfUuqGM7hDbVlvqrm33t/H79uounF2WNmqoEiy9ALIHQd2f79lPnaYG0GRz9/d+sEMRB
8NpgI8DQyrnHLhkI8urp89PGGztF6AsY+cPv2+JPPzOXrLXZLx96iDOCBQwQFVBAYuTm3KLa5nVa
pqo4vepjPTnsRvOTgB2zff02gOHeKwE4WOVlv7qrSP0weSYUfZcpxVRqU0ZKoGZbL/2h+PImhe6Z
UzzLvrTBUPqKePo1Lyes/GVtmVGMqhVng2Li3GBozx4gT7CGcb66i6jBKNBkQsi7pLZsaA1gJ9GA
z+Zj2JbEtaRiO86Nt3I+LhJdqHLpAOGLf0Ona4lVV7V0VPR+jFFUbg+5H/t8Q26Iqx7ZdvCQcYbJ
kWzGtS7vxf7BHOgxQASkIai/4CSz9Uay4xT1I6tqH+My8bteDlZWdrGDnzbAmwSADTZyCWviUTtK
uQ0b7KNDIk2c5gidbNe8Y66BU4iW2urdvmpSwzYK/J59gWyJ0fuR9AbTlbJ9VKp7PX3I+rWe6LUP
hndclHkAD7vA16NrDD1QHR+s9SD9smG77ERRizeP0cPgDVvMhbiS5K6N2Fxd2d9Wl9oR2RRBVq2a
IUscQdZ2UykvlrHCP/WZxZ0Fe0LYGQRnJtwGBuqWH0yrOgIORVTBo9fM1R3M87B7fSNQHRla8/qN
Ho4+3fc+xF3DygUgdO01EL5w+QMMwGEt8KlgzGeZt0tg4e2BvPsApUZQ64/toTioQRcSvyogSYoX
H3kK0EHTN5veKRiZCldO7EWqiQ2AKAHyTJxXwRF97jnLqG36luofWsg26Z3t66F4AKuQrs1PXPma
Z4YWz1489nY3adrH7/ILWBcB6EVEA/qMgG5Q1grpQd/+eXHiVbvc27/Xtnj1iJ2RVk6ND5Pv2vIR
bBAO5hwcFImclWN0WaHALopSAWJPuBZAV853kWt9kaeN+dErzx4D/g2RdfArVE71+CDyhvXU9rJu
v7Ao3qavWVGugiwhMT+knRoUnvwN/wzYEyIJWm4BLgtGP/dk/QYZ4HbagYNxNcW9trlflyzCnC8/
wAJ/H+1l80M9AcCJcVTDrfK7e8tLD6ab3RR+mZ4qlOlXL8wVNw5oPiIIqNtCq2pZG9EKxnIQlX9e
mM9HPmz9diOAEtLG8pPtP0deYae/Glwc3HJifJJLAwe398hG1Ee7sN+kaAHNd/VW4BfHcN2tX9te
4NEh+AXFTMwzLk7ULFMb5PDGx6hhmF8oz+2aF86GsI/Klef4mgeC8Dxo1YDNw4TF4kNGbVvymekf
yRYTAE8mPMCwXb//F5/NQGYB0DSQkOAtvYAwJ3ZmZKhgfJDsteh+mMPdn6/65Q0Uf188T2CFA75z
2aguYuBZlGbGsaCP5LuY8Zl/ElTqyZ3q1g/zkXlrFcKLL7SwuLiBGeiH5KacP4D+FKgIdA6domyA
wDiq+Uro94l4O/NkkPYWabQYukYXclmMhO55ooCg7EMKJS5qSqEZqD+PfRDfF7ei4FOGttuACQ8Z
DHHLkLhdIAW62x91dzhom/SBPK7s90UW8/mLMAcuMCH4nAvfCtrhOY658Us7jkG86fAb1BsMaPsk
zD0gefwVc+K4n28AaEjFrC1oUHHvl6F2zuxO5632qw/6QxdCkM4xPqu/7Wob5vKgguwP68LknYDp
fZajvvg1TG3WWdnMv+b61ODuDfLTylIuXlycUig9fzI4IpZf3rfWbkcFegy/xH3LTiwsD3QDpFyw
WoG5SE9QFBRE19g1/UpnTpCoUaJb79kWfCpPooeMTi5GzMUkzWocceUDQWwU/KTIw6Dmri7OQ6JS
u5/L+h2r6p0mFA05vAQ7IaO6VtYF5/jlaTgztiiPgH8w4nmKMDTrK/7cqcyuxvs5LyFbYjipaUeg
MeIzKePveTwZCd8YI+9rw+MpqNHB0DooHUnAIDYlUJT6NeFTtVrumjWEeaRbGds2jXuS1VlshKYZ
S9DZzbuJDcqrPtp1X7xQntk0RS1ZGYfRqduxp/G20SF2duhnMtcbuUxqA8M0emOpz5Ods5m6iKBz
zQSTymyDiCqfhPLUd6j51sBIW9mk95KjlUotNb7BQNVJPUVta/ZTyWra5E5tRn33AmqhEcP7OVXV
2OON2hT+rNVKsTdyUgJ/mSa8w4DvmKQdVZ24gjIM92ItkXWMIyJsYS8dOPtS8Ky2CRlBK8nVGWxy
0zybzR5tyYpvAZCFa4MuCCbvbN0D9XBsgzOsy0B3cowVLQG3kcVkkxJnGFV5Os2DhjEylyUNxmLA
YFNljexwYrTSe1JYmwYfAmTWvR7l32hETRpWeiWlOWjIAFvfTuCfpZ0D5ZNB0QMzntI4dVQ7NklQ
zZkErWtLLpWbsS84HGyj9RR9JlBt6Y8TvoG20bp04A+gJoqME/Qx5Rn1jLJJR+ZnOgE1qpOCRjDO
3BTUO+CznYpEMp4l9LDGrVZOHE1+NRmIGoC4Jo4ByrfLPlTb2VZKJ61rCzoLNu10g/tqPYz5rtMn
ud3SziZdDWqbjIPmLiWRkbyb3KLy7dSMunU/4f9Brh2pSOvppBZTaiIyM+3i1EPYQ37uCjMRhH1t
Vc2uyY3YCjUQWeXzBsI0TQvFP7OywVo4dpBgBihDknOUFAwpTrctASkWCNFJOrXMLfVJSfUgNvRY
5qFR6jp9y8Fmjs9AB7U6SUPVQwG15ES50dpIng1fidSW3E8Mf22rg4qnIi4nsl2giYYvpxp+PEqg
4mJZxGi9z4cI5GeeriSENA7Y+2J1R6NkMHyVtvl4sIGZ6PdWpCr9U43OgOYVeSyqiEURz5jZtJss
qhI/r4nVB1ZVz8OH1YBFtw9BbN6qg9dAAKfGz5W7DukrxKw9AqY5dtc3XR95xQRRdJDiyVT9RqUo
yx4yE9Q+gNMZ0OBzevDEoxmuprJCv8vanHWNx3mcTKAqUyFC7lXU5N/7Okmh6SYZuQQOQNKUWn7o
LKgNnZqByUOEOn/L2TadoBt9UyRdAs0Bk+OYo9OQD4X53tWtXAlo5VhgqB7zX1HjW9Ro2gcQ/5Tm
zkgjXuinWiJEY3eZBLDePqWgKCXObPFkGh+LVNFTlDusWY1v4sRS+YFVDc92VcIM+yhRozBuur43
k0CvMzv+KBI75wUObWKZW8VIEumDM3yMm4FxlStOPlpmAbp/EjWK6tggCUvoTVfMRay5BAoHcxRY
Wj8OzyqVLAqeRlD++eNc2OBTM61o9jtdi+18MyQSa3pPlXlZTF5j4kZJTqRpI9WhTYe/EBQjkE+m
g2Mw1boPl2jWiV9qfZyALjOBI2borjG5x9BsMFnKNBV2QC0wP40dDiSoQRse2ETt8D9xQNwLCii0
T+dYbQ4takPGuxrRMQ4ACR71m9ayeXPS64HGpTM3ZCyOWqrY1TEppY6CmbbNiRJoytBX95VK5vSh
BGUOyByoXLEKMXLD5F2HuxXdSfFgJ88JyEOLE+OYarsp68aszG3FMOQAvqoGTM5PUdKrM6ZKzULN
HZOYdRFg+IDpsjMwhsvy55f/SmSBCpRqgsXbBon78uGf2axVGsUTWcZHm847ebVOcxHKG0Ly9W8L
4hd8iV1AQdVboGDGI6wH8knbgdnzF9hyHOa2fuRgvkEOpQBtLBQyVkvMlwHhuW2R/3+xTaZRJdWY
vqNpdlDc+p5hagMTzA7hTrX7L+Qpxd9bRIQo20ClGF1ITEUai/B70jmmImFPCyvQlN+AR8cfnmRR
2nYBs6AutHbT9aGqy6Afq8QIGViQhBLGstBcVLWm1gp9r30j7BzSuwXssp30kn8XMM5qL2ZxpM1q
eHUlljuzu1gtWC8VGYJG74JzSfMFLwvIE8JPSpbVCa5L0K84Rl8WucgIJZN3aqYm+JRoBf2QDKfA
hCvDuB4JAUo0NuCaRCt0rdx3ibgwwHtsmwo6X1CmuAiMZ6gOxEkav4sKkfVs7DD3E+jRASowPubn
PmsJar2Jvq330C/vjUBAIurXVFiHtN/52eV5NyrgLX4TdYwCXC0QfwvXAV6XJ1aVBGUWgnH0ES9U
FTK7iDA2bL3ZWhK7PQIbzNracLt/9jJrVhY+YJRHhgDdfNOi2wK9UEk9MP7w/2ZicdXTFGwzKP28
1fUEWoYYLIZNrXdO0dmraruX9w17hg6SAuE4A0/2wtRYE6MydfPNeBX1dO0Zb/KwwWCr6Q7MKW+1
DTqiXgpmTzAmrDWVLv01IGHIaSCRbIDvZVmCyQiPR9INb9arPO7Zxtwngfy/2Pu25raRJOu/0jHv
8AIoXCN25gFXkiIlWVLLol4QkmwDhTsKlwLw679TsmdaBLmGe7/XneiYDrcsJuuWlZV58hzTET7N
QiRaBNaX6Prv15RwCD4aXRx0KbPrjtLhrdwPew1VUfFoGx6FxO/6tj+HVgDYj5oZiKxNEE2heeR0
308JhU6FZr4JnLHsQwVuRk7WfhHMKMnO1l0Umn69cxa6kkBVCYt4xCNzCETXGSoAdK9jTzvzLd12
W645kMe6Hr7o1zxQg9wf0EPp0W7F5oXDLVoJsYDizYg81+kgq2LU+Wjpb/KOgeFC9B8DhLfuoc/f
pATJAsGjL5TXgUU4NWNF+gxa5hFmBLQivzH9CY3O7LB6FVzYlh8NLeuANkIwY5Y5An1gA0BZDNZh
H8h384AewsFRN0lovK7ixNaMLnYKkbkco7j1JsoU7GuGux3tcE8MN0IXWtf8y1py7bx1CxsFvhIy
QhA7ASZhkU/o9RkUnNMIl2w7gh8A0Du6hVfGNbA6uIs75IOtRToh4sjSUJ0De948ao/qZyMUFqPb
aN+irXcI57BDTZeBE2PV9AX/djLMxa6hNOtbq1RwAq1w3ldQ0EWLS/8mOvZ5MPu6BTFqNw6sa3uz
chKFIzmNn04m+L3A8CFeq/QBlM6x+saeWrDF72uUuzh3ah/xWrL5DfTRhXvp40iXKUzQ2yDpNnDs
ICvMqZf5IPG9EVAuMcf0SQcl+eqhPLeJbCEq2XBwcAAAp5+eyXQApWwPNmCNBVH1YtG7maxQLZyf
C2EB2xO1COOcmUNvaJ50M3sppEeKNJFuJd7KOp1bQGefUHtABpgI+dTTMShd2yCzlr9E4AJ7mL3x
nu4sbwD/EUSkjUCch7X82mWLEEUHB6AiVBlPLRY2m+1Kyl5mI6TVQyStSfBduHYwJIhaiknTUC9b
LAvYePF6o9mLnODeoZv2AGKIe8PRd9AZcrNVTfkLgeWpvcX5bgbQWUlp9tL4A9496mfhUeobNJWj
KK/vaMj8GUW69caB1YEuZnI2FWhBkuxFxJVR/E78ANgy24Ps0Otvk51sPvx6t5xveOxCqBwhx4CQ
6SxkiTW0aQII9zIqxi0YKeOJ+Vz+e1Ka4g63LbQpQMweUTMQfosd2fWoBkR5+0zYlkLrrGDHbFop
eJyXc0xZFIrwEkBjEpLly5kDLRFnlXLUwhHgwQHsk+90HZoHOY2BOaOv4wXSr5XCzsMTmMVBwxhF
QHR22OwiLQskCo5DQAIzSINug3rYYfAFoidypc1qVfzMCy8MirP4wQtDDE+ahrI9mjcKeA6qUMer
TnEFBG6d6E/M2YnHNwEeEooyCFAQoiyPXUYSE7m2XMwpaiiS3wd8/xuOXiz/r8wsTltb6sC3tflR
BJXJsfCHDfObveIWkGP/jRj2wgyejGqxU9oimyod5rRwehSFWUGUWF+rvzWDl7alBsUkFHAEVgIc
0afLZcUozVFNevrBaNu6FtQz/M4hn0UnAi7qe4W7/VrQfGHdBFUE5Phww1wo/mVjm4KFHZGleJ1a
oD1utyz8+3EltvxHM2KiP2xFqOV0Frgi3vQxoK8ofGD7JzfAdW8gCCJCWXmzdtGcJxreTRIgb+BH
0LeyWDsymQh+SvpGHNkVUTOYccAo/U7b69LBiRwVSJRpFUJwFqqfmrXFzz+MNIIKXNLBbLIlQY3U
Rgv6jcjR1llgL+xNTOl/xieYwT8ayqqKjEqXvsUv+pMZNKHpM9BPwZuoOAmrvuTCwUObDBq43vkj
zkDKbJyyaYQGFc43FFhu0cGJrhx9B5EOgVFe9yfnPUeYx48GFye95H3bJHH0KhyKSJsMO75XwTAl
rd0GZxEJit4A1uD1BgJWgkNwOo8smWuQ5tmvcmiF8mMO7tDMjbeWw/e4BpDMXHt9rNlbDAy9RpDA
1MmrECxh7G6qt7++ps9fN4sBLTY++PjaEQmiVzVUnpCqRUPKHOqhuRNQob9fOxfGkMJAo68o1C+Z
a0fTyGW1FMaQEUZKIQogHCi81eq8nYUfsAR9PqEoh9gDrbyn6xSRKk4USX7VwfAa3Zl0p2krMLJL
KwPspinI+XGLLcvMU2rXkd7OWBlwipHWGbO/nfVB/AQ6DVSwAQc8p81ipjzPhc1f7fsegJ/iTgE5
u3qkW4LodNr+BpJLbN7FfQmDoBLHlYLez6UTlE3UW+ecv45PJBCaf+MX5UqwpUe3ghqAghUPNW0k
8EHgHrvlbtqkLrLP1+ZD4681np2D5N8H/5/vsvSM3TypFcTGXrlb7nt3DKLdq+H2Pr0rPepHXn3V
e5C1Els1d3YjcqSrt5A4Wr+YjaXLjEjc6VLFX43n1DWgZoJbgfqWB3CLk98lwZv+GUjQ3foynMfq
GDryz0iFITg6z/bZkDzJaNu8iiQA3eQeNNCOo5vcvYMzPPnu1x7gfB+j6R7YVhsuFGu/ZKzWpra2
yZy9CvUj2/qix/e//vwLw0GBAto+eAQAk3xGNNWAvTHKRvOlC+ZA9oXLNLZxqDlSiC767aqHFif7
dNkUApQaStF4ZeuAkp6e/EQfgItIrBfrMAcaSFStfXotIiJB87cystNLFYgcHdlYQJEB9wITDYKw
U1N6m8zR3HZPAo+HPA2O57gRYTM0voI1/r5Th/ZuS8O7G2TAeKuiCXXh0LpIl3Sujk+6PAayepXG
g1/nt39/QOAkJGhdAkkfFHAWczeySO1ZLj/Z9wZ6BZUrgW6aIaeBgPlqtbPowuydGBMb80Psk6Z1
wTQYo49sayBNiejnqdlC6O4GIrzOysjEN/9rV/yYvo8jWyxVZ6VKphXyU7qt7ghAaly7tQ/6rvT5
lfTQu6q+hsNdG90Cq6l1E0+nTH4iN8YONB078Fndi4lMdr8R/qyNbhGVoEnL1jOMzrwXbYLNQUJH
snQQALjfMrc2tkVQ0gPtM7BSfspQGiMYm+WpNxw8xcDbrVPHrI1tEaDQSpWkCBMpjPUh3YFyez8F
BKTQ2c1vTOXK2JZyKG0atb2EqaSPQiwhvRE8xMXeDkGetVs9AitjWx7qaqw7dYSx+IWB9PiHMT0E
lBcP1HVekcUj5+chEI35CMtxsyxd/Qi9NDsvlKfCQou1mM1ScgWDeVoIZL+XP9veJgFz6v/m7P1l
dtk90U1NN6SW/KSF0lP02KBFX/uaO9W2AwOgI227tfaa0zDm38NE2Rg8YAjShQDtiWPRq7mEtOMT
kQJVu08Bm9srkNxrW8iuNkm09iQ4bUn5aQ7hpqooNkKk5YUDkKxexhzRs5MVngVSysbNYgzSdCuG
ee3cAnnEcp0C9PSi+2FXvHkQsaHYgxzb6TC7uaEAXWnIAIiETRqQPhhc7omCWWYFK2t4GiWcG1s4
a2DsgXKQtad+AkvyjIcxBGDjEBvHclSPHcT1uvo4vnQ6Pg5w4bMrK01HOmpPce5Y4DsRjRqoClg3
kSPtBNj9f7VRPxpc+GzLqBIqadrTFFrZ/eDJvmgGlW+74c/RF3f6WpB7YVINVJVMJH2xbc40yq2q
1Uujo0c29MNWUNrJRs83Kyt3YXsKqgM8hQjqV3hLnG6TLGurBKokR/NeO8QvIlARmwX1eNt0jSdw
joAGMA7WLtwL4QrqjxAwwzsCch7LGouWDEPZFfrTbG5GtEPH0svQPK+M7MI5P7EhXPmHAELKx0zr
ev39AIg7XSfbadha+2LLnPlZvCpH7kAmxeoDUjsrxi9szhPji9On8IQ11NCfaq+HptQ752+0FdxY
OrDn7rSBUOeKxQs3E+hUDBX5NyQfzpKmo5bTdhyT4xT5k68gb9ptUJ5LQBj9O2QH5wtoyoLMT6Sf
0cq3hBxEk2JBDro5GtaXmnia+ULjtXvhfEAwAaatd04TJFQW5zvN0Fkzdwz50uwaPO+CZ3RwILHg
z8+/cbjP3eWptcXhLiZIZCU9QzLYAm9xG6IlF/lZ/hv5y/N9aSqCBRM3kOCnWaZmaRJTze4wdd2+
UvZmdlcXk6NBzUru1jbFhVVC+hw9SCB3BCHyMqHCh2SCvjU/WlUYjbf16JvJSllxkSASnh9tax9M
LDz/PMVDHWccqxRvisJJA1HzkwofnB5oFVDnlW1+aURQGQPBAQQUUCNYuqvOHKLRgLnsS1bdGSgg
pWuvnPOji64Awaajif8/Y5JMjVFh6YAmJlC/xGAXiP34m1AXQ7yM7kZ9zZzI4Z4+Pd4JK3VDtKgg
WbTwFPlgTRZAScfcvsmy67gAtxwQQzddzZwGbR3MclGP9v+2s0A8gumTkUDAQ3i5MWpY1FjUHzvP
YI5I+NpIU6bXkTOgQ2z14rywaCfWFnsk6dIqy6X+CCHp2EQMhIy9h6rOEeDZqnIEHzlzObJFvx7k
+yWymFkkSdAag8o3JByWnVaGlMuT1g1H9CnA44PC6xaARERewNbsVb/YFSFisC1xoyvbcm0DGfzV
kV/wKmDqFt8AvIyoIC+e5SwDPQ1eDPgK9pvIaNruAL2YbYXOo+H46+FemmRgTJHER3oDyNrFPtKV
vGogeXnUiyBO36oMzmUNoLRmYrGOit0WpdLx45RuoxRIx2Ib26uCk+JDlqv2cRziS3y4tqeWJzU0
NN8dyoAVSwOBvJB0J70WJ9D2Vn3KIgX17sPAyvLX1C18fzVUBstLYZIELcP+yEKgHUWxHeLxLIz8
wvZ+vVirJhdPclU2O2tssFo/GW5kIZLaB2O2mcAeyTddGfx/Wlw8e3qrie2o5e/VTropxq3A5o4u
t7aKS2BRKVdePhcXEl2hQLUgKQUFldOFZIBD9xwGSXoXR6iq2tbKJF7ajuBIQGut0ENC89ipgSQz
EwimjUdpugLxmjs2dwy96CvTJr7lcjt+NLLYG/GABgw5no6KDW0K9oAmjy+VO1wJarUJUvf3ciAq
uNGdKq+3vF+awY+2F5ukNHlXg2Lt2CJ+9PpHHUq6ol1NvonuUe+B8NM69dnFOYVmGm5YwArQaHs6
pxYByVNXTsfoTysUPhLJ5XGXJGBaI67sDN9KN7K9Zs1Vi0k8m+S/rC6RgjqhaMUqpqOlTZ7U7Ooa
JG+AEc3FWviwUCb+cdTBtGYKekWoIi2Dr1LWy3GWVJwC5UnozUh+BfUGkIPRHbnjAXoP3Px58BlS
D7VrIyfcf08+V2ulm0vj/fgtFkejLCjSqKp67J5SlCE35iYFhxG5Fr2ionbT7GcUXlchfBcCG/Wj
1cXaZumMtA8XYx89IdM6voqwxnonnaGBshbYXNq9H8wZIvD54MglS6UttKthDimBfesSyNG5cygq
2MNz7aZ/rtYPVwa4fJRQkBQWmYFpBb+c7Gf+UO/iA0Moqm2S0dGByVkJMS6dlo9DFE+YD0OsS202
egyRKp8lHiTRl5SsuO33OuHyaHw0sbjWGYBHFXCfR1mRwtro7ilgx3P6JWv2VcO8aa69uBpBFRGi
d8yp0IVof4/5tV6AyKyfAjV/RtO8k0+NXzI3akEfYu3qLpzrK82+zRXNo/FejsFpNQZt+gg9LTM7
EPVzMhzlOQskU/e5qa7M2gKc8u9DCBZnSJTiflhi5aVu0Ku0U5FzYIgG2xm8VqJQnjsgbqYP+Ybh
gby2+8XmPp/Hv2wu/HiWD0M9Yx5T9BiD/whQumSzXhVcsF38HBr6AJDaEE+U5RZUjIHN/aTi8ZBd
ay/q9z6Mfe12cOWgD+LPDAgjKQR/P2pbmb4qsLBqfbEfeWGO6AhWjzH3tF0doCulD9AOWaBJzcXb
+VBtQVp0IE66n5HSiUun5Ctre/HQfxj/YrtKStzWqCYeeaY6evdCk5Wg4uIyfvh8Yf/DiZuKvtWV
XrDnTc8TudPUwG5jv66pL+MhrRDXmr6tRAAXD/kHk+LnH0wOidoYFSa1e3vnx8VmpQfqC8oGvNME
EJR66t2vba7N4nKzosarqBilorngdEd7bbuyTO+o9OVxeOcwF8yHgovidFBpmedVDFcp8IMi4SeR
m+TVcBRXR3MY0tMQxKnxOLS9NXKwBXLxxwn5aHmxgplmpFFcERx+G1ou5kaIm2lbkWxpH1JkUVcL
9WLTnw4VIwRHGKiUdUC3liGNjpoG620LoTb3kdlBlT4Lo40clP60WX3Nn28WS3BwA2gNxyxE10/n
dexRBsjm4hkKvnlgGKj5pp55N7g1yDndItB3KgpFaxwX59sFRiEd8y59ARKYxWIWA4EEc1c9Nya6
h9lGN+5/vR0vvFZODSzWTBlnhjbn6plVTp+DOl1Qm4o8jwzuKUfQaKxdrAsktNglNliuEaFBEhn9
ZcbiBChV15cam4/AHQVISe/Srz8w+PBnYbMXanzFzfAbXCnn63dqdxFyoyOdZDqfj3NyN7XUicg3
ljz8ejbPXxQw8a6ZDTgFmggXqzURLZ7GTD5WJvfTpna7vN/zmfgoyN0aVnrXJlAo/LXJCzfuqc3F
Apa9XpMqkY86QDE3k58fCaQajIdiD0K7Q34tIfm4MVac2IVdYysyOOwsICB0HMDFXCJLbWsslvGW
MMIoFBa1B7pHoy2e8XGw5lgurBw4gVAvIRbIHM+yPTYr2TQMynHodmUDdn0zyKyVlROzdOpJbDDb
ALgOYiCAR+TF4a6GTIrRMX1Ui3slwlHr1ZV1Erv6zAAygUBxgDkG+PVT71GmXSJYMo4coifN8Dky
wjQ+gNzD+/vbASiYv+wsVgY7MId2jHokCojybIb6hGiCfptiL/9u/VgfiNj4v7Z6fnVj9j4YXTx6
KrOTEhOXWpV9UehtQiM3UkE/Jl1rDf5V7FSA598t/teJ/mL7r//Gn9+qemKgU+kWf/zXgb6xqq2+
d/8tfu0/f+30l/51U38r7zv27Vt3eKmXf/PkF/H5P+17L93LyR/8sgNXwuf+G5vuvkHPpXs3En+r
xN/83R/+8e39Ux6m+ts///FW9SXYku6+xbQq//HzR9uv//yHBqfxXx8//ufPrl8K/Nrdt7p/BX72
j+r7HxDQ+sOtyrha/vq3l7b75z8U6xNAShoBIxVKgOgpQIaSf3v/ifJJgfNFt5klqtemjtNQVqxL
/vkP8gnpRWSN4Z0BQftRvmurXvxI0j/JQhwOjRcAcoLyBMH9v7/n7Y+t/mOFMC0///xH2Re3FS27
FuOS1ZMjIW5QdDmDMQuQUJxpsKaeHgmWsrLKWR1MdYMn5Dyjl97JErBN7CsK+opENgffJPkYVFZc
hUlRgkBGj6Y0vtdGxnSfKk3buqxqLHee+JR6XTQ1lUdqBcmFWRp125MyQsjeMrq2DUC6w/+UU6Tp
r5Pa/jOWZv6i8q7YNaidQrySju2rNFroLHZtK8my+3SqaOZLlgkO5Lai+HQnAnNJfOBFBnKaom51
bVNaeQ6SKx3SPO4UT1LqpwkKr15SSBI6Z9uc+NrIW83vaoo7D4wjYAWT45o6aC2cwV8TsxphWSPF
tS+k56Hd2acpFEV6TWk2VQz60zA1wFof0nikWuIgGT3LeNu1QEsRJdqnPRlBh6NXRJU8zmZWeXNq
6DwAJXuEIhcrOA1rWqWTb7QWprTMm0L7zKZYnzYNN2d7ByIYCfSTiVLWFHGNBa6PO5AVdcadmg+0
id1IZqS4jdOSSH/G88RIgM7aLL+a+rnW8G6VTPVbmppN1TgGaTP+1WoTCR6glcpE1hx1hKb4NZGb
mXnmIDUUD1iVTICgoHycQ0B0HkDogkcFK6SnQZnr+gqM8jKeN4nJmQIRl7IYkE5JDKInIL5G6xYo
j5gaWZnfRFpPU/D+zZZWOgZvJ9wQhPZRlvil3AwjeI3nUZCv5BobWxCADHiiXuusMK0ba+Jm9iQb
LEs3pVyW3Cd9E88PKS2q7i0DJUmXOHKR5bbiwEJcf44zS5EUxzIGGwQTUSdXb5rRsOLNKgzWvdij
LINBiCZ286YNpC0OGW/q+d6Yc5pVIXxMRMIMIB1rp8dp3gdNLUvsOBhGnvpa2qOL3M4tqbjPaj3N
Q8YmTXa1yVC3vRrHG9rKHOKqZjaYuwZ8K3QTzWOLFgUrn9kmqcqydEFzErX7mUGgxi+IMpnbaaya
3u/sPjV2Ddhqqn0hzS35WuuFmrzxxIqzUB+konQ7SAdOdyTP+uJKInqaHcZEkjLXaNU82ebtAF8u
kx6USRandRlOoMSHqKEM8XruR6mlRCFrAYkO5rrlLFCJZM4+4UmmYMXNLpZvmzIRYvKkoU8JGaE+
RCJiDaE95CMWUaISNHw6q2Qe0XrZ5A439YlsEWsoqTvlSqx7tNAhCG6iqFsEWV5H6gO1yhp0Klox
TSmSX1ZupK9zDfaj28Ii+YxdKBWD3xEUNJGG6DrVH6O23HPQZA24pDhUtGoDuULGs/mRtZNa+oNp
ctkHzYblYclADiRFc5e5EXIbssOrKvtaqCaODAp8NSi0+2F+ikpFeaW9PDzEUkNKp2vmaGck4O0J
CQiuQBKnlxJYjLjavoB7oklDJO06ZCLNRLc8M+/iunyIISVGwri3huJKi9Wme7TB5zv7pSFHpgNC
63K4NXqtsDYgqcrhcZS60wKTZSV7SFOtyQJbayrNlTOOjQ8Ua4oqizSolWuOqVFviZ0lhZsrqdY5
VhmRGwR5GXdaJIzNTRVFueKVEaihDgrvSmvb9iNtHIi+m8QHPQ0agYtELo2nkmV6h+MYp5ULyrO0
c9Wuy1jQG1NkbYsxkb9UUa9/b0yjGAMI3rTj3pLZoPnIB+OlMVOrUr4oha3Pm4pPaMLPZssC73LR
09jvE70pDgSUuEC/G03TgPqMdiQ6wCpBD7QkJ53TAS+rQiCrzpJbrQAzMXWKVJm5S3MQ/ldORPOR
32ORpmIr2RN6Xky4a+iYpHJegzVIhasp6pHmV4kWW2A/i7WEOfY0JOBiV9VuNzetGm3A+hM3u8lm
Oi+dlPOheIysqUQRvK8q2zE5JIK3FERTVoDjzNtHqSs64nS9WUm+wpqsCWapHOxNHhe1cYgHNTK8
PgIx9VViSemDNuKa8HnS45tPM3h/toD5tkDXU72aQsq1fPimZ6ONG4gZWXxF00rvNqVmwSCReFa/
4Moz+U2Rqsa01wg2tWsUVLO8EausQHFrUhWQuU0YtKRqeedadWl811DrM3xjpjb3ajUGVxI2xahp
V2NnmHnmqAMYOR8N0quWm/Ta1D8OTErlWwn99wUIs0a7O+B1l2Sh3JCoO2izWpMrJS/jJ9bUI6Y/
j3hxlcIxKdskRbfEjkhKhjxlDz6Ghx5qT2gv6CpMHtFpwVwGdi9wKk55rOz0tpFBaGqluexxuKXu
qlIqhh00R0lmo5ybxdNuBLawuk7HGlejY0l1b7s5yOViR7bqEedVq4fZUWyWQvck1+zKS0mmIv8+
2Kw+RFUysmuIsljNoUe3SuXp1Ozbg5JrNQO9BknNP/uio6038Uj/zqUxiUEgxhTix9DfVnyllWr6
ECkSSLs4mBB6Z4xImmxbhertN6UnMt7QpmTHPtcUOFww/2O/qYnS1QfMeRQjMshYFYItCpVzeZw7
vmNxZrYegASR8mi3qUR9BaoSmeboCq+bA5EKa3IbOVJAsGvng5p7iFPjuPEmuW6yxCt7KhcOtXEr
enyqNeMwzQX+bizbwyHP5KSGxE3BK+L+XyjeTe+hOCLm/zkUd5OXryeRN/72j8hbJZ9s/A+JFTgh
0cmDkP5n5E0+aSZ62mUE2egfELDfn4E3fgfihwClaKh4QmJN9Jf9DLzNT3hpoxUYHfjoIcfWMf5O
3I2C2EncDYohfC0I6eJDAQVGOmtRvalQ2MC7zNhVUjWNtm+lwzSZUHmztejQtLRPXfyA8ke0YkrE
J9Soi9KZ+3KUr1KId7SBZkypcp2gERVMhyWuARrOXcMJQJpRbNpFiE+SwUslI16bySZVegUscGVT
q5lvSZ2k2s7IpFK+xgtBiXD9WNTOHrg8yYPuSHMuDfJNHRkJQWCcSSQX/1FXJJRgekX7s5hleNK2
VyvlmTEjMoiLKKdDYdMsVfMGdJNVKTk017X+Wq7MAvKRTYtL5rFQQWLwvZhRB/1W0piRyivKTAOG
z1Dk8SEf+Nh+jhsTx9RBcUMPazLyryinKmT28FbBIzbPSRKnbklGPGwRolH1gffNNF/jWZ/pqZd0
XB6eaUvslDqJNpZoW61MBaLWmaV1DynTm45B2JXOJGB9k7OjHplWAZow4BTkO5rCox+lZuol7oyD
WaB/vgcTnpaB01IqQXFCCllFPE4qG5hmwIOTSnH0Qcur2bN7U5HQtSFPmX2QTCPioVYmufEc50rN
n1I6mXEIUFSt75RcN0WoKcnIKTZc5ahwqTYv98ys7GZrWkBxojFjnOr8uYqMXLqPK7MxbwhuU61w
0PUTmyAjBG1S9l1tm8yIfDaoTdR2W9YUtJRzJxvQGjTcKNMwzwZUPKUyH4dnuZf6MnttaJMiceWw
GH1uyf00Q46BOEUcQxsIMTgeK3g0O1zO7FwNUWaKyBhOyqSkkp8oPJ6fwbXRcvVKH/O8e0soOgGJ
W8dSqs5+NLK5Kra5RG1r/J4VRMsnVENmhnsu7MF7aiXf62IcGZolOqkuUnckST6wXTtnTY/kp9GM
4L3kyojICpknuYkd1jAtczmuwL53QJ2H+38ylEhWrglvdY6tFSUWMAN6ok8M+UuucCOsEQVS7lcx
7rnaKVXBiYDAjkSmqzZYjWsy93ZyB6iDkhxKqc6tg1yACSocmDVGr5DoLftbI0vt3tHpaFQ3UqbN
83UzRnP5pGYABBFQopp9nbgggWYxc5USZ370MH+cZ26fDkPzNZblMsaFxbo+6dw0w1eE3ifEijAp
qTHrQ+qyMistyFYOGm7XwrAaCUw+ejOWWwRcYzV46TgXShxgN5ZE86yWKEhjaohwuu5gGZMUgUtb
pcMXC5HEdGjnkiG/mnQ9kgP/d9X8uGoE7dX/fNX4jCKD9fLxthG/8OO20cgnNIoC84CUDnjd3hvE
ftw2xPgElkBwTgGAiEY15Gz+c90gOQQpDcHtDqA2KKPEJfHzulHUT+gDsxQbQGMhgq6af+e6+UGP
9lfmU4ARkduxcc1AXEIX/5ymecYCj3dQrGKzIjryW5O0T21kJo+8rOUgF3yoU5w2SJiYsjsbcNhO
nNSinK3x+k+o2Suv+aA0L6BqNe7nKU9vS+gSvqIJN73J8LD1plIe3KJM+JVeyvPBjMlwa+l5eh+p
bXlItFS9U2NNrZ1oNDvzoaoKHQeKgM4Mt5Q/Tnxn2dnoqH2Ca0lrHkirAamZ1oa14QjwwkjP6wPi
0APvM8H3KtMgysrK51MT+2PXN0GVIbdCev3P0uK9U03994xWeEkZteyoHHSFpZrDHNWt0Cqy2ets
1jn2aN+xBvzH8yiN10zJ1T0Z5+sMyavd0NsjLOlvLCbKHVJAk1+kFPIYVjW5CS3MnT1OzCUpS7wW
F64DhmTJmXJD96QJFMVA9gIEX1Hk/rncuD0HXW09aG1Au/JRTVqyR1+CDe1KAJZd5HBGNyt54tsN
fTBYesiqFiGmNTRQ6NZrH48N7ncVaRybdIajldx2yw65r7krdRfPyvZ6ArXhNi2aV82s+YNsJjm6
QxKzdnuFfakZK/Hw5gCJWPrgTKOih0PdQayhqWLf7Ol3UBJ+IYQ+9x31eYeuAQjKg9O6rYcAEuzw
v32h+fJcRs5UNH1QzOqMpKBGD3NRpluZJ8Ymz8gzHOZNOlpQANUL5E7Yq94aIGvpp00Wj+Q+hxvb
FZI+XtuEknvaxw9zrqWhGVkE083kJJxKUFsm6SHVS2ySqcqcyuxLJCbwgq5KtXANud62tFY8PG8f
dAiphwToJrdW7Lu+NhWvLvovRGXP8IfXet8d57GMjjpiHZeD6mpf93Llakx5a2M9CjCxxYZ12ZvZ
DMhbmlnqQub+Ptan9JA3qeKRtJG3BpuN+7SdCfFSrUSerOkSdN7Eo4FF4VNYGBUJuygykarIQUtj
VhDASM3WlVA8dBnyuHdJrTWHRK7l7TjF3E2kuApavI2fwDmZf8lTA1kN8EdXnj02ZKN3AzA8tK+/
KFo9OkqTZ55a6JPbSQQEzOADz3l+aKbauK9auXejLhluANl7UOGenDbrjphzKO0hQAzkqKq2eBAC
AzVkQR5lvtHMZVCqjO2oOsU+PqDaTdIgORUeTOGgKVXvgodawZsfT/HI0GYsunEgLTmW4xBquVQ6
ploNe7MqQ6pm1xFFdo6TmHxPlQYMXvJYbAeN+w1qFrYv0Ur+PhvIpSIRbt00SlnYbl+3rdcmZZI4
DQDTIKe1ptpF7G2FRSdRIHIK+wbeSjo0ZZ4FCbi2A1pb5RXkpCxf4zp6fq1cD1jd1lcRZeo2Uhi5
KvJOvo3sNPpaT32zRwZFU5HmNdX9PPdq2ETV/AA8g4ZEb4mMQJWnG9Oe6TNotCPkp4lef5u6FCc8
mQbsSsh34ogPY+9RMHCpqCaW9RiWuZQi2EsbYm2AiJKgPGINmem1RibdY87L3I0HMtRwb3KCFY0T
q/HbrB9Ao1Jbw4NSVl25MXJ9MLypshLkWEaW7mlJjC8Sm6MNS+Tic5ZXXWhzI/4K3QeA5VhrhtCX
GUJQRoBcppKMwW/bUQ0ge1bf5OCo9GnTx4FOFXmr9Proyh3Fe4D8P9LOYzluJunaV4QIeLMF0JZN
UqREuQ1CFt57XP33gO/MqAniJ/7RLLRQKELZVcjKyso8eY54H+RyYCtdYB2glq8/xqUJnKmnbLtX
Asnbl3yM91qY9T9zL4nsKA51YpoUGKfOsPzvZN3FSfSr7qPVCx3wIaj0n2SKsZQYmvhUqU30yOAM
OoGS9atkMGfmiW7Qgyqa2G68Gi7J1lLcNjAIytn4vRdwSZsiQPi+zqb+vrYGljhUTiOl3busrCMK
NoV/iXm2n9SkiNzaSkW3yoXhXq2rxhnyqd21aaDda0oWOSpaW7sAlP99JCQ5/clAdzRBMh/CiVjS
T7UIdUfaPHjlZJzqctJPhLHRSeS4PnZlIt8H0OgfK4n/ahzn9nAfxtVDIWeai0JachmaoHIoOA62
2BmIszdTfshEnvJRF0UnufGNXasawnmU8D4bmn2vdD2F9shezppg79dadJeZmfbBmjTOWJ/DpUBB
x0E1RHsQ53Kb2Hf+iRvQgGdfho7GIpLEgS7YrS+R65sxIgW1zDcvu/5iRNA8elmp3/Ht/DsrZBpQ
SbnX5TH9IRR0BuBeqhOYjzPhF52f4iimnXhRplDk9ohM1aaKCCGYj/QBrHgfvbjiHgq6tnpXDh2f
p+rbpyhXlMz1NFoWWZc035sBEsaxUb/rYSD89qjj7wqu69uOjkiyk+nZ3I25aDkTLfmbymgKN+rM
+kh1Mrn1zcDbTa2PHJpqJicaOMnRKDXXVCHotuLbErrkSAj2cTRCqCQmyWdlyAuU30prn+eZeAk9
qXhvWDJeLwSd8AM+dMilaRafzdqPdsY4irdJkKpAh8XcOnRdHtqCJfIwzsUvgdBOR2E04pOA6IFT
C5LwGEmQbTmyH0q/emugo1NFsXFnqJl2N6LD8LulYHMy1am0q2CGB+v+p2jQg70gFeRKnMsAJrJQ
SlBBazuN91sYVfdoXzQ9P7hR3sm9lB4FVCWmc9L0AMRCwW+B4CSUFcfAB5MnIX3wWCapWTmGEZkf
u25I0oOvTNlhKj3ZJVpdzCCgwCS3PckE2MEsBWPZJ2rgmgoRShYi3WVneGyMHZOuZp+fCEUS/lbp
h0SdQlcvQzpag17ti26AKjqXs9Cm8E9IbHRT8GyljuIzb/KRvC0Lj406BuqhVPxeZGgvCj7x5BEz
V2sN7bPll8qpZ68g32mHurlLvcxMORZadS+YjfxZ7ZVB5zVkSk9W4qUfS7lBksYIjBtSiqTZt3jK
XdkIvROpNRVqQe0v0xBkMOk3HvscNodI4NwpaZdfykAO3kdmWrr5EFRIUYOXJIrxUswUMfg2ZnIB
nLepetVRfY3pqH6oGhc5Do+agAq7flwmgnSsw9CUbszeGG/8yhCkD3JH4uJwR5Y/SfdMwYasnNCk
x6GVIeCQoVVQik0mnehmotVBW5yOlqeP6eDGfpsHthxpqLZLHtlcaiKRR2IpyEl+pHczBTZcNZBq
NGH6WZ9qo6QpZAjvjJQCQFaG46eEzlgO6XycR+bX3lOsfWTQS7moQlvR/cRr9lrj838KQd19aWQp
P8Xs6l2glNEXOq3iJyEoq9/QESe3sVZwN8tGSZMhawr5fVHrvopigV68qwI1+ZibtQDzAXXbfFdI
/ch4ZJGovQ1dz1DbFcH/Q9rq1W8dhr3PU9QTBns/u/F47d6mQe2/w3F07xHPS6UjqUg230/KJ8rG
uds1kfERNkr1q4aHfI5qKX7vQ/brs3tDQqIslhdNiKODVo/SKanS5sbX0nFXTmPXu2U1xV/0wcwf
uLcRtlAEvbR23aw24Az0YoihVt/cC3QXUidVfNouPZTgvMGtZPgYmGZ5R1qFTkqWhIC7pSH394NG
Q47+IlGNukejfI+K3Ee03WrS2xEuiCdJjEomwcO0THZqzQVIXT4qL6M8xveWmIrKwYrT6bbUeQae
jX7QHoeyxabqA/F1tSAofip56L8TqkwxyW4z+TgEgFRru2inrqL63BStfOrkouk/iRwZ/cLxFT+Y
UkVFS2q5cJVYrAsiRjRVt7TLgmzvSSoFtDZuunMraYPyjWoOZQKnjpSsK1GoDAzhPkrz8GdNQ61r
qtIRa0vcCTonoW0sykF6xisnoOpOUaDJPKdVrKRy09iItZ2earJrNJ30wbAiUEHdQGlD5t68bUV9
zPnlqhKCOcupr4xl3N+loklyCwW3LNjNWJfnMoX+elf6RXTO0Kj+mGgFQgr5wCUJn7J36aVovKus
qUPbOSERjv2+PltS2R71VjfRVKkHh35fRFtHKHOHfln/TlVG8+wFnuCk3Wg+5pnpnROxm86aXNb+
PgnNai+oQn1SJy385Wk6Sj21Qns4idRpVyneeIHgrArzT77nB24xealTZgLvJbH1zTvDr6pLaxC3
qjCoiAnhra4PlzIWw0uJ9sLvIMto+VG2cblE0QYATulYZTmceTdN5KGCkI12gPjTV1EI1Uex1eob
abAorXptSmKkptkpatL+mxBF5T5T0/S76cWWOevARHfMpBo3vldQ/uKk5HaZyeaJTJERKwUliwPa
reEu1Xoy+9gc3TE1ep4kgnAagyC7mbpW/llHZX/WugCq/T7OPzF85+2nRB7OXRdUOypBGsl1Hu27
QapLB1G6+nepFcYlLfXkGI1qT1ZnZM2ORFn4Klh58NSZEQOPShGbn2K0fuyMbtPZaxLt6CvaXPBN
VL+gjaimd5lRFF+tcSQJ8wVZuyvNNv7aTJ7gCjS76OoMWnRsERq9BT+gnAoljb/1NLoOGffKbSwm
/h1ndURBUteL75Ei0aJuG2mwi8yMP2aTEnRuE/tB6SilFB0lODgeab8aKX9P68buqHtmNi4FjW6Z
jOKuUAULEEIaXvo2TU5M3bbM8gqm6yHkcWisDtC3QslS72P8OkNNxxloup4Kj76njnzNkS6ieK/U
gvyhyA0NWXDUHytLQ5Zw8D0U15mFvp0ice715e2nbgz002hKwf0YSp4baUL3jWcUUtGTIu+zMetd
wzOsrzzWvHf+6JM+92pM8pKGbjYJUuMYJnePo3ocoryxPum90X1o+ixxZX6eTdQsnDJIy/e8PuS7
rNcpR3hpHYduH+vKe7XvzMIeAJvT1E+tR+bAyzuDftv7klfpoRuG7pOQ9Ex0arXcOjA86e8SsdQ5
kVJenDPKAvkPSQkCj1cuef6dmhuISTfkd+d6iHPvXpZamp12JFiCdWmHwhTvJd+U0edBQynWEGFC
qKdwZD2I5F0x6YH+GKo112Go60w9TEXgq/smj/vkUMvxMNKIFdryIFdJI9tj1AahYaNtpckHIfYC
+RShjtyegslIin3d6Yn1DknO/ltP17K+l2nF5K4pepOAklYaqPTVI0U/ppNa0YBXvMi7HfsitQ5X
1bsV7NMCtDnXxBgD5LKj+mbMY2ALlF6ckL+gXqCiv92cdKrNpZ074ZN6ii+zOhpVlbPQnbZmVl+C
HF9bXUwJmbxXpJEusE1lmFywbGjlNvIGOcNLsOa/jUAXbVnQsLyixoqMNjB7RVdtqTqloC+SfKcU
GzbWF/LHxmL7RhxirHKFhQBOqtujVP/Y+EDz//CyaMlsL807pORkyqPWAtE4lSY1qZhVqA/aj/pj
eYe2w5l8EU/3PkgH/Qe4Wv0TKArftT68bXttcX9MG+KiXqplnVwJMb4xkTo60SAR3JPSOr1tZc0F
JVGkMsygOH245xHrq9kHT2g7qwlZ4Xg2FGdyFRdczkF4pMB/T3KnXkS7uN1Sw121ivo16GgRoKGy
BNF3faRZvojV4NK4zWkWOPYu1p22Sy/wSCG7zWNtk7FjZUdBnf8xusDe1rlltTx8Vfsf3d+Y5+dx
+o78PMuEBRuNroNqfnl7f1eOwQubCxeNDb1u62JeaHKRkX9HJMrpknbjK25ZWbppIYJx87ESNhcx
OGv6Fx7H/0BtXyBtr4GaazZkOFaRjEJxCHnol/V7aTAYwc3xx6xn1KFq6V+NkYZSV6RHu7c3bQ5A
i1MnyfgFLYmZzn4JK29MGV23YFDt3JRdGmxPVCopkOiAXMx7a7Q0VAXD+04ONqY21xzk2u5iG82U
PIMUgW3sE3EHnrC9FdD/2uLseIkBfw6NEGogDEsnH8jrEvCaBFMZGQXxl76mG1eZm+pZTurB2EpF
TvH2Xq4etWtrC6+3Yp98zh9nr0fXAbGDTN5ZEaRmM/N742i603833m3Nhj67w/IbKiIiuGCP0c9Y
Uo15iahOfoBLjofGBSi6K29L/gI7w6F0JwcR84/m/bCbp6sKx3sUfurVP4CU/6fDrn3Nq1+wZB3L
GvQTI/hZ7F4PYXUu8lOkApP5i+2luQYNN5wvQKLBeFzPjsmxyas/4VjMw0eTK9kCEmOTmx46Z3K0
38mxubWExy2kvbR2RK7Nzou/CtvFJAlkQ5g1n8TRtlqHxznjFwCHfvPKQ2UUHNkXw2ldfd9mCHE7
/dYAz8rVSIMfohYLMU4GohZ+FeY+sF7QFWgi3pY8s/3R2PeezHtLdUfD+JuPCVsk0Zu9hu/85XpL
0Yxked5msfIpIgxOAo727U+5FuCUKxOLUD2qcRnk84Xbo7pYsKtR9Ssosy2HWXXLKzOLICOC6iTM
WqpdufVHcae4XH4n5XFwAMfeRjsUBjfWte4rs1KCpEOr/mp4rDX8RAxGDkLjIjpROjzYKsoJcMKE
B+GJ1whCBtNjw1lM3Sk4QgDwVx/vzw9YOGuHTFAbQUVgt/KDxNwyb7MNC+vO+MfC/G2vjkMbq/4A
1I1TqI4D8N7OEunuqOM5UsP62KIIuBsFncrH2y6zFsmfNSj+tbMLr9TDzJPSFJfRs3KnWudRvUTJ
V6/ZPO7rTvNnfQvfzNOiHMhP5084uNPltoZjEOKvewNayurX33mMBi4N/lyRCe7FXa+1PYipBh9t
fvS/g5/mr8BNHesp8Fz/PIv9SbvmVnmSb+Dh/yJtZEwzGuHV7Q8XnqnBisfUypKEGii7PoY1xsWz
JNvqxy51potc28YNhZxZEM84Q2v6ELvtybsX3dQdvz8xdUltC1rsNrC3iQhXd//PL1pSUac1Ir9A
hlS71CInqmQn36JXXI09VxYWG66mAXUmish2Wd6YIOMr5TYevA1vXYwE/5N4wEkGWZICIaC4pEvK
k1pDThwvmp+bgmi300HxPqTJj9zc1QHXR4m+IRkX5O9mAP/oXzw8SQeQ0IJZ2GJycHFcgB4ZQYHY
il22/R0p0BmQwV8cyCsLi3PijyDhpvk148exK1WiDaT/UDAXU1m/37a0+sWuLC3CuKYCewJowdGv
v5fT2UtyuzM3RuEl0Devj8KVkTkLuAprdFto1Fc4Xr1jKlfeQWuA2Kb5Q3EQJ3aTjSC6evD+WFsC
QhFdptg7Yk3o3iOETjfSCOzAghZHg+IgrnZDMm7dTasR9MrmwvEDebJMrcCmmtCes5F5Os7s7qNw
8L0j3EVu7o7HPrWVL+Gntz/gYnj1X6fhyvS8+Veb2xeAzJ9P9UwKRWsqukc2gpegBXWDzqv3aYug
YjWMXBlUXhqsg16deG3zNQdxP4aXrNCPG2va2s7FTUvfXvKKHhOVK+2BbrrNdys7WdBrDTvRRUt7
n5AyIjCsbMSWrbUtLuDSA/ypzIYLtXElEDW0Rt5e29qBU0EszdSAKCg+f86rzzWNeadn8zsmGfd9
1DqtdZS7YMPI2v6pMAfNIDUVlOQifnRiQ+BKeZpNhV//sEbB3HuFH9J4EAuAHHG1lUGsHnEVequ5
+mcCPVlsXFdrE0wQxJGZJ4z2NL3Qmarvg7TLHoTN0t/aEb+2Nq//ahP9WqGXBZQYHJZ2isyi2Sdx
7yaV/ojKGrGsqz9LVfz4F1/uaomLTUXaoonBh+KU9JpsYQzLH3IWMcgBJGWDdX39+/3ZzUVUVqZG
EARrIpyU5l5tW6Y1OmZKef5NP95e1JalRWgO/SZqKoq6dqX89gtQEhPjpxR4Rqtw37a0YO3+J1DN
0GUe0TLcD8tsLLI6puwSyiHzEzMDT/+te1eJzKTsZk4djWzM109Kcvj/0JieQ9LyFc8QP0pPs9LJ
K1Wkom/yIGdegeqgd0ghsUq5f2YWyZk8a1u5e0He9e+l/sfeMtPSTEEBEYi9eqfsKbzE3AX6z+A+
vPV32o2/s+CzG93urr+P4R6dfrbH+nv+fiv/Xf22f1a9FP6ITKut9HnD1S61tVZ7zxDSKVSrwwgD
3dsfdzWqqbB3w283C4gvjn8lxz2jHhzIVrrVPUSnom9WvMWJth5krqwsjn3WMHeg5Thr/FFCTG7i
ngPP+flZJ2yTMmvB7PGvj6jpFsMRZO/GksF1TMG7h978kIYXrD3rB/2cfRmfYAS9010rJk8Ha3Ge
fjW/tm7Y5/j8yl//mFYWRfPQK3shmf1nfMhO4bF9mJ9JM+8UZB/78CTuc4q8nlNvhJ3VIhuliX8v
eak21NUTrfORyuEzFRrUSw/INKNSnj0ykarvTcQx4/utdFqak6O3Viu/jObAH4VWHLBa8LCfxQn9
s3SHNAKU3uVWZrF2wc9U0IYOtHymlX1pK5WLUKsiHNUUMunWlAVrl0yquAP1DQ6xUcz4XhOYSDeN
IDuZZi7tm77ODehfB+HUtlF9DMH/7jLD7Daqtqun1eTmhNxcmR+tL3+ZCRtXEs2JAb0gpwmzk+J9
mszIHbytEvh8US33W4NJSWUDmJpavky1afBky+sBr5Xth04wUCBqzb2k1OZer1No7xJ1/3Z4WNl1
FMdhxoYlm9r7sk8CeJLRqYkvHDZfo/xHGAQbl8vK5r0wsIgMjG40XToS6uSEoqy/1638XFntLk6F
jaVsWVpkAVWiWK3ZshTJOlRxsUuY/zf0wAUYv7GmBQHVcwCSeV3CegXFMzRNC4+Ih1lGHd1QOyzy
XdBGezGtAO40DyhBnAvPq51R897BM30nU5DuJQCaEcPetf9VmsCGvf0JV5wGHg1+x0wIpCEx+9I9
BY3ucdi0qs1UmRXIx65JgMeJdLijTymD7G9bW0sWrs0tb1BVq9TWyjEnH6pL+a34UN2zRvPUObwA
YEb+me+DXbJJTLfiqC/MLrY80f2stlrMisN41lX1K4MBm8TBKy70wsgi3lmtFvR5hZGZiny8bZ9M
ehrRjsF9koLG0b/H7+vGBqqVfn97V1e+IZcG5CQajw+Gyxcvt0qC2COuO+phUuyAcXOGFFYdQT8o
on/wgEq+bW4lKcCcgronTx3mdhabybBcU4ka5gLrlMlPvng3hR//NxOLrRxFIC7hHMqiNsx2xZCm
u3oEnDsUQbp729SCs/D5OLIc1GWZToIQcjn5E2RtMRk5y5EP/qN3+6wd6oYPg214TlAdJMOu98OO
KUz/MpR2+L49btGxrninDveNykAtTDOvnnW6P8CIYs7fr9CMnRpWyimU4nYjC1j9bGCrnvN0BWaz
lyddG6JUqQIuIkMEEJnm8a9eNgWH59bh7R1dOQcQ3OIc89wW6gyLpFEVI08uRc5BbWp2VopULVpI
BFPVcEdtvH/b2Fo698La/Guu3ozRlIwMbmEN/Owu+SA7wqduuskfuqM6C4iGvK/oXHhwk+5h69lY
6uqeGgZDzyAUEJBbHIUW8eVKTmvV9iJN3teJUD41epe5WSbkG59vLZ3CPUltZF2BYeeZqPVqoYGS
S5Bn8HiEeUI+y+BubySz8Y4NRVNXUK3omHeetzfitLot6ImBOeoQiQmsaSPZmq+ERZ7BD+HrAu3X
ZPjOXu644CXjSPOPt3JRNDvBy3ZIU7tqGN7HgfWtrEQZjiH5uwcOy377Yz937V6ZRlSYY6rN3G6L
/WboILRqUaPK4k+/5ZJZODCVbiy177LJpxDf6lQJeuaVJSPZWVlwQ9v6IRxV79Co0heVOVxHB4ho
hyLUSKLv3YVB3p4BZxa2rPe+m4dBb6d1exsW/i4LNIXJmxABI8hVtoqna0EbhBUAaA0ViVeyg/Qv
TFOYqOXMMg+QhIy3szRAY+vQe9gzw+CsmuI5vaNvKWasVFlgLPqP5WUhVa5Fws3wL8sAyyU3fwh9
JzzM9JuQet/o++BO3yOsfUvIffsLrnvxlfHFF5Rreehwcd56VAs8NL4axHBpRTvycYv/b3WHqZZx
n4Ne05bXooYoVFblMDs1IcQhoWAj/epqcFq1zV2tN39xK8oy9VNRlWfGyMXCPK5lQZ9IVadEOxXt
cFMk/VfRTP8i4uD/yG5CVcY+LfK1gjEJKW2I4hZcJHtAzJLDmFp9X1meuuEoq+d8fkvwh/rOktUT
N8m1KCPgiOfyLj5Xx34PBP9281W8FkTlKzvz9XgV2EoDLpQQMKMt3Ax7ac8A4d77EP9SwWHE7/J9
6AZPymnDDVcqRxQ1/qxtcUeVUW6Ew7y2eic6Ree0lZN+9eDlOTRUosXgEp3hA3jb6Ko/Xtlc3FRW
qlhTUmBz8oZLqKm/dBnQN2j/yKpua8h83ja3vq3I5IqMSKvkOS+3VdBkvwhg2GaKLUEnQ3mnCOO5
tjRpY1nrR1oTZx4+UFHi8gkxKWZQhXJJUD41J48RVCrErSs5dWFXT1vYvLVcSZ57r7I8M5HoC2cJ
Mk4GBHqsSiGxZar3J5D0css91lKYaysL99B8ObXGqALitWt3stOdpA/xufyl3Gm3nnFIZxbrQyPY
2fA33+xqdQsXidPC8gWJ1ZWD7EKGd55EHg96sX/bNbY2cfbUqxM3jp0mRzpmDOGb6lPF7JINC2vO
x/t2pikFQ0b34KWFNhkGHiOEqd6COk9u1QemjU5FDfrh7aWsGpJlPA8PJ+oulsLkduqXPUG+iEy7
FI+t/DFgCOltI2v7pVwZWdTtM8+Y5J4E3oYFD7y5nGcbr/A1f7s2sNiu3vBJL7U5BDJiGMicnLHs
jgEjKLZmllsps8zmL7OoK2vPL6Krz5+YCqwtlHVthabOuIOReph1s2ktQkCFHt3u7d1bq+8Ci6I3
ZuhQUqMD9tIZ0q4ZGBbmNdftIaVHZ6bYjXtmQ+1ZA29L2W/1QXBtbXGG6rJukomBA6xF4ydZZDpN
s9HRAsQbOv3nwnRq8V3rM9z/rLscblaY173lz3IXLgnEIDRqnR+QtdAGVVL43jLyTxt7umVk4ZKK
mEsZ/Jn/tFKnS+zb2kU55gfB6WGoVqHT3Xn/63dceOkohcYgpNiMTmp+M/f7LYe/ID35c7xsaxms
LnEuM2izXgotnpduQwZkREXGs9gLSh3SDdqPnSdtHIZVI0BAQe3B26wshciEvos0r8NIjr5FrEz7
IDlsfKq1XAMaId5saHChjbW4iEk1PEDYmChy23+c1R/CJ8rutvlZhL0cysWN99n6ebsyOJ//q/Nd
p3CkMmxOR853Z+He9Lah3J9e0P16t/2ZnhOJZTihN6zMVWA0bZ7rnVfmFD02cj+nnil/9W7Nhwk2
5/TB/OJdoMR7gkfQBbDze2ZMF2/Ce6Gwt8onq+v9h15chjHsFee9KdO51efwPOy9g+g7c9+RieJZ
S6D5ZZ02z95a/Ly2t4gwShpS2YBAm6dbv9P2mTscvUvnzMgM4d1WwrNyNRiyBlU2gyQaMqmL17Zf
MY4ZT1wNeZ3eh2p6SYf2Jhz9n8G4KcqwchggXgNdAOUDMPplZzFNIE6MMg74rNADe4RTDL86orVw
yPdp/clyi9uty2Hl/p4FWOBx5giCK10Ey0aovVJCRdfW9Nr2m69eq+6Zyt04EmsLu7ayiJYpI3Bp
FGNlrGvTht0qOfSZ4W/Au9aunheLWUSsQoO3Uf6nFd65BrxctvVJ9R2ORnkbHiAB4mVhtx+qh9E4
+39z71xbXxYyYTNuzTRjkX3n/aLg77sZ4O+/2kkGpjReFfPY0cvY4hn6BAEGRiDb2PUlc4jV1nle
d4k/JhbhK/D6qivm+YqirWwTqlYlBDquS1vX2ZadxckaGAaEMANvfx5vaxlfdzz/HB9qV9433DdO
xwwOkz93WynK2pEmJSZnpWr/eqhp9PJQyXQWOJQPRoc0pPijlh8RuNjIKtcWSJ2MxJXCMjMdi7Ol
Gk2Z6VOgUcme3BqgvSY/MPK3f/t+W7WCXoAEPTotzmUTsAm7RJE7VlO2NYwXT2NT2L30X8oHPpfp
uUH/mFkEXTH2Q6WZy9fieZ5jiCj0MtdGdyU/JUe93BVPf4GzeGFxsX3d4PdeT/HQbrIKpdeC6WfU
fzPZHjRzIwtZ84jrxS3iU2nVjeZDs2ELUd0y4T9O75BLDO98waxtyA4f3/5ka4CAF0tbBCqF0URB
S+alcYNlX+SnGb0iOPnFR4zRd5QYaZotPMBKDJ7b4Iy0WDoTl8sCGeg7yMfrhjWmiWtKtW12//1l
Qv9EITY9S3u86jzkdZlbzNxT1ameSm20IWm3jf7z25v3eh0YmUcVSObIG5dQgyGZGB8WCg1WgPJD
m5hHctSNi2T2rJcZ1UsTiwjIQPWo92UF9WQIl6Tw4FftLjdOFHBgZd5SmHx9fjFmiDPLqjFLHcz/
fpW+wZYSwS0TMrUmIocEG7Megqbvdm/v2poVuP3AZ4DSMGHte2kFSmbLG5Vag7HhpzFefFgD4NB7
28ZKJqpI5H/o3OomU4DLaacm8UVDHcmVemfaS/OoKIQKjCw/lF8ZPzpZOwROdykYGxp5ekOUcuix
b/2Klf7+7BWzLgXzOpDhLr7eWPbcKgLp4TzQUsGJATQ6PPu5Yz2j4TplH+7/+8P10ubiLiMydUaX
SsAXYBe8m+ClfYzgCt+4UFb8Uga4ALMqx4zB74Wr1AOYhtqj/SIbE1UjVTuNqXBMTOPToA53cext
4U9XvIbCBzOIvJ1WxtfQ+421tiZ/yoL85OvR58agWLE56D4734vzpjPnO9fuwdRSsFq2lQAwzpNk
7F5wKk6jjjQl+mp3wNmVfXn2dyZvmBECAqe/T6wdXBtbLZlX4X9hf+ExVaK2fj4XsaYp2s8XNfQ3
TjMXD2BRevuMvB63WthaeEppCbSGa2xpLfqqJVKM8m9E2p00ekigI/LDhywMdhKEdh3ENLBK7BrA
VL6q0zlDkThi5j9ObVHP9pGZbFyDr++l+cc9t8NoUGvmc4J9FYvUNOnzem4t1jsqRQyaXGQnACfu
/zIv2gFtVnMGyG2EptXdvzK6CE1paGpxhiqWHSfv/aJ19ElyreTHZFYbe7/qZvrcHyJXko1lQ8X0
BCtsVdxsBojUiDzPDRX5uHULvjql8ybSlmWCBkm2V5CevtXyXjGIgvBXOWL0Pp2+DfrXSI73k78l
D/rqgGLLUNR55lGC9H35Ou0ryIxqIHm20VouqguzQI3dhltzrFtm5jv5yi9GZAP8qJvNiIzPhWgd
vcvEr2+fjC0b879f2VAHKYOp3iQrh3U1zGUnMmtHmxL3bTPPW7IMNhRK2C6UwnC7RVoZZXJXt3QR
7elH+61+yB3PbWztQWIYtzr47lar61W6MmMTYNQBmqSgY7fs1g9BqyctoEEbKF3/NRkT+aMRjD/e
XtSqEYN5cQM87Vyue7l3slgifujj2W2R9Weeh/6NWLbxxvWz8oUAHKiQvhpok5nLB26VBAWiL+xc
Hx218aOvfNSjjQg0J9qLj4OIIQJrPM6wsLzhzKpJQymfE+MCbkpdODNYgTqLW3AHMU557qP48PbW
vY4+87nh2gEEQA1NWWxdqgZlIYY1dVSJQmob732tA9GguEO00c99/ZHAcGsgDSBbVhmzWACApM4s
eZCytmpuMrTBZ7iRNhazZgKcOGTKvGw1belskaiFeVhQeQyNEea97MCw3/7t/Zr34+UXwsmuTMw/
4eqYSnlfi4mOiSHUHLX9pgpMXEN4UsLsJee7t429xitSZL62tggKVl+OzOJgDeWL9pB9+EeozvyA
APKlvHh2XECw4u+3RpJfe/pLs7PTXC1ygOw4R2eAK4lky/QTtANkJza3ChGvPxeJlUnfjDsJ9JKx
WF1bQts+eAWri7NhF9ZVcK5MY4svY+VW13gvmSK1WQN67yWjRNspyHB1jHblCH0EsN/1MK+WAq/A
UOIVn+z7PHNVsQrIe/K9KkT3Zv+zp6VhIg2YQmr89kddWTW3lkm5X+fIAV9+ubnZBO2UoYc0iMQL
YGJXMpMtt5mP0ksnZcVXJhYb6/dVVpTg0W1VAGPENxwFFKXRRIAD9yNEcwfJiuBWg5i+/fi/LW7h
OUUFcBLGTz5p4dsCJNWevDWo+zpGsjgCscZMPBFfXORLXWEqxtAHRCxT2MPe6yD+egszIK/VkeFM
IKjK1vze6/MwmzRpH+q8qkRzEbqiIW+RDmBVoXg71lAOevdB9e3tnVtdFpKCVOR44aB+8tIthiyW
DItRfeAZrbJL/eKHAZBQb3Jb8G8jDw4vq+02gtnrjFAzeSPOCI05X9MWwb/iKRJ2Qzn3fUvbh9Wt
H4p7v5ipjM1bKnunEMppcZA2zD5DvBb+iV1N1XntADV/xtldxZdMMIYQ4nk+oaLdTWDeutGHlvex
aN434LFLnjlZJru9VG1cELP7vTKMYArRhic6l/nLTaaZ7dVWlVLbhcv6UFoIaFDj0txK6ZpdYEjd
Rsr9Gt0L/Qfgr/8YXJzEafDNhpAzvyiUcZ9YB6k9zNwS1i6+xCcYHhPTGX7rn5PH9Keyq54xd2/7
1YrvvvgFixM5TXVdVgG/AHSY08vvW/293psbMe11D2yxzoUnQTU+1R0THpQ+EChw6aWcrd3c0pfd
7LDVk3oN+ZmtodgJVAUs6ivcaxPVfohAIRG9fRKMH4kan6lZolFi2hM0y5lU2GX3U+zvEKTb+KKv
PYjyEVUkGX0guM6X+ZIEE7+WWIqGdo6Y7TzeHCd90IfHFA2DfeSnwUYtTnkdF+YxMdD1VLfBaIvL
nRVnSsBOhYfkNO8rRSXdQZdIVF1VdfNz8D6DkNDmZhuOwk49+beQUoNF8d6FX0FX78dnhWqRoY7k
QYYsERq92plyKkAUEvx9pLxH1uhtj1v5PDpxbB4GeAYkLtPxNFTE0EOZgXAyNtAnW1bmoO0r/mgk
QcQpItm2SCpgSw/EW1n51keyteGQry/Zlz9h3tWrCKPGsB+mPT9BawxXTX3oRDewUrL8KpZggiYl
c5+wBMNS+NJENiABmuW6xtGW9tKHrLDVJ/WsOtneRM59cNpT6naJzbQ35zo4jwzaHbbGhl4HcH7D
nN2IZBMwgi3CSzU1atkMOIeX680hr0hqynaEnAChZgomoXmKRb6zkHnUu2UpOL79pVcOw8z+B3U8
mT2xfGFeq5oatQVg9gqzSqfAH9p9qwPBk3ypddtCGDa+6srjlSlfrki22+DgL98QYis1VQBbMyWM
+ltnnRR3OsK0ts/KZzDNXzQ1UWWhBAhWkxPP2NTiVq55j82c0zpvvv8j7bx25EaaKP1EBOjNLVm2
vUxLrbkh5Ibeez79fqnB/upiE8WV9kYYQNBEZTIzMsyJc0x0AnJGkzRri2bw7WElb1VIkHXKgNT0
xUl7dVhxNXFkzYQXslafZU17zLtpw42s7Bw2mLES5W+TYddF4xRwcDvbpQjMbto7dT+DnWl2/mk6
qLt473vK+frJeHswhTmCbgYixVSJ+PtXS2qRF+wkhYfWKnlU9UJBbFhutOMo6Qc9V2/kJDmXSXsX
IwW/4X6EQ7x84zHNCVGYD4Ahb1kTgp+gjdQ8J6jxmbNsEiU/zehtfDC6bjgiaVUcpyrcQk6urteh
K42CELM8y4MZ652VwRctyhzVAbbZPSf4fWQSjUoJSM1eTZ7sNPpZRNnn6xv9ttxvstxXlhcflrrR
CBkOO63fQznvDcfo3X84fvtFjKHn3ha12UpSemlxcVx9K67psGHRf0Z2qzyXh3CHTNyE0hDeTky/
x+BTi2/Rt42lvn0KhWGeXwoWOLzl22sFjVpTiecMB9nRiKETB18ff84RsIXOViFc7UKVkZ/h22z4
A5Tg1c0wUS1GpZdra473jo9qFw5k9Oqxewlr+4myZL3xMKzkmyKaNmgB8QczjYsvApsD844aZyGX
DspwTM/GgVr+c6+ehm5PV22CvHY6TQgSDRtHf82RvLa8+DJGJCOp1GPZHjtPC9GZyV+uf4OVgPZy
cYtXb+qTvqlkTEC2nR39I/Cuo+WFrVvv4V7el27L01e6gSe70a47bdE9vI1mL80vAnjFLEt/0jl7
fdeUBM+I0PVKJR2ayNnYy5WQFlOODexJYCSYaL50YV3ijJKMCrjr3ysHzvgBbQdgo6rLZMr2pVrz
Wq+sLdO/LleiwC6w1r5YrsCwKbflYfxImg7vlFW7asQEmXpynrZm19fODMEDI02WoH+1F/kBPIVN
lNrknQFYb+BZbjNvzBqt+cbXFhYRrA+fftlk5AYxAH3Rd+gO4Sk7WOfrR3PLzCLkg/S6QybqlxkB
cvyvvbGNN/wVvS7fl9fLWZyLMU3Grq2wU+3ng7pPD5EE/q4l8opdQRNYQD5lPPUDuI1Du4XUXumf
0SX//bmWD01hhnqIADYJ5U23F22cuPEgLLUedLqE+iHN3PgmhFR03LWH6rP18foeby1+CdFTWq30
f31L5UMXesL3+2cElMb35efWnT0R6pb30hmN3a1GwkpWcbnyhXOr07jp54CV60f93+Fon5VjcdY8
83YbQr3mZV5v8sLJpUjTNyh6cfWrT0ryb5oe5XzrlRA/98oxWpYB5zqgpRRho901gr1M8E1a9z0H
qD9Ku60G/VtsIGHC6yUtQnWz0FC1bH7tXnRKd/O3fBfvkLQ/BucM4XMmZpyb7ACmcyp25vP1U/M2
TRC2Kdcpv6AXv1LcV8FgF6tBW/bEnqNaW/u26YoD8hZfCgN1tsa0kt11c6sPMLMftAbJ0BkJWgTt
DpoBqS9jL/qEjnpVeUPlKTt66vvek4TUEGyikCTuNzd51Ze+Mrx4+fPcUZGmwbDQjjIOxotoHgvc
P6TMuXKM3yv76XYrB1w9rDRVUCymKKIveQOlTosqK+fLotDh0hPZd9LzhDTk9U1ds+LwCWlIwHX0
BqMw8vB3TUDV1R6UY1dIOx1VydjZKl2vHBW6AdBq6uSUgFfEDr86Kg1Ds7kk9LytEaG0yBhIuhRp
uEt6CWn7KFP/lB7FtGzqFBhU4H59k6dM42SkRc+yJlN/qip5F1TjEREWtwqDjeR1bWkogSCyQ0oE
JericNgzo8oazGJuX9U3MdI6enLWqhAapZ/XP9VKmEzFj9oqETKTk8ZiD2HppT+lxIarN8yoBbl0
ojoeunZsHPE394h6NQwZG9nG+tbyAocyFYV5h0oViOrLbyd12ZRPToeG6R2w/7O8T/bhIb81LKZ7
hoP9EpOOdI23RT+xcjKFQDc9bRbMsVnsq687dovCL8NECGo4DqJ6zccwfrq+pys3mzoA864skEuw
zGflapLCGtifW6vyJ4Sn0VFS8S1/Y4QJQs3AVxJ1Xm5gmZZOqSHEB4mftkPiA/DY5kcSH2Hx7LCQ
3zYWH6nKQihWZmzoxxHdRYTVdE8IDFS75g51sKnZbROlrZx8h2FhHAfl2reUV2lgxxRiDc0dpyc7
jt3AYAS+Nd1A/eMWM53z34aWBFekySUPEV8JLpT3StA+VX2+EcyunTY4LECc0GQWswqLb1RMmlVy
EN1Zj+RHm9Gy42TpKdWFPNpfPw5rGQjoaQ2kBhRH5JGLwLkcx1TuQMG75ruZuWReLgq6zZ0gJtum
8V39SNCpMKhOzspWXS4sjpumtlpTcws1e4GA3+U1PxSp7I3lJuPa6iG0dYeBElugHBYL6yZbzroe
WzDUvPOPjZvunIfm0DP7jD7OJsP26kZqcFOSG5v8uUR/9lLXxkk3aK4Vlc5dj8TATSAViDQyGdp9
MwONvgw1nZMm+/K7wZ7C9yFMwHDIqqgIV0IqauPLrm0As6mUMeAP5BwtNrtHsU0CTC5uYXQawfrs
bNjpx/1wnj7o31LvzzvtQFYomaoUZkBJLZGpDvxVjRGx4amDSKCkTM0BSiLz2/Vlrd0NjYqbqVKy
JEhYZEZlNPkZSqqaa+iz/VKZtX3Di0C9JhiqYmML12zh6wksZSpC1L8uj6slOVWf+vgULZjfyX1z
M6kpFXgj+fLna6KOQwGAeAS81MInm5PTTh2UIO7UIsKYKWW9a7s2uZvMeqO0srYixHMpOECvwEu2
WJFdwROi5g2cH3MOdPx7BA46kbeqo1tWhBt4FWCN3O4ZbTauAlrWUcyrKWd7S9oaWV41wxQXtTpw
HYAqL80gZl6EUdniifUcue3YnaYnE2r9P/84gAD+Z2UR6cya1Q6aw5Yx9XvHVMt3LdUfUtT//sKM
CcOnKOipBFaXi7GL1LIqLo7LDKKX2/qJmsl5CLZo+tc8MMV5hIaAfzGgsyhg2Cj7NVA+c300/6kt
fE+y+69I7N4lZXe8vqJVUw51agAHUMC9gcSYNINNB1NImX2uNEQ1EzNoPcUf7oZm3F83tpaP0cEE
Wcrrv9IzpQQ/ItPEO4ZoW50wl9yo+1zrS/AGKOm5cxyUqPLo471GafYOhuFwF3fV1zkP9OcSgQYH
CY/Gb106NMFOHlVt401f2w0aq4YACIkW6+LmSQifaCNdJ7dOrB8MXvyjddP3ISr+HQEGXd+LtXsB
7tIQKA/SjeWTPgYSYucGG98Nwz/R7D9XVee7s6NsAa3FmVzGeTZOC30xYoc3XZC8lsuwmkbWpCi0
4h7U4n1f3zV5ASx3w+2vmqIqb+O9NIioFm4/jpVozqYA8H8kPUnt8IVGz3dTDh5MvuQhLFrDvb6J
awbRVVGF84cCbvm9IgvWpU6RNAr72S4tyKhChbwU9hbt1tzs+K91WMh8afEKXA4cnwtfJsV10paA
J4lWpn8z07UKt/Hig71DVTy9qd1sF+3+xuUQKStijBqFNX3x7GSFVkxSxhLD3Eb8aKKfZByyod24
mm+PI5kvOaItEgKh/XXp2dR0UpIMSWF0/eqHFgpSoj6fN0FCx/T6N3ubQNl0LpFaQquNOpS9cG5a
ZJidZBDx2FL7LcqgzO+HLWzGug3QuYD3BcR0EZs7ve3EccZbbQyTuc9gzdpJIKg3vMXb08dK6KCC
PMOngcpY7Fmh1ZMpMihZz/sAPRwnvIeSY/g6Kl390NFQPjT2lGxYXftSgmORAgyFHgxfWlUGRAj9
BseROcFMIqX9RDkXJR6IajZc1Nr6eOgEbBuatzfMYLlPDKLpwkUFoRdHx8h4iPrKS+cMQduNtHrV
lqi8iHIPEy5i1a+ikWr0u0FRsFW0wXPn1De1oYQ7VI2P2YAWT+TUw8bqVmAbFJigdYAZUAWDuZwg
JkgukIXtNequyiH0nM9T6oL1nPb2OxS8d0iI7y0vOaLnsC+iXcRnRr75aP7FxSP055AyMWa9IS3S
nUaqdSQgXb10TnZTMNQZ7LJ52Kgyr54a4UNEeUsMuV/uL6X6oZIr8QoEveJN8ljfmfXMhFGZjx+v
X3Dh5S8fHPYV9k/i11951uKA1lGjRWo8aYJaFdIH/xydmWM+bnV5Vk/MKzMLx1hVTR7YCW91Fsry
Xo1tRukmC7W2eKRop6sfkJHd8iurNgUQxCFd1Tk9l7uY11kE9ynxSwTN2gmMaOz5UVC5SW32TO3Y
jTsqxfvr27nmywhFKN8RQgOwWWxnkkKVhe/ngFRTe8ApF96oIgF+3cqvOPzNV3tlZrGdwRCktgwj
zy/cXn+engUhuEknJ75VT4IA8Lq9t6VJUd3VkUWDocKgFHO5k7Fez/DT4KGBCHttb7qxY+8iXaW9
yeCn+t7QPl83uL7AVxYXHiZQAlkpGyzKN3Xm/Qd8GW8GBjHNQ/4OlpqNFa7UGliioOegOgQcZBkN
dTXy1mnIAZVu211w6o7mWT43DPDBzrHZ1lm937+NLbkUJWvKbK0U/nNov9SZCSFlqz0kSr/hNVdq
u6xGpAoEJXSSlvkc4yhz65ek2/+pg6LKmBB1udmRdr/twVjvhfvm1hg2azdvY3NhGP44GE0EzE38
/asXwh/rLAsz4oao9e8zqXlXj9ODyGjcpvU/bByWFWOC1I0lUgN7y25YFVMvJSY+TED6MoTjDyOY
DW6DYItCU+FDuJfdrTn/lW/42qixiFrmROqpaeKjozFzs75nEufR1jcu+op3vjCycCdSSb8sGlhZ
naGbbN+E8ohcdno2g/rbrFVHGjIPMGNuWF0BelNP/L2hy4p2LFV+PNmsLT1XDx2t/++zR6C5zTm0
tYkLFz04Y57ZOobArX/3UVLfyT+BIAuRgRm3DSbp/4Xsa/W8kMg59PxA578p4yVUgXyFV9zva7iO
pOKDgfK4pw1qidJs+v1vjie0twwHkEa/Gd0LVWfQqUJxUv7N71C62xlQOWm118ueasEbAvbgkB7p
7uhb78Tq9tLCpVEmgtBlvcD2qzbWe5zalI0BZKZtfK7rOTojIb7VJlt5+Lh7jEMDrqast9xTJ+mH
OfJ5kaJoeEiN9FOtFRsbuXYZuOQ6tCQU8dHRu/QpauOMxBGZqL7+HoTdRor8yjcWjysp1W87i9eu
jfwZvgTsCGbKaN+3rvzTBpdonJp+p1ZufIg8wffZtfdtioYYfEdgOVxzI5RYO6WCBlGlWgpofVmW
pb0A66eSaG4cdAzfxbtYmXa0DvccaG/jiK59vVe2ls5sCgdTTxpsCYmaWH1IHBQ87R3N6cMcedVw
LLT9Nv3ACrqBeOL3Eo2Fe0uQ+qBLjNn+oB0kKJay55xe7r6+Hb2MOFTPDrXs+Yj6fc7ED9jERAoD
y0/9+gcs4ihVKbUpq/kBQqiqPwtXxySPN5y3j9XaFsOWQSkCx0o0uii3FGGr0doqCTAC437uanSx
gt3GZ1xbjgPPr0ijeQeXZSo/nRM7SKh4/rec5tifUEEF0q6etuji1lwLM68iI6NjQH/m8jL6Yeg3
RiWcmm/eN9H8UGjyLajhjUuwFsHQk6BcRBuX931ZNHJGNQm1TGRcXHr4/BPQKPvyW0meNx5re2ee
hlP+IsfeVilnLSKkJS6cGux01OTEDrwKYSYnz6JcVKnTlLSzIJcA7wMtqaSNyee4bdp/eDQgv7Yq
a9cwN+uOdfwzaQP/gwpT6gbgYaUYa1/8mkVAZRSy3SjguNz8TsAMoxsxvBrv1TOw2h2xwb6S3abY
aR83jtTKd2bXUUanuc0UpiOSrFe74BQmBRmKUbDWTXt13MWDG0FtAffxXe02H0rHqx6lTTrOlcsi
SD/JOZjWedtoCyzupC0jvNwbP7S82g2Rfby+sBXvKmYRVEgcRd1++V41wayo09AbbhmN0udGspTv
0gCyV9Jm/ayE9RYXwcqKMELNgEvDrfn1fV/tY1VHXdc0E5yiMfQyzVibt1lTmRuR26oV4PsKYyVM
tyxvy1QWkyUx2OaGbVN/rGa9PiVdOJyu791KOihgYeS3Yu6RGsXlmcjTUBrNcASpEo2FFyioFsR+
r921TWW7qhPWJ+YT6e741hYJ7dpXAxIu5i1In96oPs9WPfidKuHeuuF7qPTZQYmZT9JmsHD2JG1c
upWzT+CEO6VVRb97WUG2xibSU5RX6U/Gnk5ZTbKzQ2pvWFnLdS/MiI/66mhkyJPWUouZ8Xu/A+V3
EIMA9V66n9AB/n949FYOyYW9hWOTUZup/Q57vX8TfSrPglvXPwTWKf6KUu4vDbytRvZK6PZfIsro
L3WRZXY9NCnc0X5gujy37TNaAhksdlO9k8s+fQh9036GYSbbjUGrneSh2QpOV44N/W1KdiKUoh28
iBzhCHIQ4SP5tK0xdZXSekHWrHTjxv8WGsrGzM7aqQFNRWWfWvPbF0tVsi7quZpulY6KWw3xs1FM
z5mZbITDa58ReAPVXsQgqEYuXmAK2NJcMiPhZmSIz5XmF+fel5LD9bu+uhqKaIJlQsxPLu+6XtZW
r/HlTCU39lQhtftOp3cfO5OyEYWuLYh3UoyHo6xD9fPyHlip0ZaykxsuyL4nZ+g/0GM7X1/NWjgB
SOa3DXFSXt012enDwM6gYQvv+u/6fRJ7+VlQElsPtn+YvihH9VDeSOctUYS1AyjGqWgg0rFh9u7S
bMkkU2kVFX6LWZddV1dH08g119GbT0Go7a4vcu2TCZkwi4KdTGtvsY+d79ijrgIkbPwY4tAq/mzn
5jdmqTYO+uqieKBJoR0Tc4vQwJ4bqEGEgrgx3FKuu9FMai5y5PlNuPHZ1lZEyAzCAvjW265oOI5x
qaOQwY0t0r0VZU+dxD46WrOxdWtLIlGnKAy4h0dmsXWS6mdV4TN/OinVv4Glv+RN5QN80/dRuXUW
1xZF71rlvCu0EpbzRoMd9Kk9wm1X99BGaUZHW915NgF8u39+HogdbXqGwFffNC3MIS4rOvSGqza5
s8u0GdLhYi5us7LYejF/ZRiLhIpOAtsn/sA3Lc5E6pRlHvvDf9O12q44zuFBHlx/ZNpoOhhIfE+o
xJmeCnFA62abM8xrDw0oP6SU6VaCWlh8wCzommmIsT94/U7/VLKpUCSgkeeaxUHyhGBcsdMbD5ah
zHajxIv+QsGSNunr37DwMWgOI7gU8RuERo/5Scy0GEfppnncpq1fO6+vTS2226/CopLEcvvkoyzV
Txoj9JadAnctN2K+lXY6qxKcXaJRC8/Mot6ZgLybK/FlrUfpMHj/Ka5Ez0rgpozGafu2crsNm6ur
e2Vy8fY0eVzktYnJdi40l1S92AHTV+5g+ijOkjH8c/2erJU9L5a4qAZUaV5rrYG9+Fy870ieRS2g
eNque668dISvNKPxaPQallffntQpiSEfd8tJah/HLM/utMzx/9yZoXZFp1s0omCPWxyOuY7ntrYJ
lpVAa05+Xs07Rw+LfeXL7alO4Ji5vn8rnwuicdrP1ASAvS7hmsYgF0abYq9w6sm1EU10KzO7h///
rpCIIK5bW3GfIKIVBTlqmwm4Jc9/2aM8H4H3dWHhM+9iSe8PXdMaJzWDSuK6qZXpLaAJgNQpwgGG
oh5w+Xwn8GOnQJCE2B+cAXfKSTXvJBSAEKEKH8qvvsCSwNvthffGl+hfpduwv7ZUeCs41mhNMdy4
iB5g8s0sqjqcxvlpLs29zNgu8xZ/saGvrYhD+yo0yvRJ64IZK339Uo6NO5ex6w8/rm/l2sl/bUQs
9ZWRuhraGhAGMUMFr0W5B520ceq3NmvhfQcQZwURKxMvQG+C9KFov3TGvGFk5Zkh6gYAAQGWKLUt
DkQPG1QGQRt7xfy/15uJ9OjXdfoV6Vn9vpz83tOrNL7LlFbeB3W/RUK+tkbYI5j+5I1VuXSXu2j1
pTkUMuS7lZo9zlp2ZC7Ls7WtCGXtQgvVQFZo2HAbLT5WmYxiPQofi5KPtTcGx0Nw4GA08efrp2J1
PUBWKFxoBF3LA57bSgpgl+2UqvJDU5Ntp1LpxTks59cNKb8qIIsAxRFgciZCmOkh8bvcurZ28rbo
DKpm4zDFnlTgG3egqWRlF8Tt5DnRpJ4npQgeqlCVPjRtK3tBZnW3cT2GD3Zryajuyrw/o1MA5IGD
T1H34ILHH3U72k8gx9UXe/Klwg2NoXyMbRUNyaIxT3Yppy+RU1LB5ElDY9rUpXGfxJPyXp0VO3aL
qsq+Vnqigm7JUmuvdFV3UyZR8GDHkrIf21HaBwrk72Y22Z99s7F+2vGo3VdKFlmeFGnpE/SHEUHO
kNBRC+N5/GQnZtK5WjH6T3Gt5qcMweKX1JCpQ/mj7T9NZT/vJQhGUzdLw7mBSi3Xtb0em9F7MFjJ
QSvS+GYoi+i+VUPp/TiWztlI49ZV0s46ln6ck2EkafujsPP8I14yat1BHmHVo0ZkP+mt7Hx10k45
x6re5G4XD8EzIiPWvdLMPEKs4q4ao+h2CoyCv62gVoKMO7pR0Tw7S35n/+tX5uxO3VR889Nwuom7
AUFOC5dfdprqFSafz6hkaZd3Tn6rJ3JzG9Y5M7WlP2Re2TgERAzf7c3C/qBNA4JtHYIqMHb2LxKz
SZ9kc4APSKXd2BVi1IAiRVbtlLzdHB1dO+Qg6KhDCDjYmxrInJupM/Wkt3rZ3OZ6eNda1l7t1Q/X
j/ivW7k84QRojAsgTPuWMb2dplqZU9CbQeoW0748Z/v4MJb78IMIaJgV2qWnfo9cAUM9buSJ6d/2
qNIqf06+FX8ewYlg8X+/ZRFRcbqiaK74LeRt95R092n4uQt+lOMWY9eaq6JER3qDmjE1+0V0SlFV
iQqRTIUZ0pxhYUm3wSwPZ1iHIQ90hn83Nll42Deb/MreIjQl1jZhlMTeANtwC9L50b4pH0fXPEvP
JRQR7xB8gyhsJzq7ccxQt3psbuLjlpLsWj1DlCb/t+7FBkO51quSxu8Q0IfQ0265j+Nn+1zve/SV
AvoCQU73190idFh7x+lmCQlSZWV6D8wtpFA1GXnVSDe1IPLSpI1wfO2+0AMgXwVFQkNr4antPh7L
KOK+aHOn38WWPP/snD71gqAdN47p29VQyKZcR3OeUhfNjstHIY4G3JkCcSZS6TB2F+6gf7t+YESs
fXleQOxrdLHE4BD6J4tY3ExiqJ1bLKjS5y75zmMAYXTk6tC8++oW8G2lryqsIRolgGi83YuHO1Rg
OVXlgUdOZMFwYQ/drhohulJ/+mfLkw/hrcSYdeemyc76soWlevvhsA47IMsFefRG7EVJQt/KJ9bq
py4TrXSNfvThFrfj+hpfWVmcfNm3rAGSIkHRB+x0jxDF7Kr5YejvhRqu4pkH5149iPtXQfscbRXt
hUNZflCgHCpIBEBHb6o30Rg1RRESspB+RLGXqXL4Oc7s4KavtPl9ow7WOVDU8ChPtfohg5Je83w/
2KorrmTljIMgWQGyWaD47cW5yhO0zfTcEuwKwUnLXfVn/iU9OLj39KGfXVPygsfNrvnb6PfSqH15
XaLSUOasx6j1ob9zvimhO7yf7sOD9mA7nxwPVh+Un+LgQyZ51rCPNuFzK81QfgBzXYgzAeKh9n35
A/I06cnS+AEh2jG8b/6XCKUk0QlV9vbjtBNNjC0E66bRxap1tWqqscKoOHCQaHzIul2qn/QYooDR
E5TsgZK4wePWdXr7tF0uduEHKyASY8bkkds4RXUMR4sJ7ajSmGiyqs+hL9epe91XrXlDkkxIZUTF
9c2UYyZPrdTXGJxtn6mfkxpuobm3LIglv8oC0zCMYRg1oZZpjJw2VAAJS/jl/28VizNipOOQVhY2
HD2gHpa4KhON102sfplXG7U4EVmUobImNirMu3vHmM5leVZMdCOVNPnj2gqH4JWpxSGIlDbNiPcQ
39Sz59mRbyLltp4ai0Mh/5UpZksodTAEuIRZ6aE6ZSEQFrfw+3vN/MoldO3JgV183F3fvxWIhVjV
b1PinLw6B0lrqoxEYErUE+kclIf+1HvFOfuhPG+PSq+dOiFBIvBjMjS4i1e+1Ia6MVv2kMzgcQ7C
p8kKDtdXtGVi8ShVk6nNdoiJplT2VVTfzFG1/wsTfBVWgGwNY7SXe4airN+PA0XK3IzmjyUNirOd
xkS5182sujvYIf+vnWVE7adNMGgNduSb/hyUnnxfHcXsVPpQP8S34718Ch6rjVd1LXKAqAFwAaoA
GmjCxdpk33TsnOTUMpzgvus6GLzyRN/TFGk2mldrX4pOBSMWkG7At7HYRr0qzDrNaQSqTmK5ZiM9
2umwgcZY6YYgivjbiL7ISopZKmgyMek2pp70wbz3J2/K9sO/MMKid63vsupdYp3Eq1Uerd3GB9xY
4XL0qG5SoBsxK+RyjZ9rKLwYTPbCr3bqlTmqKK0XHbZAU2sekXdXKDJy097gT1J4vOK8ovUIIuMl
K+LHGQE+TZawPM5/4eBtkfyg88OQx7KI7md8PkkiBVGCyjyWsROegbuqP65v49qRJJwFt8dV4LlY
nBM1i9QkKUiwxioZz07bJbuinLrzPDZbIIlVU7RXQLtR1GNw+fL050WVprNEwlPrcXdK57L/3JRJ
fhvldr5RJFg1xQvLbIBohi8BEWM0hHMsagSKHMBHNppf4qxK9rVlbQ20rloCN0Cvg9Y3/CiXiwJ7
lZnqEHClKS8dOoOyD+r1ZXJox6r4i8iFlreByhrUG5Q+Fh/LsUMnl3NSmzhojXMWGtZezrZ5+lfW
pMjAgsA9kl8xdHC5psYH2KSZfCjBmo3sS998pDRqnLJjtZMPcf2z6eEbhDVnI03VxGYtkg6qG2wl
OQd9saXvr4cwkro5A/IRJP2dFDnqjQ71i2bDAz+idemGhVlFbjbpjLtWofxolI10KqAa/abmEYSI
chmU5GSMgOhOjHy3NTQv2VwB4gutyiuCxn7S4i547Iwk/CjPdX5SI3T3pKZSdnOUmbaYXKS5I81D
4I1jIvde0OvRuSy0yevY6y1x2RWH8nrFy1eoz/xoVGy2mqLj4E5IBu9UO/iq1ONTM1qDd/2yi/Ox
3F8qtLRyECUWKL3LD1vogT3NE9eiAobwta5sdQc+KIfDMXWyY5zIwCwtmi+tmVs3ht5Lm/3rt3Ul
eEWENBLNppUxx8LI+jQYibj6Q3BiPLr4Wd/2XnNXHILEq48wWB6vL3ntjQIZBTIAL8Bj/2bNVhMp
w9yJpqf0OO/M6L56gGqcwxxRKAiivYPqNDWkj8lhS3JqLcYQqCwdYkR6W28mI0ob7Kchqlf/jSel
u/EuPyTcIuPYnGsvfbcdBK7FnBc2F0F7VFqRVEasd7pJP/43WGZ+QCYOaMJw2noPN60tPJKiRnKo
BFhjTjR8Cr3KCw+tmw8Mlhm8v5uP/ppr+r2jbzj0xtHRaWlgjzmvXXuWvuv74uiQn1pH4wZioMM2
fZ4qdmx5a4jWbCG6TlvbWrxbqWYU2tgTtQl3GJ2yd85DuU8+Kt+MB2rzN/G3jGBHgre6PM3MnBF3
7FTIxXwPtruR+swmZnkl8oHa5fcPWnxiP/RnGlf8IKFTKhgEE3sPEqq+1Y4Q3Xrts6Pv5q326QqM
k8ohdxbBGoBy1B8unUeeqmExpATMdTtp34p4Du4TMwqOcZ4kD01dUA1TciukVIC0zkvVSvXjUHbl
T5P2zgF5i+mTDQBhIyERe7/4NuhjU0allyGq8ItvY/UkjWlC830yzc5TM+mZQTnh6UlN5Ojct1qz
kTisWURrC7AIrz70EgsfKkuBFUopFsupCO6VvJzeWX6aebXaFvuEGIE3JNeTT9fd2MonB58oqo54
EpQ8F1Y134z70IDwPdHZdLfQNIhObXlL9XTtI1/YWWQo8hC1syxjpz9EMyruIidqdg2V3MIVlBLb
DmvlBeRi0WkG9wx3lyZW/ipHbgonV8deYFfTyjhIfXGwo/S2KOtPPUIwu+vbuOI+4EGHm0OBPR9m
FfFjXhmLCXWlaLINd3asr5bkV25TNx/jLoo3Tsna94IFBFJF8n9C3cW5lKQqi4OwNd0a8hzXt8YH
OzVOf74Y8BIqDHYGrYplkCtHfecb0Ge5emJ8zZroUdLLr2G9Nay/VoOl8iqA/bS6IMpYhIOQXVqJ
PZQmuDbTfhgkynWMhMn2+xH5oRs9ZjwMsZ6Oxkxk2l6Vj7JXF2ZxMnMn6F1LnZSbcdb148xo7EZC
vXYZSUHBCNPHB7K/eH6KxE/ozkJ+EqOP5eUWLYe5iV6MxryPw4oZfCTjNr7syhGC6kITKj1M6r1p
sKehLimlESHq57fjuRlh1ofvHVTQJJX18DfGBKUHUxxCEmlx7ftWCdu0obAXW/e1LLRJ/hmMrbxs
7RFHG/i3lcWlHzQFaFOKFSH0Kgj97LvZs12D4enc23zCxf9t4bIvrIkQ8dUdVKM0Na0Sa0Jgfrgv
vN5NP9l4lxpVAOnj9Tuy5tAurC3cS+y3tj3kWBsPwfvqfeMhXPtRMAmYB+XntjdbPR2vtnJxV6Dw
GwttwFzQ3uV1+WVCzlmz8o0S5soIJ8SLIJJp5YnJrSU+B12scFZizNzSBLceVWAdyPPGO6gEzmIm
jgXu9bsIjRf1FB//3IkCR0PIAoQR0wbLPN4fzTyeEoyn3csU/vDRhMyMaCNVWd3IV0YW0UYh1Axz
YaRszFskeP8xQzhfmnYrf19x1BeLWXgQS/E7kk3s9P5zqNLa6beq6NdXQiP28rz3eqv4tYyFAsWN
Lm92XfwSyNOGp1g/6P/bMEo6l2ZMpq2CRqhQdF70UNM0QhngyT/AB39O9wE8u/vrN2trWQun0Y5p
jJIF9rKCB04hUe5QPoj/PO7h8zAkDALg1+z15arqMg+zyEDXgVbkwZl0w00LawtqufKKMOmFHdQG
mGhZznpWeYcQ6VxjZHoAYH1SholzkLmhFO5AHB2ub9zql4LtkwcLAhCg5AsHCLFzXY8oFDF/nb3X
Tjyh7c7/qEGybh76e0i76o1Xcu1TCeopUOtCe2ZZNmr0TELA0gH8E+vH3HQ+h0Fx6tU/R7nB6sZD
RcMWQkKatpffCnL6umZGBF5Yu7lRfOOpHNrn3tc3cBMrmBDmTFTYsS3A/qTWC5c+1YHmB/MgGpUa
Sge96k1fGSo7BjfREUWknfZcRqft3HPN6dINJ/g20YsF6LSI6ZRRLeZJ+Id+PIipGuNbcQx31t5K
99mddWydXfdSnZmgOyo/wjvjS7LFxLi6ckpjXAVqCcSxix127CS1CqFMGt6NTJRn++IZ5Fx0I4D/
osretMgcWGftx5+fWGAWjHwJ6j6aCYsT2wadlBVWJUQBQAU/jaGbPkbHEf6R6ot+G77b0h5fuyIX
BhefWMmqMS8dDKbn8c7+qv4UXNDWs3VEBaA+bnfcV16BC3uLja21yAllFQ9Q42qUPIBEZqvhtHIJ
DTG2ytgISqBATi9vhy0hSZYGfDsyvPRzaFfOi+HPeoxE0Dwfr3+w1eUwYQYQVPAZLeuoWjqVc96x
fbLUeFp2MpgK/AsLYF9+dekYxF/cBVWtZyNwxGb5nHtL9ZOTkfbWnzsugzLH/6wsgoC87GKlEdFU
FsbquaP2e4avO3ODSC424o31201SD0M8BEmwP19+Hz1qO12v+D7li/ToPIZP6RkYxBchbWzv6n2j
uuFD+in52Jz5r/3miV9Jg1nqb/OLzHTuAsgFmAJzk08l2mfQ7RLOmYinxCMSGO1ehOPJIdrUVF7R
LyF7fGV48SUL8BVjpGO41rTbNhoebeap+Rfvm1w5VNCbtlP4FDeJ5PnS5BZjsHGSVoYPLn/A4iNH
sz0WusMPkN+p91kNZ9QueGAMASGQcAf30Pi++25aZ9iO9snB2W2OdAnntchHSJ/p5gkxEAoRC+cW
M9QRjXYH9CDYtXcoHLn+uQ1c/0P6L7In++lUZRtLXrueqlDtAygLuGnpTpXJSupYaVF3mCIvpUjQ
TP3++v1cqfQz1f3bxMKBtmHXKMP/Ie1KmyPFtexfedHfecO+TMx7EQPkaqfTW5Vd/kK4NoRYxC7E
r58jXF22yRwz3dMd4UoEpBKh5erec89RUEW/fhE34muJ4FkyAs++vLf1zEaNVmROGxuoh+6MdQJ4
ObCFV1WAyTqgV/2DA8+sGiqV3w4+ctjjRea2s00JtxECYrIPz5tyMNPSzCysyWaSjitmmn2YGb29
MJ+ec4Fgv/9azaw5oxyxMjOfTI4hjPbV3qg3ZO3A62yu89BKN1h2w4/f4Ln1ArlGkPmCrgM4ZGbr
haH3buQKUJuBk64B9QCkzskQN9s+jv56YpNM9AAdrwRcuCfOxVYMoEFWQNc28tq7dLj3pXPVBNBX
TfMLN6ELT3ZuqjM0RwfyFUzzJ5vX2NKUyMph/wpebd2xCzwDBJcCfUbcfNyGZ2tCYhEoaSRrzHyV
6hrmJiLDg5W5etSUR8WGFGDahZG+qB0tX8d8FjEkXy1GNJjm547ohNpRSQHZh8WCF4U4CB5nJfMG
k3WzsCqe7Y0ILCPfFW4oPNps0Nk1rLHIAJi/WYmVdt9sWODdOkC6R353zO+860VE5Lk5EnApMPtI
UooT8lXPLUsTfHAvfIx60EBDEJSkHvq/HkK/Wb1YmljkqjNvzjcVzuOi3GvrzOSo0DC/jqn1qXN/
9FCtRXRib5vPH/eSs9YmtCVgWQNqcUpHKnSGiHsEYwZUzWsTklfSjVKvNASUyL7zk4eP65u8dicP
96a+2WzimCPRnRxmDUgUGgcxHD1IV2nlsz2cU5fjjdAQZn/xh0UrzJlIOblYeqXnppe3zzzrQ6mi
JWYU4zdk0b4dL0FYEOTRUq7aOc+iVO343bIzq0btYgmAR8u+wPeTVRRqt+nOXKtbLxyuP25X2Wwf
NevMkqkiRx0a+RrbnIa1XYZDs7D1PNdo0oIHZhTZ+ifMA4499qlLpaYV80hInHbfWMqW9ot87Oe6
vw0iHQR8MJmcLGtOTVskK0oXgaZ+tmr9wTOLWyfzvjVp8rNq0s3HLXf2PcGZCEysh73liVPby5HG
xSmSCvne+ZZsK4QzMRqEb0DTZRlFdXbAgT8EmlPYv8OHOXtTyHnlbYe0iwkFEA8A6GzlbJLvCvAi
7h2GOv9Of39b5czKTAHzaEz8B15QagdAUzWBWjhPlaALs/M5ywuoOxnLkr6CuXdU0eoaPM7A6Cj6
wB+pbbMLeGuNfZ42ZFWPg7YhEVgZhVnAU9BlS0z+55Y8uAYQ2wI5ATwFsxE3egjgaQzVc1qvWQlX
cPvFE2UwektJJedqAteIBqYiaBudgElihSCDJYJNxDq38xEB2ZQOoIZDNKwrQRa2Z+dGnotkUGxp
JXhkzntAGo/DZkA6gtvpeaAlibfLtb4G9ar4G/5auJYwvlWAMSWXP6aZN/EJON0jz+IOYLQprbe6
0dVrCMsVV6NXL86P56YsLORIJseOUy7n7+vSJf2YoQBAqe6bK6UMqwnLwEMXkIIQgq6bbLMI2Ti3
lsP9qGNeBi8Y8pve15mXOnJeVWAYZWoX1nLYKnmQAJQivSvl4a8T6UHpAa9NpthK1MBsoVHsAaR9
KWADBvC2V0NE80+ioPByiihdSgw6M/Zkbj6mZujnnaYtg0c8z1sV+KaEeiX2IikJcy1dZYkR0ly9
i5Az6ade/twTb2HUnxkMQIfAPYaBB1j5vFFFzQvRsATuaa1s/ST3vgNFNwIIowxhqUdLL1E/s0CA
XAGBTwnSO43JeqVKh0py4IDxNA84eaxuEbyQyQYmbAmy/pbsnA3d8sti1T+Le7JlfZB+yW7z73xX
ID67WXJgnBmg2KbAeELqscQnzqZ0OIT7Xu9cqTHp+k6so6EVSDaoLFlyGJxtanCfwP3rYseiz2a4
tOK2nXUACY4FIKosi548jX4tvfZLI5oltMfZx4JktlQ7A5x0nrmNPV/NaIEBGuUAxyEnKl2VGsvX
DayA9ceL8Jm5QBJJy0AsrAs40mfjMrUspckrIHHRg68d6LxuqcWTBcGGcx0HZoXM6QLREFxd72sB
AkdRehBZANCBXUOmgnuE7Bi3QCSt8c5vllQfzz0V1kKkMkHz9DQfXYzgzHOYCpe10waA5/n28Pnj
djvXHxCLdBAHBRDiJBlQG5vRonIZ6PR03Wi2QDg+enSz5rYqnM3fqAv8DiDy1uEHn8fj00Jpiy6F
u8MqlLveIQ+OzpnvKHECJkcjWvATnX0ywBqQ+YY57cSUiIAoplKFBao8dG/F+Re3FN9rqwaRbJUt
TGDnOjrcgDK2AP5BGLnv+0XVW3RUB9TVtvGViNxd5tR3Vt18+rgBpZk1s9GxFQcEVGJW4GudTRNZ
M+YgMdFQTVl/z4ccc2XRhwz6m0MMCJvgeekXKnv4uNZzQEzAmEGHjVgiolPzp+tA3uzaaQR7mvnJ
lfgsN+jKSr1LNnxt7ZHKcvd3SPDx5t7UKUfGGzuiJC14HmMPDv+Mg7HdUG9ti3z2DKqsPn66c90E
2YLwpIDxAaGx2ZDue7cy80YygujxftTNVZ61vuJmIediAXhwbjS/rUr+lDfPNCS62lTSiiZ63vtJ
r1yUxaKu2flKZNKpi1Hmzsnk6q4r4W+w4FMUmq+YTxaELT5usXOdHeAd8N2YBvrgHMPHFL2MxyQG
atXq+1CJTUh+lT2wQ0gNXBjDZ6uSVK9S6RBm+Wxc4eVYTRNhXBkdPdQUPGGddQS9/cK0fq4aBOjA
lYisBwAhZ0YdGzhEynAS0zrZAFGH9cP43Ed/XS4JimlSNA2OJxcRs9nT2Omg9VqSgc/eGo5KSi69
mizBkc5054lxGdA50BthlXrfxxRi8ALofQAXEjPf2mpVqr6pFE0SiNQatrWSjl8/7g7nakSeLRh5
LUNmVcwsfpsorSFUqFp5Fd/ljfjOIm+H1HU3aIpkwUlx5kWhvyG1Tb4kmfz//ukYkDJaT6EkbTsj
OapgtJbpDdpOY1xdWKzOVgVQJVB5MPdP4tVJz0RjZFiswBwLnk54kah+V2r6+uPWOzNcYd6DdBTm
PbyDc8nLsclEzMoGoUDQpfjCcPeOW41/fcTKrZhki0dm/4nnJdZz8ItPcKD4Ss9yX3f3lvP5rz8I
gqaSwhzKFid0QG6txFHf4UHyXnzJR++xKfQle/JcYwHACwAhDNhT9LCjxrXOJErHYr1vGRn4PLKF
pjpbBcgR8B8EsbAzf9/DaFKnuSltFLvuf6RWcatp9UJy4TkHjuO+qUP+hjfrgFKYmUmorONm1H1n
PW7TQNuIdXnV7WTe3d8IhoBdGlhaSfpwCn/uB1oBDob6QLQLeZdRHFSu3MDCWOgC0vyYmSeIgwBd
gf+l/txs7tGHbNQVKeFnaMOdRZtbWuLRvOyrO/L7xhJLCZRn3hX2jPCEgWcEEKS5J19RrepFvh4c
pM53NxP1VW2YnbvKDaE9iETy9ox0sLc24DphBiZc36ZNPiLFV4l3uoi7AYlQdfakO3a8+ng4nJk+
4CHA74KgIcb3HBXlNb3dDAnagnnuBsmyhyJmo8+rJenqc6gWV8J5kCst03TmjQ7Tsy3aEX5bATYP
bJX1z6QIugMSdC6tjZn4yk/+Xav85RTSM/M+rEGJY3RgDJyEh8C/ToXeIZkEBFXI1cvh0cIWRYfq
bFciZplV2fbjJj0XLoVNY8OYRwIpHLuz/uU5fdKmGWqkkN5oC9+7GPlVssqD8RZRKSQhkW1zFPqq
TX2oQhSbRcPnTAd/9wP09wM34xGQTQV+QNpVx1pL0m1DqBKosZSbK0pj1ajtd+qljwJqdNgLgGC0
zOtH2nvoiMTUEYzIvmWU7roY0JU0Yg81ODESVad+w22y6nRS+Fmf1WEnCCQ9TLcAP6lnXmmi/5x4
RZi1xrPadZ+oiFeYwJ5TY7wy0vhhAADQt0pUAwFBBeR2+j7q6RdsyZ9bVw2LjF2oDbv1umxXOFbQ
mdBViyv9m65ln81C1TbFmCUQ8zA9P+6wHWtT7ZORY+Tog/lZWg9+oZFjNy6RBJ/bWmBbC54UFxqc
SGSQLf5mKoxLNpAyQouKYFxnTUi+mysaghSNroyDt+mvPDvgD7m6YFdOO6XZVCUJSwEgBAnmKQ13
lFil0KWvSyYBmUGGeNwY+40FAH6QAr8d+ZIbRqhBWwTmklT6ubkB8XbkJePZERWcrTHMS+ySAQbv
q+BjwkbZ70viK8PjwnA5N0DhikXKK6YHDNHZcNFbUpm1ifw540giXwudbbKPDyawZ+mOh+1V+8S3
1WqJdGqp1tkYSS2qZV6GWqtBO3qpCuadO6pjrW6chfn/bDNKNBjIwA2p1fe+79QVH9okwz6kGKud
Yub3nV7tqGUtLNfnVhmsaghIYAMseYPfVyNES7NCepmhyuA+a4ktggS5trcfv61zDwNXLzZUGiy1
E4W52i28nKpgdwavIGa2WlN3ppqke0VkefhxVWcfCPSQ0v0Hf+scq0XiqstojKosq/FrECM1GV+o
4lwnQI46UkqkDgOSZd+3WStAk5eqyL73RIOJroB7ntEfxNBuUkY+/Y3HceBSkrm5SCuZvZ+OSBpB
C49TkZus+xHBrfv/qmAuf5Rm2HFwSbydmZd1M/hgVAw+ruHMy4fbCJhmwEQh7Dw3ZOwusUx9RDzb
TH1B9GMdt1s91Rd2NGe8R6A1AWwK+fawm9zZSxGye2UO0n1cK1pjgQXi6Isi0rBss0NCsw165YLD
4+S5MPtI2inIsgIfc8JZ0JU5JHIcOGWbqH9Uk+HWZPxo0Hz/cfOdLMuoBs0GZLHU5cJO531vS3QW
2xVo2OG2STIKdROqbs2YubvRaurcz4xcx7yeLuV0nns6GNVgUEZ2EUjoZvNrq5sg5JVpJGPZBJHI
QqD6g1b9y0nueDpp4UFfE7kqyIR+/3TW0PXEjeB9E6nue3w/eI2vYU8KiYeFjj4PAOnA1GGr6xpg
TJbmpHzgN4uxbYJRu4N8te8pNznrdyMDFXvxaWTCV7m+JvRHUy5lD5wgKGWlkD9GjgJ2J0gsnLUi
BKSV0gaR7ISOji9kOK3cSugPWbkL3XE+AOZVzZcmA5ZGGaOqzlMDEBQGlpHuM45UH6Pad3V/O8ZL
SMJ5H5lXORtz6H9qmSjYFVt27KuwrMr+ViuXeuKJZTyvRk75b95cXVVFmzA8mdh3PGwgQ5Wtwdsg
nrStDVYewNFo7KfX+b0OexGohGUR2MkJ/Naimv+EWecZVdr3pMdPkFJQMq1aWfVBsc4P5hf3e2KG
6g6aPM/A2aN6ssqCeq1eeCHSHW4czVdvo1X2aF5hM7GoRXauV7/tYHKtetM2onRqvZe7bSUbtqOh
byvhAp5HALsS7JiwKPDi4XasxcIauFTvbNwOqaOBiQ31yt0KwMFbvtZW5naJeW6+ms/bfTb5mdCF
jUaCahpY6XaU+ouCTifG8ryK2QpLtCZCH5ZV7Ps1X0FhTAP1hJT5Atg4sLf0NsZLLQLtL3r7ZL3w
jIGoFprap7ooNYEwJSOIAShpD/Cy0tmrFMyi0BeOyerjJeTEJzPVBUNFBqdgS85jU14l+RNljIMH
Q5jeIjkkUILsognBVhhGsf9XfTKoDz6SKStEkmDOcxCpWaWeJ18baKy/5Sx+bJS8gqeW7hYebG6K
TRUhEoD0CWgwwyh73/3RchCbLhHgo5fJrRrw0ZfIcDMktyRGdtv+U4k3t7RTPjchwQX4u9a5HgSi
ZBU1U9QqOUaVxE+fwWUaY4eFDNIUHJAWeLJHwJvLZ0mtIS6WmvfMVP+u/tmq0lS0d2mB+tUnJfpU
FP3GqdugLi/cZgwLr10wrc42MhyGYMSTmoDz+H2v2sANOQNGiEeDhIFoYPjiRp8Sl64XXqdcMGbT
LBxsIDGGgQZo8zRW38xmYKUeEK7CgwGBslJtvwApHjqRL6QYbn34m68SDncEFCTF1YljF1H3Sq00
2YF28ZbD/C1854Eg8mdtYvAmKn67r3bmtldLP10raVgR39stQTbOjU8Z+fz9K2azOKfAPScqWjjb
WWuzC7UmkNwKzoZsu+tszx+MdmH+nqAQ86Z+W+VsAlc1Xg8swoNXK/i37E20MULnYtxGm36XIVtz
TcIW8ib0tvm+Z0gugeZh5g+rDoqHSyyfujRNPvots1kesLQsVwbZwcSq+gywCil969FGek0Uwo/s
R/7wU3GC5NK+9G4iX723LxzuL2FEzxlr797CbDKJolKv23SUfSHZ6j9exjIAV4mvXiyy154bw2/a
35gFllhZtYBOo7Jhbe+bn5nus6tm0pcstuIxhw7eSgusQPWXM9pOIJ1y1nxb92z+sDvSlmWGusG1
BOlXLHiSmcfa6JfgqV9OfF9qWGNmmsL34I0lQX3mJrsuwmFbrtS1Bp4wMPIsrAhLzTozSdPGcYgu
Z5C2UFd644DyywbHkeh/eq1302cQhB76RS6GE0/fvEXnJmqdMatyUK25EasiDpOLBnq6Q0CfyRYW
4V4b/PqwyF8lO+QH42ZOxlb3ihZN7zH5SXW/ASmL7scXx2oTYfLQHw2koqy1n9ZPPUz+L6v8SbLB
/Kln01ZXE7tJGN4r+0nuTfAmSAYFVO0awZj50mxa7kxLzzybt9oYSdqGnLfMjeR1TDfIv/sbksUv
jwbMs2RXxD+zfmSX6VhnGh6taFDBWEHqfined2b3hFH4WsWszzCRplVMJaxmuOtovBriRzKqwcdL
qi7nkXd9BIsKVjYw2iKUZJ8EMqreccySg7WnDrU1cspgYIYDEr+weZlYztx1us532YjXla6XF9gT
A35W/Wxqz0lNXcVD9U77QIoi6Pt2yWg4VwXyu5BlhWA24NWzvZnXtPaY8Uw+4RBqEO+Odt5Vf5EG
UMJY6xcaD5ZgCKfDHU/1tspZxxepWbdjP1XZIUPDRj5m9CXejAH4tyGHFIEbZWmRPLURZnXOOn6Z
NryxK9RpH9JnkNlMu9Cg9dV6a+MdRsHierjUsLN3p1hJpFka3h0PbBIQ3Xf3HaYWKMDzEF3mSg3T
9dKcJltu3l3ftuxsDVYq5LEjjgRCIYP6TmpA2wSiHRWFXt7SWzxbFXBEQIxLdcB5bNECAl6wHuYs
89JtWkE9xokt4SdJv7biJeriUxsHrw8xIAc8cWAKOMm7zp1E02sFD1Zcko3k/FNXdWhv9ADxmaO0
teI6NK5YAhtLD5Ud5Hm2S6yxp/P1+98wz5wyQVeXEXfqtsXO/mmEMhVNlJOGXbkpnpZF+s51IUTl
oYnh6Uh8mG8dOnAN616GNoZQX2hmXwpEL6cJ7j++Df8Z/2DXL32j+fd/4fgb2GXrBNRYs8N/H5Jv
NWvYz/a/5G2/L3t/07+P5Y/irq1//GgPz+X8ync34vt/1R8+t8/vDlZwNbXipvtRi9sfTZe1UyX4
pfLK/+vJf/yYvuVelD/+9cc3hoMCJX/8Kt59/9cfjgkb6T/efvevk1fPOe7575918u355IYfz037
rz8s85+AfkvSK0CIsAk3MVPwH/KMolv/BKhfArERZoZPUlqGBatb8q8/DAenINsFT7P0U8Jh/8c/
GtbJU4ph/hORYWRBS2Aw4kSW98efP+3dC3p9Yf8ouvyaJUXb4Pe8t9GQ1YUcCsiNyO9DgBDxbswB
b3Z5EYb14CR1DD6uwrgutM65bEfx1NZpVgcI3ewHJ66OMVIt7gBzUEKR2d160AbrbrpWJPypl0dT
kbx+1L044O1QXtccdH+lPt5VCTU+IUrpU1r9OkoguTkdKSLC+hcbX4TByJ3DEjgNYVZsiKmSu0zR
iiNR0m1muPHddAWLoGBRyiv0itJrwRCFvisAeCgaVawUrkFkQ34SIBS+jjv7bdnr2ddPhVl3L3e8
lr18yocFc9h8v6OeJGSAKHMxx0EF1YSX531bOzGyoHv0Q9vo/aaqm+P0x1YoGF8gTb15LbNgNx+n
E1hMf52Yyl7veD2RZKZ2cKDNUH3tm+6L3mBZt7omWhngyvg0HfIsx6HVGp+Izdp1Jw/xnoxPZolA
PGZJ9WZI9XidAIq4rtBdP6HPDAHzRvog3M4H4Kt7tKjBt0PUwp/qxOJJgAh3pI7x6c3g+dVD3/bI
mXsXrQT6SmCoJR/0JPswa6V0KHuTZfwr74rOj3MPOyI1UdO1TgCotvWcXRk8bYyQcBtLXk0PGrXh
/4Ve7sWYNNVdWTb3sWmIpzwuknAqZ/D833HwBvQZCePiazpy8WRxOq67lLJtk5reo5l+m4oR0RLr
vHYhTivqIX5usuaoj4V1iHQPAostKNrvFp74/eInnxipdUBrIoiDR8aYft8v7DqnXc2dr1TY9MGq
OERDBn04ADVQ34jBA8tJzMRTrKplkKn5eEFUZqf4PeWTm5RiRyxwTgat6xX+dNxBpfFYuNaawEzZ
9aL19tMntde9vUJRNsgyRWJJkPet+l2vXA5WX1xl1UDuknHot3qZgzfasHMWZKZ32f8+Ozgl3ECO
c/txG0yx01dbQ7aBgbcOP56kWkL8adYGqWumQKqZzxDscQ8ug/OQZ7TZeBoBf6rBrOZoOOPoE+LW
G2bFDRwlkDSIOF+B89n+TrLmJ88i5T5X1WGNSU3dq7ViXyk2IWE9eM7T70vNqHu5VAEx4LpKkbpf
kAQQNUdr3T1ruFF9VWLI4yUKtfYxEpl2hd1Y+0R+imVZkXoo49WGMuzzki4RjxnxtmXsKXeOXUQA
0RTAr8tyobb9qucF3/6+zAXhw93gjO5CZsA0Vb82IaBRkJNAlgG6kUSuAu/xvhvFbZ8iE2kMMqtC
ejRx78tOZVcmSRPN19OKXcGGRE4vTkxHyCtmV31HvhZ8iC5zPh56JbK/c9LdqoJWD1lDOvx0h106
/UgOTREr4aBVIOrGpXHXOa+XIv4OOWxvk9ZM29Zy+sgLJQutjGvbGBP5roUS2pYp2qHLWXOtypmn
ztVDD0Hy62keQuL/yzlwstKbJGsesqptjm4krAsAppMVjezhqbLQz5M0/2Ypciy8v0KFLt+lmY1I
s4q1e6SPeV/7wrhvHc37+rvk3Ye4SDMEOctuA+ZBn4Ld9LsWD7UP6sPuLk7yduP0ndgB+55dV0Pb
BQDva1//t2s9wh8FY9skgrBoHBRNvPSGp/j/2zcMNilwFyCPU1KSIflv5qdCh4ZTNvHg6/b0Fcmj
DJUl1a4c3frouZAEgFYi+VLU7hWUI6MftBk3PBrosxOBvaGu7Oiaj/qvm7qqaI6qW6ahq5Fkuom5
eX4sc+oFaqvdUr0c7xLF1i9AuwLudbyLJ4Fy4WrjndPn9RZzFrh8qy5kg1pbe9UZyoue9eEgYpuH
gAvdIgTMnCuG8PVBBR+QZnTR1jH4Z9Wp2RURhF0J+Wk6fH9yKu9FvLAFRwYVRsGbNkR0xwbyHjEK
ucCA1nu2XYQwBK0dt+iDeijIyH0rtuB0S/D7Y0d8HTg0HJgBRb3XQ68o471KyX2skeyR5ZEPfMP4
FGVavq5qXd/2RE0fNYgUsUoXT+7v8kGWS/GiqXx2fQrm56kcGeT52sgjfYuIeHpnu8pdPPTu1jY6
ctfphX5oyvjalEdTUZWzJJhd0QL/rg4w7oORAYDviMLd1qb95v7pVvBnkbvpitf7iTXoh7aOjtP1
sxpUu48PVc3vubTObE8MPnPQGpMpZld5fWly9QsVJdaJc2d/G3Yt+G63Sgk6qKkGs3W6lSOIgKQK
ngvU/dGtstKEhu8ZOwgX88EZfp0z7OjWDafriOKC6lRphl2ZAsiWMaJ+ovGIXVoOab6e58MFTtZr
uzLQiHWNPDnF9r4X6q4cePRjdlPNU/NSrzx+UfOoXrdxrdwRs/t1U1TvbCv+dZORJgNGP36vJueu
PPVg2RrDnS4trNp+e9TiyKA1zklzS145HU33ySsteW48/RadR34SRXx2n8XaYiHYOVtrJcM9xJul
8CzAJNgN2rOFghTAb9vF02Q3dQLsuALpryuP5OMTT6MVT3VAMcsMMiNDJlaTLSX+LH+9firPmLIq
ImZ+FrS1V5WSYG3LgUK4TMe4OZYKHAVVWmobrcFKs4oapUOWQ5f4Tm2CwkDtgY5IneGpK5Jnp+vY
LfPwImOmgsA96bQHZ4TPXU+L69Loi2uVuPGBc2U9Fb0pFwZWg87R1qkKMgN/dDJy0Ix4M10yOP2S
yucsYAPtVA+Aaw/wOZlJK8kRZkutogpTHyiCIyNUCqQpb0iLfTLR07i4Yykv9lM5bJX26Bn14Bu5
bVZfzUzTAqcl5OAWNTlMn17+mPXnOMvIdlYeq0b8ci1D8tj+ZcMjesZtdSEyPcGyXqdGmdwOv6QE
BoI6Hv/OlxdKSWdHHlQ6X96j7dCfJEvFY0y9MYxB57jr3EE8up6A16lyP0GHowF/M1LwiaqIR8DO
xjCqcFmZ5d59m1uh4/K9gvzMK6vyyJ2bOHRbjTCte63CXFV14uUsaAQxCQCECDl4sw8i8lPhdnEV
czJIaRgvCVze8vUY6Ti28iFbNREDrjjvo1BtW/Vm+sR4qt2AUg+MPpH5q+z17Oun6TpW2XH4YuyB
zo0Gbazf663K7hJ06Yu0qmE2Zj02wij3KsbuBjpaO0upfbeptQP3BrgFsK21KqIdekP9WcojiJ28
nAMMzfjUK2mxirPxU9tb+ZU6ih4CTFw8Dl6SrCBxTna9PLQJhRkqnPvXyyZjMUVSNvQCmLf52Nae
4GJv37OBTFW8X8C24VnHVnRma3uYwVN4gsFdZ7fJlgyImiMtzbpjzLbutIKu3drqr6ciXY2aEOTM
+WY6CTSqfTHdYCmtdTf9cWsockw3mJayeunlbVmVlz3E7hQL62ab69iHFgDm6u6w6rUuJyGwiWxl
qX19k2lP1OX0Okqc+gZdpL6J8peSlwNZgmsaqItdv5Q48feXfVjX1vRSaUi9GXmRvszN06EmD6fJ
eTrUWfvrbFza1WY6O03IH9/LHWcpzXDax7xvewvZGkARIgnQBjPUbO7Vk9RsKlDR+3kq8AJKY9er
Qr946drEG5tjZmsvZWZWNkcGRjHgQf8sm67AcGyO01l5f93aRtjkeXfNRg4hvsKhD9OnGLCgB8+A
OB8dWPpS9nr29RPTDFja2YA4rw2F9anbm0q+63osbtgA5HsXXeSlHCvCrq0J+vZUTlWIWvSeeHp/
PWIfCZaFeAEfDRJT6S97Y74hAwS4W+QzSrY1cAF63mzmzYWjJk5r64AD9AVi0+kQ2twhX7XqYMQi
/wYYuhmoXlZdWRBiuAScEUSzRZV8NeNDYcbaF+S5r4ln136lsuJ7jFhvrjHrZ03ozWhZ7IvpwAWF
RdG9dr1OB1dKW+4TVnaHjLXdKrWH6D4fjRpOE+Pldttk5k+VZDfCKMovzWDpQacU3vXo6EhJcpgP
O3M4TH9iVg8HOohU+I2aXWTJAHVWWZbIP9MliMuUf5qm8dAgcPJ7gX6/4HJZPi3QKcjzARPwNN8b
reG6yM1orbUFaPysVFxHAMdcs9yhR5ODxFReMRVNJwsQdPoaUbzt64nX+yNLKSI/Exz3CuCFqR5f
eWq96uKBY+9rQSdHuv6iplKuhdDDtM1+OQKR+1T4AyHdxVTWWiXfqGX064aCKtiJ4IbpdrshA5oD
eKI6aOyx3jSOCHnRubHPTDVUrdZ5+eT2rHywHPjINQHfBvaqzOEaDFK7uRWCJLAvXWfr1kZ2k6kd
0lB1Tr4bYq1g7/i9zAHner2UZoyu2xxpCk6n33YdLcB7gu4zcnZs6kR8bowY0GW3hSLP6RVCQ/DO
5FgqM18V2XNtOtjvEAySTlVc129oqR1Vso5VUlxnWlNcT5+my4YKY+PlMnAEq0e1W2devTftotwP
g4uuURUuP0x/7Dbv9zyyNypnf55wrQwYhZfmGrWOMr8ZOswanQ5R+ma8VlMDE0bbJu4e2PtvedFa
gaAdXw0CsMmV17Nfx5N5UqTxdzvlwy5Rx/GCulh0p98sSjyGVSNpsEZKxSbqR9hVZVuNF51eXk2P
5Ak9vx5E5q7LyWfSESVas6TcNMjluiQF9Y4i7bxjoYx0D5gRQo4oei13xkgJeFEOq9ey6VNfVWe/
o2z1h9zJNMc37f7ZiVOo0FYa/AO//8BBeexqzd7kVl3UvhijX2eZPbjNerpQlYXTmdpDswHrvaG5
BT7TOu2N9WjY2OIg1gY4cmZvIBVB7iR15dHohm1XGdhRyT/QU9JfrpgOG2QHHlRn3UKv7JLF/Nef
/PenqSwTeXo5XcIr5bHHsNrMyl9vfb125M1tj7wo1wlarzfQ4yq3iC/7eGBXcGzdU1anu7xy2BU1
8sqQzq77qhpRxt07ULVDZsCEiOX0h/7+VKlJsoN9+1KeioK8fJoumw6HWiErHlMWWCZzDk7Wd8jf
8IRzaDqw3WGzeTEdvZyYroGQiLkqOfg1SOI5B90FVs2vplumP4ULq6fPX+4zUzriiRJjVda5cVmm
IA4G8Oh6+jPUlbiuRf6pKDVvP8qjqdyqGsgEwv0Xvl5bEW5c8hHG6e/bp0+VzV5u75y632pEJ0Ex
2OxSGWLDh1Pb+kzBQrctKIiRp8M0Ri5YVOjKZjosvdhB3hRVLqZDQcvrGIIl11FZwld4rFk5fk7G
Nr+JPbgx5PflJC3ffD039WKb8MILC+panxHboCs7z+Lt69cj3yi6EHZdHR0+/ADPxirHpvOxcfVx
A9kYfdOaqfvAFb5yTao+645eh0VskksltWog53Uk8AAZ8QzGO2QfmAm/ERaPLpyMt+F0Qn4lsuri
xyKLxo2VFr++Em5VCKrhTgsO1bAZO3KZj2nz8pUmgVRnIoqnko43ERHJ54zzfGObY7QdPZLdFT1y
bab58v0VprwiduHFeL1CwChH8lTyWR+MfPP3rvhdy+t3gAqn3cEk76Ffzy89dKRHp3fiHXwAbjgd
VhZNg9Hs8ssY6ZyPnO4ar2EP1dhg09IjbXO6ClHncdWVWD3cuKaPLaP3PBHsxkG061Z+9XRzwyl5
89WtV6SBiV3OpSMrHpzt7KubOkXXUdP/Ie7LmuTEga1/EREg9tfa9+qq3v1CuMc2i9gFSPDrv0PS
09VeZu58ETfiPpgoSZkpdbkAKfPkyTfs/peyit0IFN/PQYDH7WywzXObu+IrsllbbM3c/MlvZLjI
Bb6p0o34qsj84WjHvr2x2orvhI//Heak+bp1e+cc5667iB2ZPpgK+UG94slrXomvtlf02M98mg+h
xxGMb9qf5qvgonxyJJjtaL6iKPjK5sNwtDTubDLlzh0rs9eIwyVnIzaKhYuXwAuY8uABhQulYP2q
r/ruq5nyep71+KZaHXeMaD25JaUYpaFuSn4Rat9Tb1jZVvKulKf5u5LJUMq0GmcKRyWdR+ZLxptp
JnitJyXuakjVGGdyk+C3meLgnqPcmA02jeJs9lK9ViawEEaTfItN+HKaXPRXZOuojQq9cOMq0OUY
LqB1LqDm3yIRr1vGhlcUm/IWcVWxQxvZ9ZFp2DY6Pbx5oMadrPHRWijC/iqNSm10qYcbz8jF/TBa
K53YO0gBKMraCjKVINutZinWPejZa+4M5trQeLymLVyFai+y8V+L1P2lWxOa94fum7QVBvhDR0dN
2Syt0cjvtgec7v/QTUbK/7oSZwjZwiuidkcqt3kLFKz5l3lFJ8y1HtTxumxLnJ7t5b/9TWR7GL+Y
eAzY/SR9mxJ/Kv1NZLuJHLVQLdsaGuN1O7d8wRe11pobvdWr6OD2vngwQrlETCd4sjKn2Radrk9e
LFDbLbOy+9xPy2SxWlYIrjwZTdxO8gq5Dg9dbN5l1TeeNx4iA2MeeNXKR/BXZUsv5t6xtxoQkHj4
JSD3o7lzkX49B/uB8SKL6AEuJOvH39qVV+azUEXysSrlb9pI/PJn9WAMyz7MAXEWTrrxilq7s1OG
PzG1k6+92a/pDoxK/wT3XfSaNIovYibge0q7CjGqPt3YPdPuEBf5pKR3Vrj0Tc6Bm06ba1/xma9z
7y5rVXPVgs7ZFjoCrXHboG5V4fpwvxS1uSbhP2jgteBs0wiuVbeswH7YRPFhaFu+6l2z3oY5ix6F
9M/++G4xGhRzbVAb+QQnmHbKPSMElRkG8jJ+bNsmfuBeH+4ixNim91sZLfRYi77+YhBE7Gd6/5FB
uOTSUzWY2ikBp/nc6Ry1q/wYwQ/VKQQzAviYZGmCilh/b4qfmzQqx9Gam8mmE+xduBmbhpOhXAac
VjhJdGo9JKg7K0Xo3Nfg/r+kYb/QEt2+p66qkciirwOx193cvv8nhd41tF1VgCOfq0xcvN5wNxWi
brMy0BG5pbbNkO+pNCUu/ujwMKXvbqivJhnnQ4eGSRDU9O92mESWXlOrYNk7qXHIQDvYotIiPg6p
px867AyXVoaN86dhMGgM70J2EiM9V08ZcjUPLkVc6UyRYb9/QheFX4scR1vEv9HVx8epRQN/SynN
1GdOJKp92Tf8yrLmgijR8FKEWY2fE845mWXBe8i0L/XQ6XckNeTdhbpvUmZY9y9dEX8VtqPfMbwQ
rwpS1K2jDMI6jtp2BQr5SUo2XL/TOk/bqHbAU2tTVdUhS4dgD/qCcBmgmtDMll6wpwsN9F6qTU3q
sxzuIknkQ6axi3DZoFw0dok/CbqjSOEyEMJqpb03jG4fhWrA9rzIrq5WHFPsT56lL8xt7vNyQU3u
lQB5OjzasYybz/+mxGJ7jiBGf0SR8uSoKj+Ye6URvfkxoquctS/tUAer1uH6Jmnd5hEVSs4k0NcW
SCkCvz2TptVawdwIefwmYv5Js9ejapanZg8AaH+qqkAeHAcuPaSUylOmlDqYMUtXNhIAFoANpFu9
c9w53R/N2GRjk+6ezDDeR+neotEI3v5p9KabN5k240kkT1ob/EBZdEQO7c7YZLXVrquqGB6lkT60
Y0j3Q6AHVGoj3aTEn5BZoAi1na1TBO7Zqbp+LlFw5g2Iqxn8H+63Su+KmRbXzr2msEO9ybLG6uc8
rArASNxZYynkCsas3AbFUF2z/DtI37J6nqTOMPPzROzIE4GScGKTRAihT36N32UDUWQLpPzUMzpi
0MHE9Xm6CDrJlnD3wV+CqFi/y5vi5SZCn2rDXbdNxRHn/vuYQ6qhhCodeCYxwAZ2XmeiVGszU0Vl
XLvxIgIzWVgZnBIcNGVTn6pRHUoGF+qxu8Zem0Wn5iRPfaaQb5UuzT21KjASHlCs/p5adMkDL1mU
le2vbkoF6gpGaXChnpEEc7Iah3JuBQmeT9y27heECKOvKWvgDHF7rd6SrwfuA2DBrTiZvsRJmgRJ
haQDgXcF9SVeUG3bUZpQZNnoQZrcQtR2OxbP/1Hawf706CfxY2W8NmChv5OFF1xsrfAPcVGdqWUO
+IJcL/HXSiaAVKNWdjIv0xCpdpasV7WfaxcStGL9u8VNd0ca1N8lX25mRa6B870uzjeVPDK8tTSB
pP5ktovt9WDJdp35LD+HvYYMIpnmz0jQfctQvPFHvk1iu/+Rg1gRYWbvqQUp5qJu4/AMpqhw20nh
bkjXcHi3iDMre+Z28YZguQ1dbrvsa5S0X1ZlVTTXmOvNtapzc9O5CExTH13ayPVnupNZG2rq0hPX
FUlTW8s6c4O35rtKGjb6nqUNl/5MtZHcR55zcMqyf5Et/kar8oJl07vqJcg6pNbpykY6qwrvE4hZ
oxjcRd46jViwrLVKzTlwFgsDP+ployJvMb3nqF2P7emd5jUK+U4aTjPTU8iIc/Dilnk3Y6jGOqdX
EL1h7BH+w0QZr2jg1kciNFCa+bsGCZPIYHXxKg2RfV3oiBabuafvgBeL7xXv07kyO0TcR2cO0NzB
0Rb9KbIyeE1vowh6W/P3b8VjWXksnBJuWi+rFpbogjmIYOXRdgZ1pE8AbSb9TGWqghOmCuZSK9JN
l+F411v84KVuvyn1YA8KVH6grtvl1hfGRi9AZgGZXIuHTat5e2rdRKiZjFFRIKnyBXj2mmVKgU8e
lvG5K17MMAqR1uPY+QKv4WZJwnTJWIRbTUanEGGu9GKWDLsOUT8HuW3v6aJQHXbvKlSJW2kiDNZW
Zp7KGvVbt7fh0MoCgcLD7MHNi0Wu1ebZAoRgCzdasla2AgwqS3EoGpFZecXnserjN140+txLondZ
vOeSNarMv8uquvQWaVf4S18iyutVWXSkT2ZTXey66ze3Lur/RUy0cF6g0CFuGNQ5pOCIROxqCpNk
qG077/NAX07hFBouKxMZ4tzSlzfB24Acpds2GzZF1erwuoGqOnvgoOsEZZGfnlvs2e/DJNzJMSRa
B3m1MeHpXFLANBvF6lEsirhJYkmWIBrW6PqBkAxN6R6jQotOhOuQkT6MZXizCR1BSIwPCa8enPeI
bBU4AXiXxt2dmYhNVNvDlrZ002auzH2M0JaPekcZoK/0LXWBK1JbvIfnLNWtmAqdmd256V9Z6+A+
4e4LykM6y6Cu2S41Gxx9AtRxFLKCWzy3VzyMrPPAM1QOGitAA8lq7+0hq/dCGMm6d9z84oH5b95k
XvsSMu95ME3k4bbpLPAKlFiP6/ahrvvk1TQyhS++sy9mnbwbis3u3VCTwz0Av/a7oSHWnhlS6B/z
OkQ+nLVULc7trLCwEUBRsw6w1hqbMgCOt7Utw4c+sp4TePDfmIewQm/57M4avPDgVjgcpOOACawX
tpbRF7OJsxXYROD85v6kWRhe9GaL9F2zzIfwoFxtDqohHELh9t5VTRTeoe5dNScfQ30whtz/Kx/A
mmxHLjsnvjns9Iihwn1pqCctSe9JEI/jhy6L8DAY7GYVu74Af0KtnZls303Fpz+Zii1t3Slfm9FZ
jA5tOt56bjbC58YDXZSI/pBp4QONUVfFgLXAScVY/pOSmydyAyTUAZjJr23pumI+sBAF0eH0qs0m
f2h7NsxKQHV3soryB6sXwyr34BGmUbBJhcfBCt9okC6ozjqW7GFXaqlxY8WQVLwD9WE7C9q23UiZ
ODvLRIEy2vAjhws7PF6lBxQy659dDpghTgsanlq/SmXDkB5QM7p/Fu2BlMmWicLgczoHkC04sW62
6LSQCOHswjIEarhO5oRLlB0cAlWamNNOtf+5eRulbe2tSZteu+jfdWlLfGuaXdDtGHJ45xru1aUa
0m6jkr569XN91vtJ+qyHKd9LjmIkPOXVa6sSsPIG3D1F8ejeT/t76if1uG66TTeq9wC8knoYmXzP
iyFawM2g7R2jMuYtgpgzK/CzPcPr/1H83DQyUHinYZ7vcUuzafTW/K+6+mj5ZqozuvzCO203REM+
a3sRnu1A+CDdyrconQEULHICNkJHsImaVQb/9E2sKLJfxYpRi6zVqflubRSj/ny0BpSKXNrjFuMm
FtcDoi2giIurPl8qlFdfoB5kfdENbE+DwM+XOkJrC+Ti43RNbezxA5zbO3EhQepjowxLMpx/frFD
gmAz+N3Oba5f7PTj1OBxDZd50YEALRuqvd+ae4L/UKSNLl7pTf0EF6Iuwgx9yN9gRDT40S8tvLSX
pO7C7C0X4GYWHOSYLh0RMiMWiVTHvtssN5Nj/z/ZmKRyF4b88c/4sBEMcfX+AjFNYfOjnu/pbg/g
rDjbibedniROKvYsstS5HR8dDVI6512JkxXJao42bKSdorbB+Jz5UNW6GA+hxm4mVa+M3LVp1i5c
V98HENu8NXlQz/W6FXcZaMW2VduqddRU+X04DM2MwsEQhZfls2huR+02Rb3lmVdoclG4Ot963BnO
2lhzwurc+hWhzWNWqOB7aPabLArtL6lvqTlDnbW7to3rDSlpAdfPwB2Ek5JdIONCg2uba92mB43s
lx6b4rk+KrlJVW80S3yeKVJN/Toq0UxRrTa2aP8808B06wjO4YVdgPGAOyJ5QbW3eDn0gblJsCd8
kZ08WTrAcggCGJe4tS/UrbdDtel8H9B4XcUvbQEiORZV0ZEb8EoAA0dS3PLlgZfwF5FppZvxsm9x
TPgw7QunuKoi/WTaTtxq40Y9Cvnq7Ymhrtl9FrMf5VDKO6uG/0X0+nd6gg2R7S8i7rEtNQGFUDJ/
rYfQ2Rp+5S7COKxfR92gDbo7Q8EP5NrqO3VrDiJxpNt60YkDLLa7AeWKILX27lhFfcTO0cX/+HTr
S/NuEgs6EeKkHjFnHYZFcQLeaBO2AIqEMaCcfo8tsO8Z3am1EF3wkXH4FiegsuRKf2pBp7jO9W5Y
t56ZPY+aJECaocjeNeWoiV9guMOfAkScL+utMUTubDpGgH79XrcFP1IMmUZZm7ozOnLYbqDt3k8W
sknUNs1NeYy1FkURaj1bhQRI7poapZ2KKF+B2XHY52WGECb2ii9Wqh/4CFd3euu+AYzh2S0atcTN
n2C7wvNj0OBU9SGqRly/atg9b3T8hwXpgQB3EUJzcHtV1pbQeZUr9IOQzTMN0kX6ISQK19qqwG6u
3ghjnA4OJU9PEYqkz8MRGECvVgfM7PtbE/TJyb4EodmMXp40ik3lJUWdeIQrl7Ic2lMCOvdo3lv9
UvlFe8LzE0/jcdRCntGnZh3V+VLYad66a8PWjH2Wt83Vkl2OlB6hr+IwH73XRb1Cxen03CFv8Ao8
HiA2hvudWqQwDDgv6W2qr6gPpI7NNYOSVyAObPB50+ndI29rMbeM/P1T/dFHo3WMP/omR6NIKRTz
P8r1eIEFLVv0lb10OJDXCzq22FHM5WyMo+3GkaBpkUtF55u2cYJVnesI2xUhNvPYdBsHow3FDLt1
5GeNTVRh9YoFmHwwTh069+tpPInBnsYiowRz0d8YMTrTABMh+sg+UbciHCWSA25dhCv7WxKUsPap
DDR/nRhVAZcAQt3dNPc0K/hk/X0A2NK4nKkrrU398Kn9t0iiIxiG+qnLUtn61k4185mVwdFwgvgK
V7B5TZNgl41+U8FrvsuQ74W8EUgp5VeLPygN9mBeGRzqnh7LvXClxY9F4ncoO9yqoxwvbi/knHud
g3wIro50SVzr/RM1SUQWAThfUeNI1MMJPLrq4NZGfaHL2KVLWx5iJxQXfPfiMnZ1ficP08+0kQrZ
CzJfllHXzVHD1XzWc20fA1R6RZGV8mrlzoG6m7LB4y+rcBr3U+Bg2gQssFUSbD+U6iaU16Duqiv+
nkmpBV4Szzxk55mauNJFOuwvJwibPbVy1Xt4FgPOOApUqm6uoc2AJkps0Av8g5LR1PoGG6azlrrf
bVlWrzYOqwvs4MytOzavtaUAgkOJpC240VH0sHfL18avf7CUqzvB8+EOnOWfVHvAL7Yk9UnVQGJI
UBvihFCEmCeuFq3ox0UX+g3+MkB99CNUKv2sMR3YE3lidhFNln7BQP5iaVK4WbndCL+Y74edRC2f
fdKb9eF2qZJIHIrxQn2sK4GUyFAniQYq/Mqa6eNNxvcic9lWyp9ZooSjAaHeVYW6sHj0GaZzLNp8
YVip780mP4zNjbkcZdLRh0N9A86OJGfZi1B6djwDX7H0/wpLZez0shpWIsIDLlVdc8gDDS+lMWQF
x4NURb9TdZ4sAElP9XUX2N1ugm9XAbJbeDmg7q2TsH1kIEtjkddWtkhrZeB3atb+sypTJCOYFrB3
YTkcCif6a1BF/VWl2ht9GHvU2DN+CCOnmj4AqHaeplFhyOcBHl4nIZpwqRWV/5j1OUeSTCO+u4jN
jHFQGZdPqRYVL8yS8UK3kvhuTOXcCNQO2d6049r3HosP7Ti8kDaquR7tPD3wLlLrnJKNEO384eeO
XNMdT/e0CSjFjkt+p7jGr0NaXegrQhGdep0pv1mRb4YbxVcfYLc71gyTFHWTlJ5m4Qr5Sate1cNS
G+AZ3+FNgNjK2AbVrC0XpbUGYZZYpsLNX8BmsDH7OvuL816fVSbLL4CsljvQISerD4l2cJCyxpqd
AkjXV113z01NXzlZz/f4D0mPrpTlMqqj7CnM+m+tKIPvvf6Sqqb8pmMfP8MmsLvXNEtf4atJ923X
pkcp2LuObM9x1INFWq+j+SAlNu4Rk+Ks2Xo/dSZjU1mps3DiJFnApVz2q9roOIoWh+kqDBzJtnHl
84MOrDtfuEhEmg2GzVcunuurtPC/e6ltr7RIS1BSqenC9S1L4TZCqQqmW+Pd5oGsXAPscK/BSj/r
mHeUrG6nhzT9b/kDZl0oDPSOVq/MwX4QbVk+h3ZVLH34ZzZTcyiLWclD7ZgmXvHMcZovENN8ZBLb
Thb696hCUz6jRme065E6NyclFzDOyQaNdg2cVmSDRlP7h6Oku2gby1tSRBbQkHbHc/59ckR/NGmQ
Aq6xybudFmTfJ1d2Vg0tNX9RyLk9r2tXXoxE5g8oC7dMq0i7s1iSP1SiQ2oigvPbqRkZ+rrtZYFX
gZk9uMjLPQFPelEFsEHzD1UyFGVj8bhRVfe6bKfZQT/Ho0ZctBCZpQU82bMu8OtLM14qEbMFHB75
A95N9GYFXgGER26HuN/4ZkXin1h1uqataLRiXjEreImEPIvx539QEh2Av6jtOFdtJvCwg9+cLk6K
KHZiX6mhfETySWDaAwc/Qq+zr7QDprFYiM/KeM6R8uSV/1DODSW2BaAPE7QVzOrFDrle9+Tupwv5
96m/4tp1CkYXIW/OMW7v3dh3E+NWOay9AG62Oo9em1Z3z6nO1FNYALWE306j5+zkjfUq6BcWoZzX
xkyYu6BRE+GkBd4QIGIbf38fJoSV9E9pt6ZeMlGXOGaSDkMaDcINdjtTDpMrAv1kiECMwbQXjq39
xgOgbkU4nrEfe8rP/SSPN8Kv8h/95Siffdih/riKZ6jKaT9MHl5ZO6C6MiTCNggArGiDTs3MHpoV
7cixdXgfJXeWPja7UZhGb7rkCqPRX3Rl5N/XHSKVLDXWviWQ4zl6QcgzknQMj8nfuhCM946TQNyU
B6XnDwDgE8Su8Xp5GEx4OgmX13kMMOkGxfVoNGrak1bL8opNhX5xCv9CUqLtq42emWJJ6D2WhWBR
AxYc+Tk6e4Zpd8TnVWX5m+lG+UB4jJC/0bQ+8E+mQ1CN4HUYuziNut5q0CzAosPYXxWsff8URngO
u96gzUunBRnBlFEdJnsuWbebcq4RB1ErJM4DD44jxaLSZL0hb5zlGmIBn1a9mVx34+itaepAnRXS
2mQuchbokhhxdHTaAWVFpIGykAb3kZUzdqoYnlzw8UByaE13oQvP3jtDPP3o0ganQlNk/bYQkfn0
0c+s9Mo90CmYvIl22OaZD/Bbw7/h5V8RuWLzoPORQefFzl0KEveZ2WrZV0fXBEiFceR3or46em40
zGlA5uoC1LHA80YvdmallcssaGAJ2dplpTNkRSfGGhH5dm20ZvyaoqQOCViV1i5vS4DnFzBrzGRp
SMGgJTDeOnfS9spZMVocSg8lzcclmJpbHRNgi+c0MC4BIC4gv4C1R9lEa4VEc39Bd4ayzV1TxNVj
k8FN2w3xe79Eyq+URvnYjf03+Z/7+9AHnnRE3KFw4GSnhx90kv9D/8/2ad6bPK3nZ/s0L4HQPvqT
HJnn8CmvuUCcJepEekkCT5uLwIqeh74HzT1z3L+GpF9KVH5BQQfhzS13YN80A66UILOf4YIz50aH
EEtf4X5vk4Ad4KiJdnmRqI0sNXXKNbdY5jYSZbEjw+Oq5/WXhncXo3BRn8LpZ1oSwXZgR6cyLfjX
tCrMmVaU7AHQqWDR1SY/DwNLNigVKHfJ4GF7Nq4XTtb0Ev3rej2gTJFzZ37T/fZ70up/Xq+NaPiO
hfCVlcBqnVonKj+tV2pavezM0tiOi3YSuJhmDXtfdB6GyGNgvy2am+K3RUeZev+Swe//f/glozbL
+3orVCT75y+Z1pslyDf6n79khG0Qd+s7+wnkJVsjLOIvQCz6cwPPkjNo7MVWOmWwzryMgY4xT+YB
HqBvqPEDb1amf8/T7C1tjeIpjPJ2iVR68+DnlbtnrRGucNCIH+GwSmayMIfvLL1HID77FtaDOZMt
s65NbhZrCyfenQ8X7akTroDTwrJeGNdOpBOanxdlhXw4N1oIWHepgnVTuca0qAShwrfexQ5onKgG
juK2KJmo90VZ46JQayW7z0PAfhWSD3Nb074Hl7Tw8h8SVW9mrOycR80PymWZdfXRdbi1ixs7XiNP
QlxBlRDOh8rN32JbLDmKyP7QLPNcxy3HKblE9R1X888cX9Ym0lx/0xv2cDZFzhdZCuRyzof3qWJQ
IKDq8VsiO2/Wd/guVBCD26+3QhzDsvhYerJbumHUPn5eZzbOSOs0RPzbOuHPTNYp797XyRNgm5RZ
L5HzVPwAwvDXdeZmyzbJuM7Bq/ojmHWXNnGEg/DoKeiHeNvqfbaoXKt9yhqArTOmo5z7OIq0TGOB
w5rY0GiCshRz/O8nexp12uoH+AWKEw2COGULngP3IkZDLMOG13Affa78a2+Cn2e0F+t1dq6a4IU0
Khzy9nEChlka/NNS0qqNV2SQlhKLUMCPlnZPDBSG01JodFyK7SMRhgbHpUR5muJxHVRrZwBMtARx
1Aw0EPGXPsfvsjT74SSHkl8Elz+GIY+/ZGBtmeslllQErH4YUuQMjvI4/dTLkNVyazDNe478fkby
nCd83XVpsyYxR7yFTdm92LqXbuMauQQkJWO2E2nqPdgR6AX8fEgW1I/b4a1mQX8BXjE9AYrnzciM
H6A2T1sWcEPlQUKro1VrrevNwZj3aXVkh1aX4IA/rS5A3QSyk3AvWWsNaksGydYP7Pg+NmIxZ0lU
vwwp+6YQmP6G7R7yd8C+gNpV+QyVk/H/GZQP5mCnX5CC7MyGoGAPqvDGatyad47DsgK0jlt7Voh+
5w6i3KDGe3cyfa9b0ixmCA8ozdK2wzcUOitpFm45KkLCNkrvVm71o7TyaZYMGbAz0XXIETKKb4FR
1PMOHN+vZjZceFvioSXSHQuwMOGUX03kmD1rAPbO88Gw7hhvmrWdCm3njy+dwIjlCr6P8kp21Gin
T9UlV/a/2+k0/CdaCTyJNzuIzJTXtEZqA9kZ1xP/y3osJ7TvKicQ03r0OMum9fzBzhAO3k7pwLp3
VjQvJOWERL9/Uh+j/y4nu/h/wcp/ne2/yo2rsqMez9o/rf5/toLdJ0JXPU6k0Z0SHv/WST+fF45V
3znIe9mm+Bms6sF2H2Rof8NWHyC6qNtWdRm/OiNDEV4b5kFJEBb1QK8s+qbuXlMHKO9RFKeVcAbm
vQ41Apt0XWvmsEUqJbuLA6ACSSS+/vu0ecm+hX4k/nHaqB1sZMxr1VYGnYaYDIhinOQr6im7yyx2
220omP1YYzNJ/YaB8yXwdN4eFLTi6nnNX1ViYieQZeEchxT91JRxcQY0byw4jn1YHuLGFU6AN3aZ
twcw6mlzGsgS82gxGT/CHRggH7iUS5rBAmlohmzlF8mRb4Kiy9XaNpR6xcpIj1amOX27dYvEeZQ5
w88UEzlIlvu0sryXfw1jv8iqcB6jCvWJa+J9ZTQRrawTlXlBlDJZVmDxnGWpPsxxX2ivYQ8wQJ4g
iV8ozzzzACBaLdO1Vyvu2zmYNlAcpbAbsO9GF+ove4Qmsxb/6TheK4B6QCsIRsovoYcnsFa59ZrE
TFnNijAMX1yN9dsgissl9QfKPeF2c8FaI1vg7bphHuWY7rYOF3HRaR1kV9ORNqHq2J7W0STaHRmq
SkRfaR3IJpHPXhzNqd/z5k1lg9oENAvICx/jtBLb5sGq+2Mfa+GzrR0pEmvkWYQcCRBTUYwVKBkQ
YzTAU6PYV/yCJMr9WIT0aiKN/cLt5pGUgq7CxiwM2HIKzP5smhlHmjF0AW36xXSs4o1I3WJRj/Rf
xAFGp1P6xMP0UbP9ZHvrv4lpef5Ys+Z98NZP6uNgbBnJFuAvsekM0DBPjgI7OYJKrLujFtLSPrWs
v1vkQ/ho/axH3oePMfJUfLQ+9BKEQ+5qgKvHVA4Q3k2T/EHVKPJPC/iQ/LfF0ZT/f3p5ighT6TvV
RvPwgjekpy2Ehnw/cAF3QdG9IZMbTgE38PdtHGR3fWXCMTEOaFl7lMqsnqKGsXUb8WgTDZ31OHTJ
HQkwJvRZpHp2R6ZRiEpbRGaS/jfTVq46sLGM/IBmCB7yGsUg1yGLw2dU/wXdejg0B9UY2lPHtS22
XtXVjDvjATwg85ikkDl98sIMlMZBFz57bVpsjX4okWgEG0GLQxeZpFHpemwySaOjyT7yyqubYv8w
mqSZXPbjHUKJ6lkzwuZVRW3MwSZgHUOWIiiZcTzjR+jdUBcHo2TFU9Y1fBOHmlhXRjU8K61dk0Dq
dZ81QeyIu2pE9YUMyZhDCGA+N4vtlLCj6QZ2GUmxo+wcX+hyAySYmtOoVL28mu0Ljf1J3tGF3LCq
WXQD9pS6mdiAvpve9KnokWZKfeAahIOAW9aFPv27HI3edMmeDKt+g1hBAA8RaPQ04GfnnaozfY1/
6RLUWCheMt7KwoTz1G4YygiNKUKK4YkSgTd5fXNTUx9gx/16gljf2qRiJjX+w0rbXadAea4EcuXm
zK79c40EtDN9ssCYCAxzE21vA6CA1RB/QbmsDzFSICNpZotfB+zYejdCGl6QXvsawPBmYYwuGwQu
NSC2hnqngzTvUTjhjjwgfR6HS+qPQZm7mWgFpiiTx3z8rseYtnIr8CXzBkxKoEehLvr00T9ioN9n
K9MIZOdjTJcCuAjfINsq1wAJGeO5bgw4aeQDCPTOmTD4oJ0WabGUDSSXrXjya8tYFUP6I9D6ul1U
TQVQqe6ZxbG02H1v+90mzwP0paUBHrxEKoRjcYpLqXPATvxI0vSJLkgIvUf1NrkxWIucMHMTALSL
/OV0aFFULjMO1Nb6QT+o2G+WymXwaowD1EejdEEZR/0AxgvUpwWWuLMMf66BrXtN4GEnKNk5NLrV
RAqn+xKHnDpt185Itwa6V3ZOM2fO3W2v+XuzNsptAw4eCXf8EB6njxKM+MdB1/ZB1pRb4IbCI43S
BWFdsGSbyB3vkphftaRddVbHHl1p86sFcHg1skDS2EeLO0gL+5D80ANGBNjZDs8NA97ellXZC1Dq
qMIkh2LXO35xsTWUm2UjPceHRFm6yarjZoXsOYAlZGZIOBua/8fYlS3HyWvdJ1IVAiHgtufZU9uO
c0MlXxLmQQxiePp/sfHndnJyTv03FJK2cLsHkPZew5AtRR/k67nt166xrCsrXlo+kMjIfJvPcV2M
Z2ryCdxIzSzxf5lavg9OrdvYbSYUVf6ZVXYd9Z3ehModolNbAOL28dbl0/t3e5uQ1I5OdXG9vXuW
KIqFl5ri2EiBAh5Lrd3MoCj4FkIc6qr93riwHssjYlwUJtIVHRJ4O+JjwM51a+XTnrXN1cr2UcBW
vPt8uPVNxaJqMeokOuSgyv4trhnsPFzRiDNdq4X18SG0nAUbIV0STloguJuXoBRWB2plU4bVn6Q/
lNZskVcy294GBPeLU9k2B4pwjbpFuTAQm9s7Ehj+PZD3486AOe37941Gb2/RLcTR/Sa0U2/T9/iO
FBOjuA+Sn4AOmQ8xa/PzAO7D3/p/jx+t/D1eDaO9YB7PwPuGMyq7o5tDUySAvfOxWdF9wVeWdekG
7yomHCUJ2dFBVQNbtkoX61tfM2m/eW3zeYD6KOQ2wAfl7jMGM5+wj90zkNH+Mg7i7B+IYDC34ICl
+eXKQVX7/EcAFsfKZvGydgrjkE78qCApTm5TI4nGob6jBifBM5kXG3ciZlWw+zpLHn9JXRcK3hXk
D5oAXFmaaaswXUMn4FmUyQANAVVdkZaJF5y38gfyYks/F8O3NirtZYQ9DsSnrOzARelubrHBJLyD
jPESuQB930ZZuIAreLgfoCS9pF8RNeHODYLM9Iuj5ggPsk9NGr0F/++5bdDdFaXcsaC6xo1AbRwO
el2FXyHS4tEy9ir/IajsfhvJFmC80tGXtKoHYB1s5A0wicRQb5OSNEYqMXifhNrw6v1nnfjOfhZT
7mS/C+qRnxlkC8LlR7PshurBniqvUxdqNvwsLaiipCraulDKeQQEAnqfbiXw3azslzyX2MURvXGQ
KxCXjbcxr/RaenF2tFys+W4R4ShXxhQBLOt6fkVY9slNOWGkLWR4Wn/KpWUJO8U5MvZ0O2hFV69k
0UYHulm47nvY4KfZAQKX60ZmznJksv4W1oAFTR90J+HS6EHw6xrGSNhbKldg+YOsht/yeywSa59i
GVZZh7hNcxVA+0nvUF1HTd9Ns37VhqlYzkAJObXLKhBLriK+Vtx2V6LR4ZMx+M98UgwHSQyM1qBI
ThWQmE9N6T7Xk8Ye9Cf8JWv79/4B8bf+3+PTSWzsj/jbdbivFpBy2kFYUgBcanobEFeiE3S82gO0
aGDm5JbyEjd5tm5KsJQUwy0M+1/2xgf7yYEvwi+3e0iZA7fstmj3pbaG7wYz1CKOdPHSGCxb0bWj
1vM2SK3F87VRbM2xhGM2KvhNtq6ma3usYuC8SPYWCQcgZdnshOs4axdq0NCMhuM54U7EkELPOu+u
Aeu6i2909YL6c2XmazmGCJu0FaewHt/sazSF5aqpFwRuoTCvw6+DZvW4G9/C6GoUZnGVr8fKTlZI
PEIYye3VQ81iBUSR0X9LIBhPoJM2EvfgzBpfgrouV34/hHcxCk578KD8rdNm6iEvi/dJWAHMk8zQ
vQdmOd1UkSPX5aR5lA1QOmonMaRolPKIwgL10Bh1Q72or8HmMcF1u82g4DqHvD+u0TQSWKgwlUu7
TMFQDtRdRoB+NQCoWUIyZ246GKVmDoblQz3xAKYJfZOmkGuAW1oEHSf8hMSKdovUFCCRrGjbR014
Jn5u0ihtGGkUHEp4GI7C31fMB5R9El6KO/69QtpyF0oPqKupKRXKu/CRdJDnTyAcNJXCDRFh+YSU
4kxF6JMa+MAmxSLoXyYCdWmdP1JRnCmI15mZRCrGyp5TYcSPXRvGd0lR1QuAutUba6G6BlsEDzXm
WL+6DQTIpv4GuzggkXy+pubH9Caq36cz3YFRApGHVRRB/R2VAbZiA6yKbdtS5yjPDreFcuA26jya
yWFGOlKEymKIoWPZTIBI6poiaBIdhBVWNIlaLR6ywAXn1rlk5p3MQvnYFF58l/fQGRSGZl8ASBH4
gHtrH3ce+2Lpe69s7VessItjyyxnSVEdlKYWcYqXmNcMoqIN21A/ijjBzgKDbkOz+zF8jbMaad84
K+89I/tF3UPpVWuQo1zw4PAnxQjA8pDWL1aEZ6jRAZsobKM5Yk0ml04S5cveseTJRiLqKpTeIRGs
3vw6SLaR7QfbAFDDN9dM97xgw5Xjh3kCziZdUj9N94fQmaeDrI67jQEHQXCh0gszdAlnevJhKDR7
oS0LliHOQfviXeiU9jK1wR8Ls/4RJGV9XxjQl6ez3hzez8bpLAz96p7ObnHQSm2WJWj0zZ5xJMt8
lhSXLGu+h3hjdnBVgNr7dJj7RxtnPqwQPGOLlV9xBMRK3pdATy54qsdviZdAFbT0g0cfWJVjPjYg
9E4DrYZIQWXiHgHwzNZQQYhNdV68Ona2pQA8TpIVkmD6lE2XhLbA50sGcTJecs/E84TlG0vW1qOT
Bxno33nxtbCA3QYtOwAK/jUHCfrnWOkfLtj7rx5EC1cRSln3Se3yrQKV8uBWVX+i67iWsB6jyE3n
64RQO2ztvltVvc22Pmkewv4BursmsoaTICL15ZbWO+QwsPOa+hjJHZr5qYi4dedRq+zGYIk9d7U1
kp6fAPJG7tNrvhE8ng6RALUC4OHsQE0mU3DVVPWNMPXUJR0AHv6I+P0aTlnrhQ8y+B4LSVRMxWsR
KCAdmOeeG8ccXvmOoMJjDQl9E+KGYJJOcGPLGjcSvJDNH3Ms3rprLyjNZSJDtU6hkzK99OgS+lG6
AqN7/DY0YhGEWfxjEBD502ZsPfRREe+rQugtT8LimrsNKH1TSMdSLBDs8UvuO+WfV+Olbl+RCYJc
6E46WfQUlEw8WTyslq7Uzk5AzPNJxamzN63IWVR9ZT/RAfGxA4lyaiSVp5b7GpA8+TVxJVTKcgW5
JRIAJnqu1Y/vnZ7O9DItk3hHurJ+OS4sWNDPLjNmCMbE1IIre3GXAR1t9DVox77lbEy3brH/tzgA
NJDd2tBirpsgcxy0j6VRKGdDazsTBsMtFmdLVNmnXFwfXDpX/UPrVcNyAqi9qX+gjWE+m1Pr97Fp
mxgkGvqPLX92QV06ApHZwykbC53RKS+qNdprPg7R0W+A7g6b8Lkfx+hIz2/PX6V2BcZrFblHWfNm
OT/Ww0YuKSqvffXiCl/KryDnLbo68e6grhZDBmci8gIy7wal+waR1HotmaqOsdIekLoBFI4nIu//
L8Icy/hejUW1suHqC2W4IF45ytS4R6JJfXQQaYQH+J+nt/DG5M6xxb5mdMcFU4E4zirJUzMf8mFV
DBOpC56e5Zh/tbTXQxSkybe007N/8UBUd17tpxtyjHDtpYIs9HOS1/8UcBaArFDtgB07sTiMxgzW
A6gWa2rSYTCTMx8s40zcDx0A3w+Y45XGqIsmVbIw10ZSvAxGj8L+hJQFQ6a+00HTrIyUiRU1m6o3
tzwATjoF+/JEdAc4/S0r2+EH4j0QVYPOch+CeguKo/bAXKyR61+B3ed3RQHc7jjAi4HO+o+zAMJU
c9/trIAAzee+IP2q/ZIfHOCg6wH8FrqtBzqoLFS93/ugRwLPnNsNP7L1HEy3/660U2ietcVi1iso
Km2C6K6AUhsa2B7EqHDN7bRzgH+mtq1ad1HkoTiOFuAOk1w3OHnepXf1TB6irhSum/jleP4WKzBE
ZIZ/CdoW6pSIp4PrsGEp4ZS5pdvjxzVokLpu16A+ipiuoWcvmo+/MBrOz7x3813iDxDeCcv3g65K
cGPSyF3SQOWEdbu6DSfOsuxH9/THLAqgPpawfFXEZrZoouoxqhP9FPedfoJm724MVH9HrdjjDsBX
Zb2mCOw7G1hrdHOLIgBRhN9VCH3muanK+iDAUId4BvPKZffv5Wh+4sSrmFmQzLXz+nn0ciQ1BqN+
Dvr4/ayf+sZptFB1s/yvcf979P9xlaALRmBfxu7QwvilAyMkjYtkn/e5WhPLw3AkVpth89CLQNwN
IsogxQOOCCRW9arw8/rg8K78Eg4n6r7NdgaY8FRWBmFkmy9ka6FEG5fWa42MkR2Ily63+4uj7XQB
NQPrNRd1ts38JNtQFJaB75OsTshD03qsQZFTwbEPOlevYYkFBfx2bOikHirOvOUwSasbI/Y41giV
cFUJ49XsD80okL8x+/LA43ZY4+kUHpswLe9FCA2lqLezf6JUrUcspt4oAlCfemNaxh2lTgfo8qKm
m6SzOQX1WfnOimz1SFIOAGW6a6Mb1sUYOYB49KB4GDGvL3Vhr2llTIto89+umQFHTYBd16g1XiqB
xanug5Yt6gQPBGh4Xuam9CDg5MZ9uLdh43Nv55VzX1hcrFpALtZZZ6I5HczO1rsAAjtAd6BJcQBh
Q1UYyMLUY9YEu/TmK1METEr6Y2vVz0Nd3/djC6+gSd9dQVISnmqdXHeTPjzU0p2zp5JZ950inEbN
8SQPbzI2LJIEpIghZdkkk4D0YdUZKyZ6tqImDdTwVLib/E+nADoUkOnZQzD9+abyUUqJBCG1gxpJ
0ybJu80nqlwljVdZBL0Beh0QXmu/rWxIfVf2lvzmzDb43LyN0qoBgKH30d4RxYG5qGwM2xxv/13Z
5D9st5YPKu3BcQ6x2jAjXiZfXB9ZD7Cu4kUAP9qv5ceZ22v0SaAie5Rpz9EDET4M3oWrOB/Ns8f9
6hxJmYEG5Pjf/2PcsIzqXLlILvx9HCJNr1CAR2EuDKE7bhQQG8OnY2I3t4zdrNrNHwU3GjCa8nFB
TTp8TPC6rtsNRShXYeAus7KOkY1JyjU8CPWR4bt/JwrsZOiFf0TIEgleH1uvtK1m7pKabDiIsQR0
WLhKUadZz9Sm1or55SPOkCwBLy7ly/lZSI/B1lHewUyKJbXoMFMZ6WFaozK6wE/ol+2UzT10YkqA
gLBmMiMYo8CKqL7QAAjOxYKyQDlke+aBAqX7+8SS8Nxyau8FGo1QfzTeBzvUHz5d7o9ZQENCDeQv
f+f2AmhGyL33F0B/h15ALMbDxC1ONiOK8a+9oQcUi1wf1rd92541ypCs4G+eazhQhEqg3DXZzjHx
126z24e+NN5KYCXXsFHxrHAR5VgnKfzod36BLSwrQQ+peRfhY1LBD8/ddH4mfwRWzheir5tHrzTf
Q/Oohzi80X8dksJdu7nMT1EPdUzLE8GGB4pfsX8oFrp3xU9oDE2Eow70lIWdCv/aTXO0FRenJgnD
U2um8dpi1zooXAPstNrfjJAMArS+Y+cInzTY2Di7HdJ2UYrCOsMJDXWbFOk/rPbiBIUzwxs2f51W
j5AOL8pqQdcbhoatRQpvVNJVogNJL0FPA8vFtgogk1z2sxwTjbJudLcj897oqxTAhPjEF/QNo44c
5TQsyD4oqjRCUfWii2p7VWL3EUxLv2g6YJv/XKuY7WFiBi111w3gjo5KxwFuAcNJZQbKI8oDp97v
3PVYc6xaHW29OjFy4UZcR3fwqo5fSuunKZV4vU1KAz+/T7IY6hU+TP0gaftIu6MqKoxlWKXVjvZC
pT80h6EB70uMHXL4H8HtoOM9t2tj5XsvbmNXP5jV4JYErYWnJMFesPXy7BiNWXIOjAYPMXOIX5Ab
/kkJcDOe52jHwJwaKdGg5DZESbN+iFZIIs0WX0UKNA6odK+2L5wdRBei+Xtb+e/9PrCDu/Kjf4pH
HsZ5tab43/tv16F+swLDMBLRA7c9gcxLrKD+G0NhJM/tuUn35qGDDiKNUvM2Ogf/f+f6Glf+I/ij
2UyjGktF27UVVKK9aEvrNA456HPvOI9gRb2v/KDX/7Pwuug0B3hODk87c1hSc14gOmfIiPTzahFW
1BWIB0m8pTG6YBgHT9SSsI0G98ECvr9tjQWPzfhHM/4TJrb/EwZ3/4BwrF66AhniNk3LM7j54dGH
Ws0mClX19Nsc+tFOc0bHUy/tNMeOdHlGxiQ8YpNgbXBvU0/84+8Y0cws/P3vWCXcX8LOBjZ7otRD
HEOdqlg837ZRCtTVlVsr+WlrFSh21JI789bq90l0nWGQ7oqPWDncLhQzyNZPk6jrf05y4vAboOb1
xeCWtR0l6JHIxdsvHF/zFZcBgBmFsl+ki/WGNerxRM3YV6e8kcNDyZrkpS03NCfXYXsfZ/qRYiwt
jeNYI+9Jg3T9iClQC36/fgTeBERnaaPtNeYyqMJqE6CccQ2DuF3AZY39yII9fQop7rsoqBgD8PBY
U0ZWbZ38KB+ONCmMYIFDkwCfzTdmZqXvjH8saZ0tq/zX26LHm8TPZnmAttPtAUaS9wDZmp6d/ZQV
MmlF6GZXbAuLTRX25rEI0/EkU89Y22HYPDcpPk2qkf07iZtjvQiKIL7yIyDFbEkPIXfERsLtkico
2EYT4Pm9P3XbZ6Di3/spnnz/pnjYRcMUDz8GWgtCrOligkx3oYUfpM4qCLchG0uDfRDrc2fzZxqk
LsmTC3MEKtsqyxYsDdnSgiARjNyS69/cAD8GQ9NLkCWBSVuYQz1Dy/pJ5insYH2/PeFxHxzzvE+3
Et7kD5ZlwbbVV+ItSfu7TgX+L0PyBcdG7Yfuk3IxDniTWtCD13Fch5es9Iw9Emhq12aRfYe6FmQh
rWJ4jW3naztNv/Z15/4a4+pblgn9GsVRuWIO9O5GP0FS1RrH/diW8cUc3XgNURH97AI8uahjs/3R
4D5Lr6HGahduGfwNaZ9uGeVlB+UzWCoBx8oOttt2p6pI4w3E8/STE8A12eYxDGvCZhtWnferCsyt
n0j2DSl4B1/3rHlypB/P7wDIx+ERlZnP74AK7fkdoOka7FB6B1yFNRWf3gGGStA6UmZ4AbaJ70fP
VLsurd9K3pknCbYpcuZgv817E/dvbavx5MqVYYHy2Vheg/4K8aMUq+BPJwA6ZvGiEChYTycYCpKk
fchpY1QD87jpwmjjksJta8plgd/HuURh8g5UDmwOJgHbye4XcjHi2SnHZueVPNlCkA4aOJhJAajt
YWbdxsexBRkv1+PzmH8BcJK9wEA+vrMj+Z1aDWudvcZnuqRm6sdy7bpRPoEsAYcrXSgoQ/X5SM0y
FOfCc9oHumDBv9hWxwDZQwFjuqAAQeUulo1rresRlBA4I+wCDwp2hhGZ+7zmKQhRnjx0aRLteQu/
Bl/E4a7A0/xcGxBHF3VvXuAanm7qPk1g2dNW61g3xgNXeoTmQpY9wQlvXST+P005BiiV4lCX5VG1
VX9hg2qWshrwk0u4PMrWl8cOLL9wBQg0VpeDvXOnPhrAo6pZuB7nR19ga9+6wt1LN3OucizhEgzi
V+3s8ROSx6RHrQ4mEMA5SRUdOd5KAxusu27U/BmXf+VNbYEkHHGYeZlvji5akCkwFvrsW4MiQYe0
ya5yYryVQ1zgu1aobJ9UObuPmxa+KG2yhYxPtitqfojBSjpy0AYWjgQ3yaskrGV89nO0ol9WlfSw
r9TeBZsCw1oAdYx7uUDlMRS5fR+WPcqUNc+AvdFnVJb8TTTYgCOhYH8o7PDzYRzUfzT7qS9gkZHh
fvBxOk9MMpStbtdIfCz/IKoLsMsAr5TcuXdbpAoaCeNcX76JSnwxdcseIisCPi/CcgrC1fINy3WA
H0d7OHclChNtEFzbqpNv8DqEFrvb4IsIB+TXAOLFFA95VWObeAK0xSksr/W602Hx0kME5RCGGuLF
BRKBMh3+yYI+XyPfEqxu0DeSuEA6+n0AKjegNjXxBggbwFGxQ7ynw5DkgO60zjcYX7v7W78a6nx/
i4U7NzwGAKReUghwHN90j/y+1xaQ+vkj+HaV6cIU12fdpnWyAfLXgbeV1Ti8DfGR9lghdvhQvUB3
mwVfIHVd3dVClhBOsMYTcO1++QUCXtbChjDkAYpn1ToCNmZNkLYWK4FHEEEp5UIHChhZy9dwu1vk
XKAaH/N02QHyuYbkKHbrJKt0O0y5T1BSy2KtHe8cDBU/uCR0lo213voC9qYduST92cb7iF9sAVwm
9OqpDgDrAhQPQ6g/8QlHhq8voJRTk0YhqFXPwQSB4bI8DeRUn2r3EKmweXWcASSoMfvHbTroPENQ
9QEIa3tvAuG6+YhgZWcuQYft9uS46srvBri0cBoDG75NeL4xJFAjoTDCJ+oLa3geRwuzzpag51ZH
Sl1D6BW7mDLpjtTXsq5fYa+it/lCyLb72vC62bIWzltdAJ/xVzl1Cjk2W1PV753Q2uyD91A1yvfe
tz/m+8KwT5Da04BJnX0jzb8ApdUcoli28JgxyrcOgqGLMZdgq2Vl++BlSLJN5esqcdXak3G8H6cm
ZueoCMyzuTQwG8th+PZp8MtMCa2fbBIzkHb9SAfllBDRbGr4e3z0GeIxz1j50E4imX9MEthgLkIR
gCYVJeKSdfkSpB/nhOKkuFAXHs3WZQxN/BBDo1sC/wD0NHVSTFoUSxPQBuAbUmtlGwL2goA4LWx8
kHv6cgaWVZ6l20EUBzUu6rpFpHneLeIEK1HwEJNVWPvdua0L6AinabIiQRE6BBlKqUWB+6bT6nFT
KTZCLCCCFCcKsxw+p/BO5tMB+xfIj8A4bdMBmFL5XJ4g8AABmrED5KMYITY7QfkIvAdrxGTTM9iQ
JuTypb0RCliRC5dBH6r5XdZsvMqp9zXH5zz3mU3RIQv027AsPf8YwQ9v2To+0EKECRJ51oPf73Zn
IfT9aJvRXk5d1F83bFgbVFh7T3B0bWasdAPIJ77DY3WiQy6T+qjMVyzOqhMwiVCtoVNkcBV4GNA0
VpXmC/DM+dnAiuVZynpFZbLQ1nqPmiLyoZM2zi1MR9g2WL5y8Lzuy6/SEqjP3IC2A+C1k3FEvhQa
1CPsg/+F23qNLcDtHyWyMb2wsg3g1vlSBqzY9JpBZfXWhqIP7NV8r3kfp0qSSsQXI5DiEPade6pY
c6KiYzsVHbF/dE/YqZxaLoExC+xsblJFksJo0hQxg9I+rkHTKQwvwYD7dj2pmVtiWWojnF+9qZWW
m0+Q4WnYrnwMT9DiQoBElMFleuNkrDmYzF/f8JcE/P0Dk+l2kK9p4mBGcsoalYgVzaBgb7qIgYv8
Mcvx8zfR82anoCxwQaEJbrCJCw1dtGCjAArpdAY7weISiXXqW9Y9/eMRll3rnDXWipqehR11qXrn
O7SmgsNYQ7ImcaNdUWDzg59H7Gx7q6hPw3kufXmFca3LId3PzRn1IGNrNwDzIlgIx3SdhIv56z9j
XDv7u5/Ecj/34S5S7ltofYBKgZ9NMpkpen4sNvQDAsb5ey4kbMOnQTrQRWkC0yOektQJnZrv3eSP
V3XQ5bywupFAchc9suF2hM2xkRjbv7aBWI5XnI34iRvJcBKCaewJIahNO7sAqsal+9OvsPhOqlBc
dZjBd5WhyFGzIIPt6uitsfdwQD7FHMr9APxcJ/1SgM4JaUpgHTx4n8N/MrsPJ4/IGyTCAFVY6jg4
EUACwggIhZ0EJKM0vDQISDEdhhZOgNN0jV8aCtnBEKM4m0TBUUMEG/wEJJQ7YKP2DnyftlFa+09Z
206mS6b80chomYFT/D2TsTHHGj3kS5yeQ1zbgUBVlMC5gxRc7En6ndReFB4d80DAOUySUdyoXOyf
oJc+XKHjdaaNrezycQVjC3Zoev2jqywNI3CI+9C9i25Zw6D8IzVbOG1ov8oArMat7Nb/t9hbn+lY
YhNz/7sNfRezU/nxBtv/BOOfT6eYchjzI6H1TQ1nS3dgem31fXLxbSx9qNYVAhq1GSIL4m1T6Qsm
ZP3Crpr2LPF4erVRu0dF/PWPScp7SVMbUqBjuQvGjn1+2H/0fZKD+uiLpxznrdAdM/VpPvUnINUu
3j9VAzoPRuAbXx3vKQRs8zuWb2IFAPh4BMI1ewDrCUi+BgNWn3xTvds+WZWL5SI8F9bA4fKvRv9E
461Qxapo9HMTC4BPvJYfrUTwI53dDv+1r0OlXi0iuGbBZdoQEC/5bXJt+90hs+SCcNABdlPr1Atx
W5kw0z1q0eeozx+pRQfTjh4yuMvMMOo/4kWgfNiw5I+Esf6f8fTn6PpT/NiICKIp5lHoyTgW8Jut
ZbglaFbQBIIlFeQVQEooJy+1aDBeBBIFr2YGsphXh+nFcZLyMHoFWCTTJCP0/YUg+QOTL8mOfppk
dYD+9Zb5H5MyFwo5NIn+UvfvJNsrrz7sIALbQYU0aJdVE9ePuC1lUHVX3qkHc3YvOkPv2jEVF5mC
eYkk4HAty9YEipK33+QQnorKk/CvMx9CqepfRimha/3vFc1M149JBEV1Lkbv1MRVs7IiD+5oMEZy
WujZdrArBFkSzbpLsmPemajwFCUS3Eq7y5CNxQMFS0AeV8MUnHF4tg5ZZeNjx7Oj2spCHhuzLJ6c
ng13tYulbjChYzvLlUjg6XAHnW08+AfviJtgPofF2MwuGhLL+88wuloijAHbeYTR9KDcJYPv45Ef
xuVZkf/SELCF0m1zZ0KDFIqlaMa53dzZhq7gO9BW90r8al48PHZ/qQIU4cqzX1qooK/csvUuWeNG
+9hIbeC4rPLOYLJZxQJ2tg5cHeGdCaOwa2LI9pdvOp/mhnVzClTqnCugtwB+gX6eX9bfdGjyn0GA
jSp9IEOBbQPL4++WWfSLJnST56AyJBY8wHTr1E12EslLZCRMfQpZrjeugF7D75eEMAD/OU5a/Rkc
xyyo6G1lpLFKahthnOhQT2eN7S9TbHQPTDgDZDaiiM+joPSvzFHhK6w17BpXfc6+5jrYD368Fv4A
TLbm9ksSOPBbLllxwibMfnFZfsFCP3uAw2j/Ej17U0yQ5vJeJcU9zYgzDj9LCNguaIaC09W2A4J/
TaM8hngl2IrFjka56ZuL0uZALkxXslLkKIMemELPhNeP4ncetldwNOij78pj9/Cgz567LLRBZy3k
xmW2+UW03YoCdM7DVV8L75ROMyNoDy2MyAi/Q5H9IWw11BhrLz6EyhZ/TNd2FH1nMQtX/tj+dTr9
4dvMNmf8ZUomAfv/++PYA4NpgTJ0tJvhiKofxTYfYMvggv3tQ5jVUff5d3owJ4lZ+Auaoe1uU5u1
t76tUOw0A6zWHuf1yq2/M6NhgVxqsCPKTmxg7T7CPCQvw+YA7cE3WhvQy6K/YjrR1q5CbO8+FgP5
UEQrAITg9fcBrTRGAa8EpDwpjPrNEUqrEPf0odVlLqVRYuMVOuw+r7LgAUqnXwoncA7l1KL+1rHC
ZS/dYUtNOsQ1liFuNLLVrS8R2tiC/RAs6Uo0kEfMBXIJicCPvwAJJ3kBpXBJXfRnKJ7D7o0nxl9f
zO2PlJ7z/mKwhf36viPQsjSxm4cFMUB78Bum09thnJyGfXButonhv/CpRYPUfwu79Xlc/2xlZwOi
6stzK+6lwpvkTofU8a35gJsVW4aoR6+or7V8BoLgNCHTD9RVqzxdlaAob7VlRXs8n8N17HnDl8gD
wy9MsvQioIcJMw537r+FZR4YW5HRyQN8vvVGtmG2t4Kmv2Z2f6VMLfMLeK8PIrt32qg9oUCMvd+U
qQ2iFCz+unmjmWKa6XeYFSZ3Rdo94OGFm5wNiECsf7qRES/g1seeURdhK0802MdOuXQT0KGd0C6D
kF8NTdO6TL+0kr9Ak5NmI93R/pTTbJc335BTLap8lWinuCulYR9qB19mr8vza4HOR1d9LWNT1kvg
Uv8phtE5JYmTXausSdaDW3UbaoI5aR848puLxmoxysHbSLiJ7EfgVmvb6k14rOadt5JBDlqCH21s
UCkZVrWoeXJV7UdkT3Hzm6KDGKUiVJ9taCCJXpwyLLrzSZyt6MHAzFM3gploFJ6pD54BTbC9jQB8
BN7A6EIm2Ujdh6pzHgnEpG0goYzIHTYEcYpY9RaOzLkPQonbOKJi7l4hj+B8LVxPRvDz6TV/imMU
LnC/hZJsf9Wlg8ysKfH5D6QYN5+Xkb6ayIHv6lAH56QEG6ZxJF9HMJuaEwusrPuDxaFm4w4AFVKy
gUbnAds+UIsOcwgNeFgimhGkIScmxyfGx1/bRjkoaHEMLzR6OxhTciGs+3CNlwwQq9NHB1TXv6Tk
AU59uKtBsqvJh/U4WY0nQYfaPLwgoetSWSfqo7hRlfNcPoWNQxwuDYjXbwNuqx2kHG1oRYE9Mh9U
WH3qI0aJw3qF4nxu4x2Aa0SYBdiakteCxYJiQlkXG6L9CdV1Nqx/0/dOXmtkCUY8SxcttNbWCVmN
z7eLnG4af9466O6Q+sGqbzxnP8crKN0eoabYrIYhkCvH78f7AGvsUfHo2awtdfXENu2roluiQAXO
8Og94BsSPod1+sLNrL1QC4sQIDGasDpSs3LAGQbumu+ombtgbTW6hbETL6LnFBaHW9/OulUwNTsx
qsMgGBSypgu7eVdAYaD7SS/BGZ3hXjhsT2NQiqqmFxTTC1IxTL7ySbDRDM3rnAVVJdZaFhx4t8qz
48f5wAAK9bS+UAtiKKjAJMWRWs6YJo/QZ2q2EVTvlrdJSYed+X+7EFumQwtmbFh4r4a7phQRpG/D
YxwHzpJoVY5h1vCXk97/cfZly23r2rZfxCqAHchXqqFkyZZt2bHjF1aaFfYk2DdffwcmHcnxyt73
nPOiIoAJ2IkpEphzNEsUkLCJqP0FXFjGrbYvqxTl/sFsj5+uSlhR/KtP5+1emlD5Yg0X27Au5J0o
nPcr93JFo/MQvdYJlCsJSB4OXePlzKqPlDA2bNCj8A2GvZDKLtNopJqUXabRznSq9VKDKid7RzAY
w23CQ2aOGygUIvt9Bc7QFSBM4QFyvGs9EuaJMvddPAKPiVrBWnQVKtdjoFL80sILBz6x7aV00Mca
Wxeg4m0sIj+Co7Oz7AIujCqTRUkaQPXLXcDqj31l2qa+mzyhqFnB3AvUPfjCw9ddc88woOsOlupH
UWQ6umVmACsGJ+jQmABwRxZzGqcS28eRP3JYRqNOBZnlS4Q9QrlNA67+v0ZBRNTdCm6Xey3rpl1i
J+4qrqdwp2nNGyGK6D+GPq6IoksEvi7pFoZx30J7Zp4chPuiZQPzzEgGL1GOq0L1fRq9xiEfuwYM
IDtyxRVoRf7QgttxsgpmPFt2DLGXwTyRBGgo0k9jEcff6C/zLpF1m9Z3veW8XXpo3ctPucz9y0+5
/Mw/fwpvwR8zUF/1QxcKnC70P78lw7TqlX8EHroZCtNu9jTWSjoY6jw3xdyNJ4rVx9H+1ukjoECe
izP+Tz2Z/hU+NNZ7+N+WRlEKJFZLQrChhhp1O3eLabMbzNtU64Yvtj7r+7yHFCHpbjopX/opPura
buNkfHyeIHYeAyRnORAMCEpHeNjTz4+Cm5ANavrhJoIE6G2lQ8DDtsv0xXHY62IAg0m5A042TeKV
MwMycgidCmYEv3mVyIwPdwzvOI9832Ck/JulqQ6eQ1z6vHWgH0/0hLZrxIoyWKkTvYpB8D0ltegD
UJLxLtD1bQME1YE237QrhzSa8J1+BPHkkl6kUTtqTxRL/ZCaaDe5m/drOBOW0Ca33fX1yxhc+q65
Yvr6UpyVaOnO0PQRCiZI2hYiSI7GnGbHHqzoDXLe9pOswC6h1OGjjez7P5YDdDp8LqwnXU1pWp4c
07jLjpAED728BdqHpZUzrZqqG9/d6gp7Y/QQEhlq9x7P7gySohc7BrrqBg7eOEYhqj/ethYsPiBn
9QIg4D2ThvtDXTjOnH+FI8+qAt8S1Q1jWs2qjnn9AGlwXaYpv712jaIrt5OKRckUKdoU7mxTmtRr
0oh26yS9rbtkTX8H6gqHfLitkTwv8A9dF1ElfKKHDoCrLc1KCQ/RaMNi4VOTRq/NWYObJs9+JCyd
3wCibrwA7J77uUBKBdtk2ysrGMpDKeTvA2WAZ74LDOhtm0fVAqRhdhjteQbMLMF5w9GWZ4jxXAG+
WcJdD95GfE+QYIrvJZ881o4hcPXKDkoCn3Ss9HZDOxRkzbLNkLnWrnTdpzCSznfWWX+5MA0n3Uvo
W6+Q32jv616u03FUG5tCuacasbalwiPAKu19i1FIBHarbmhLZRSM5x12DjLKn+mFZqPAIors+fdI
PbFrg0boRdeDsqdGktJ+04uuvKECpg33m40OvaQVNZcPxprtUkyCHztoIFm8ChmQIVMTmzvQirIF
tohdzQoWBc7Wbt150XcoelFtmYESOkHxq1p9CXHUwuOj3sJAd/5Szynbc2n3m17G05tbQc9EzDBm
tznkgFr7xQ6n4EnvZ9sXulvueN0XT2nWfbeTuPhxCYCrFEQIXIH93xp2r+lx6NR7nS4rg4FYhfTj
kZrXPgPkyAMmTBRbZ0m2Lwf7CebFoEqPvD4z2D/CBCEccTLry/smBx8khFwhBHFAMFWI4Gss7wU0
X/L4KyrzOAmEw4/Kbcrdp9oLVWF6Pv3oofSLba6MVtjHguegSjTXWBXRqOnXfqt2DllrVDdUw7ms
TwvSRApN8YR7r3+nerIdQOX7kYbJA8x9jR9tmD1cev59AYBbv4mgsLIfQQJeFeHY3Ztw9Nq7rjX5
kcbTM3BsoAoqWQrRf0OtOf5xDR0LMPhyh7kAmgVgtnZ4Z152NRpQJ5u50B08HPBIuQ6EnetNg1nf
zYHOdiKCJNJURCMAIAayI7MubqATt73iCmhwUBFTb7D9e+Y8yWINAvz/RGHr3NFOi34MJLWGDeBG
KPSWhVZeIirdbW8X1siyrXsvkgL/wcE10g1/6KYQlNbaOveuqB7cwYRKOciW1GVnXeVJcHUOUkXQ
BADVwnUh4kDlelGC4s0cbo1MNnhpQ0opSbN8NWdxvY1VE/bp5k0CewowITqjqu/SWbyYeg6b7YzB
q8Zuv8LRdVzPbmLdGsjEHaYMSHEmhuqLCs3rcP62EJBTx4QWmEIpWCiQ78o5zFbUpA+nse50iPPc
0vMDeDN4jHc/KZVKH7KDwbsjLRds3jI5xiBLbfKUeXQUqxTDf6za6aS6AqCH4G/S8y09WezJQNIq
Ch/ooSMAWARWSru/jNkO/9Bq8PrdgO8ESK6qNQ9JWkEpYHi91qKpn5ojHALaJY7al+DKSgM/s51z
n9Q+5fWhm37KZRKCrB9mUB1oqpPFYYo9QI5wZzn47XiEHHwCHsW3mrU+5fVNMz1JnoRPQWes6c4K
7Bn0k3Bp0M316YYbNZneztkau3+j+wItY/ewlN5VxZ3K7tSkD8kNLxmiYIkAg3GvDY3m12XTPEQ5
a3HqYht6HAZhhJ24PkN9X+3tqwZ2qfloju/KKGKsFGhp+KNt2ZDmm7hSSmlFs/An6SntFOkttgpQ
DlY1pzBG6dQztGzpW5rAUwQrPI0bw76HPiYcWQlnVOfA+jCwIXbX72aSwVm94ebz9ctkcBFBChEl
KoFPgPm9Gmzn1HNDfWlCJxlN9C8XffZ+MWaeE0Nkb4IHO95ThbNnwnI3+Viytwg6AyqHKyUUCkB/
Zwd7GLMHWwJ/S8ndKQveYLAxnAVcfpaJWm7PaiIsAO9bZvReldmhTzc4ZISqe9vt1wkceEoIVBmQ
XVaj1ZhCpcvKAI3rUdbu4vaG+HvLQ2CymhCyzZDRGl3r1QUF5o4ktljtvGqqFcyjvZ/mSXrdEHQ+
5C1QRrlAgQJz3rLcYif6ylGECKEb1dbxALc13UBRJRkUz/GqXkXle9gd3MDZr99TfV+/yjTFFbsp
+inaA/lQH8N8jH0jTb/xBDC/NfXJ2ulajy4ZHp/HIEMM0/NvwDxX3vvzzC6z/nA9fZZxLVDawOvm
+vyF3kx5Fyqdj8uzuoY+vW8EieH1OKZA8LeevStSh0A51Ixxj0vLNm6oixA71A+HwmCraWBH0QB8
BtobQJwO//E9HGB/NIRHaGaD4kyvZ3pbL226FM3QA14H2pcQ/GBVyHmu3JGFt6opqGnWQXg7Fezv
TeTAXfwp4h/5rAFgRTiyykDWUDXpmRVGkbU0lyzBpUmj9SX409xKryG+FFiGT3ioJKzfDJ3DGNEG
YqppQkg3ozSDIxM8pcBnyLf52E1Qn8IowaVYXy4TJGyIihC+fikeanvQJp0NjuvjW+Xma61P+5dZ
TxMshEwycbZVf4A69gtX/X/GU39pNsk+zDOkY0xjonWyuMr9jvicwui/0ePq+vTSRbGKm9pYHlzX
/hHMFOTex5tr4s7Mm8SbpRbsqY/eFnMhE4/ZerCflSBLBz28+8hZXbsXERlqczV16iL8GT8tlWmZ
H/TDeENfEPyqysk9failgQQu9dFHDx+uTSdmf3TAV/wkEibCJt2FRlZ6RRfWp5daUYYGK/tqWyK7
r1AweQJnZ23XsfECw6XpAPNcuQoUz2iUQbFxkwQpyD8mcVhkbhvHRDZcCULqGUBgJSwtdtSkVyn1
QRyM77Ixbx6ufbkOPeKwgE0zH7LQpxsI5IF240yBtrxMr02pQdtGwz9g3SIV43elNa5NiKw8FYXh
3ApXewoHUO9ARgxWYcnnh145v+o2D7wsqp09xZayKXzhzuOaRu3aYse6+c616YXu5qzpzTvVolv9
0qIxKEGbd2bNl0hq2WjRW54i1di1dVkzTQM4ALcJ21LG/fpBWXgDRhQoSyOFSANLThxZSlhjO81p
zMP60KuPLjGqDx86nFsOwNu4nrBwpryO0gA1geCOfVWBTm29O7iB1h3o6tqUGqTN4cH6ezhnQ/Ku
3oIX6baflVu8Pj85QcyeMhZClLg2T9Q1ZZPAERsFNmpyyB5u4t4sttQspPm1R3LRG7Wyfu1t+5SE
bvGYFih42rx8CblevzaTmflT0AwAAiKKZeU/VZ+5pxaPxXOhVzcBQ1QcATOFA34OcbzAfMg73T24
Mxgk0j7BIA6ZQ2L5GlDthIc3ar6qeR0Q8wrcAPvkRkXozwz3VjmFgD7r7ffrO50e+jW+dV6Rc+T7
LhvxS+yyaR8mj0CErEoVyefX9UmwqJHRY8OpjerYuf8AqO5JaHvd20ruElJf0PmELOeGTxwvYB26
DqM1Pmq1rG+DIPqS5XH2kov5JOBv+MD7sHnGLaaODekL2HTyLoZLFXA8BZoRhBjTTOhraiaMsXU2
pPZO8fUOJRByHni08yFXH3SV5jE86gEQ+zwwO4AA04cmu3m5gnN4A4hLblo3RnLmeM3czjzi2wx6
cdBiyeLbrrKBHaURULJwGTWiQr4XxZmsvauL4qhsUo+Oqs6CjTTe98I0IMcTRpu0SsZ7GogtPFDb
pjhRBHXRoDCBqigZ3l7ZnAcolMcxiDKmvqZRCk4KqEHGuuVBDmRrihAQhqiWOHNkEh40aLYlqCnc
TiOfmqhUYuepF9NRV6O8H0Eo5+JctKJ4dC15oCjrzzV43vmZJTtP4Fz5MsXVGxUAOYRmAfv/JdPm
F3eT+QvKTDrEkUMoKOkRVGEB/96xYu5PRgQS3mUy1R7h+jsWKYq4YZsc+wYqURYKdAU2Xc88mcPH
GTuQhvPmWXSGOLvjPzREPa3jxfgOP1HPbGcreJw84o+7ayrZPo0V5MbqKIlfewMlr2YIwu+lYZ24
IeQvMItXfJQj9JThPAGoQ4T9R4O9dGP/qEz5rQa45atlGSeY193kVtq+4rylr7W56vfYa7WvEfDv
0q7FE2ibw51QsqBYs30tAFbfQE292tEsx4YuS8mjcwwQ9T2rw5+hbIdn3oFAHE7ythNZdQsGm2tK
6yhcIfHUxod1uaKoSe9T7BtAUPs0QNNphhsl6T5qjbu/zb/2oer2GFVc31HX9VegK+oDLRYMg/4o
m6CZPGxIp9tsyFvY5zWoCGsVkWTBxVQDYMDOt9SXRU3j1baYt22hwx35GkgxQ+z4WvbCYK97oq1z
2THYz1n90upH/ZHGaCOtWtcxFfnnvEmtcon8y7xa5QSTevrbvMpoor0rI3sVZubbABn828FCni2t
2xqK1dBNkY2wILI04gjK+ny7jIJ0tGvcGsJNWmE/TZFrH4E/CsHXRXDcGvMDtmMbiqUuMIVWQRkM
j8tquv3/+VFZLvMtzUz/8qNG2f0M203YhPFPHGROdAGbbGQKxuhnaRtLz2XocqFiKFj8vrgMXS7+
mA6ul7kJdDtGIvbRtk3jlythG5Pn1St+RVgAw272PoutfMegWa1owsDpmTLa9DYsfBpsL70JsOF/
ivx8mR2MpnwF1+x9dt6PqHnLKlpVMhm3ThswD6c99kWbuLEDU6FfA1QGNF2eiQ2qNKFPzcRwZihX
QT6TmrbVxd4M86m7JbjgPgy750c7UV+vUp0f2Zca9eH7VAT3FDONYXVUyCgYUmH9//2PM3ka3014
O0H70Yk3LmoqY17zLzFn1rE2ZbgiTdBkgLQScE8FyiZifAUn1AugV72E6WYL5VHVP6DSvYSZUk4U
dl3NvIRppvl5Ndma4ykK2Xnqw/jJzFbmnPfgjeGD9/LFEqN1Sy0oxMGcBULBO2rm2WD6LAjKNTWl
DUnaUuff29TunoTdxE8znOGS+cNaIYhdH9aCImW5M6TbwFvdwKv3oqoMuYZhHbvZuPq8+Z4KILdo
hKIBMfEaNx9fyiL/3sBC6pu6SPi0XGS/Ly5DlwuKsezyOusydLm4xpRtuBvB3Nl1ERB+JhTMPalX
Gynb6AeQNhA9GOvpKQlRzRrieb5F0grY2NbOdmCaixPkX0tI/8TVS2hmP4oWljdOs1nWqbn+nDoh
e40qA4K8UE+9Z2Pb+5ph6jeoMutHfAOiLfYc7TlDVsADeYR9U7+HaWJP5oVcQooUv0etAxdYRNr4
+feYwhhsPPV7dAkv10j6Vi9Jkiy/hwsNm6xjz3Y0J14NEQgoGU2PQV6IW4hhiVu6igfxfoW0QgJj
5KL1Pw1QMM1Pu+HxOpWuerUSXaVJix9TF3A+7wvdh0hTdNCmstmzKYM6GrzT973qQzmz2eOefr8q
A3xNuiDdp8kw+8UsxUMYwZHY0Pv8O2S21jqyXv/0E1ioWRu+ilIbkJKD/50198EeFiezr2uuvUwC
a/LDJNuwz6HQVvmksQNocDgXsnD2SlQTF9zncur63XU9dI14oc0xs25niDfTCyRNi3EFrRVjT2+l
iGE30qe5+aH5abQaOnP/P53bqqWuwbRylmcv0H4wkmlf2E3jA43ADgXYzLv4cqXBQmrpoyvIDYAe
cOn7P8ZpiWh8ELGz7ZSy/F5XGj9T0uh7LQ+Qmf/jiOC64ldjTC2S++inUAOQ6H3shj9ZbbU3yHjX
nuX09R1AJeW6Ae78DXQMYEt6+2filt9LFNmf5dgX217g7tAL+z1Uq8sltNB7/tV2cIA1q19dF/Jz
IEK2S2un99nYDc9W1z0tGs0I6HnDzyAhzjvstYa/BAxqhSi25mUFjoIwaO7NsgKUS34JCDSdTDCJ
B013semerNOnqzp3rdOI8ttfR2lGr0ZbFXeda0bfas7EoWSQq4eXyFMSTd3Zkacx5A42ToZ51pAN
vCs63j/1jqWvhGmyXd073RPEiBsfL8NxTaPzOLIjzkYQ2lSjQRZ0Z6khKY9V6SOd9GUxs0jme22S
35rgNstKsKodiKKPOX+jVsGz+EYbQhuZX659gRBTAPF9PfKXWC1PVjjN9Aca1cb8VAg9e5hi6T7P
5d2k5oBxvCxILVowt4S1oqaEk85GQMLBNziXN5bZa9MAhUeYonCj2thi0r5FOjZBsrDYA+TCDD+s
QnvvhKNxZ/dZt47NvHhtW/2RHgQzJhlZ+j6JmSl/KNUkQKftfRXFsC92q3nVdVysJht+LXb72tRa
/LOydNebrT56CCz4DHWQe0W2Pw2fIZ35nSIst7xleEO/4IjCN9Cl6g5hAWvhRq2VcOPTWjEoSB/W
mhxI7NS4oefMK0fugsGLbFwClPQh7JM3SstRV+vM01pvo3x7zddBrH0vQ727+0+TQDG7wXkE+gk6
Uo4xAJSPo6kljzwI36K2AhVVdcE1CFLOwwsNUY/KvO3DGBXra18qUcz9r+u0Xe7ey2RZ52jAu2qA
0OWAQ2MxBMk7K9eCKx5eK22G1AyHr/q1uEEjrCyyLeCd70U35DLNAcS/FM/flGXvtTdaTe+TLVBs
HSDBMf/adIAr5vorlAlnoIesZFOq7iGxnnVrlI9InJd3bSIMT2gz+1pag1wZbugeI8N28cVH9lb1
dz2sk+0xHXZ/rBrOxbyvde19VY4ydza5H1etawah4FqEPvDYwQr3tn1TS3d8zSEHMrjTi2u1KPxC
0WRVmOb02qNI/GcUQ8ppn+WwW4GfvHsyuyQ9BUgHOqF7MqzaPcGZ0D0hdZ/4hpxd79NAAWyTN9du
ursOaLCwvKxB3bQ08teJXxWG69kooa0HJmPYkgDXM1vJvCmcYkY2diOCJngrUjzPw1aTe9TMkue8
HKAdgHFUxGvY8qXJnYDny8nJIVqXgoH2LdB6YJxq7SxheHmjQ75hWbBEhnEM3Ld44h8XlHV3QrEg
OcEcbQZXWG6mPGmeJJPjfWbp2GH3yJZC3XVnGRnIKaqJL0IL30BTHihpepk0QZfpHpjOj5OQA1q3
5T1lHhvgOOHOCEX9ZCzzpz7h4pEDqd6rFGbvxD+gjSSOFAqt8RQZXT5sKfQ6U1fZzzCT4tFM3mhM
xJ3uGxZ+OdP6YY6F/iLr1rzpUSNduM9mDssslkUlJE0798EY2i/EiQajX5U3XRM4w6H6ysR3mp3n
unmT94BaUFTRo17Tiro8WZFR7XFGzNWXqoOVexMO/boo7dgPU2adDZBXDmPZR+AHg2yzEHByvkVK
soL2ouLfXCY0szDPiZNqy4QwsOM7S07PDBjAW21E7Zxu0rno7fUg4cpOt/JooOYKt9IljGWSefDp
nV4pzIYn/c5JC492OnbHTS8ScXOg7Qme0qaXsaE+XEcn3NQfmjRKJ2tTzaXRT3NtmH+eDXyZ8sxL
AGhYdQyOjbSiTGRyQ01aomHje5OWuDYbVVe7Nv/73LES8WoAGfwu6rR/GhxDn+GvMyDfyvlNpFnW
3Qx61LqOHOvNztmmKTTrpwqF/UX0HFYIdVWo5uCQCQeu3qtDDRz8ugu+9K35w+Ym+zVAgAnH4Lac
v9sTT18KzlAxDPTslFQpNm1CaLuQGeGp0CVqNb/nwk+G/ZpXVWKav2Bw9X0e3PkuScrO47Y94I1l
Tj8dhqc6dsFQ5/zVVZX73I2y3UR2px2RRKkOCW68LW9d/UxzRjXHkvcFHk00py0NF3jg2V1lbFwO
lY0p/MbSyqepyPW7Ut3adNhEOrfaaELni6mNCoua+WMYno/rTsTZuQ260YcXo+bPAug+1qSHIWij
72FlyZU1YYsOzcbgdpzyaUUDHBjsGIStl/80E4RZuerzzlZ37fOo3FFaM/VnZK/uqZWr6gO2/Hg4
K1KgiSr3cUyQXqHRXk3Iw/zzBKtqQr/p9edQ5hqU3yYcAeBEk/Cq2oJtPu5K6Pa/hsa49FdpWm2D
OZ6W/ghZqqU2pvr/jE/AFt7MyNDCjlvK8g5P2W9geUERlffJfK5LZNtdQ9i3djPxOz1C8rogm7RU
P1j6WH8JoC+9mxs4q9dQqn1JAdmm/6r/OBM0cbxJ4nDLCl23/ZmP3HfSXHp4qpbPhrTA/DEyfovn
a3yT058vSNi9i7TzKuybAPwztuRrINiOSq81/pxriQp0x4tnS02vrP59eqINQDImPe6+3Gm8NJCL
sHOa1Q+ZM4gz0MLDoQqkVBjg8U1k7QMbCyTP0+48W/ZwGyi8IFwhkvzJNfRHJ26ll0ztvOVWkeLV
CUalqiLGDfJnuez1HfWXEx6Mf+lX8fSXmG3+Hi+gL+y10H5aE4uTTbCrbZgFgjCRRoWJEjcEztcL
AVTTJDhj+hbvNTxvKNgqB0gmqBsHOqKxD3JgtbKy4Aek2jJ/oQ5mDryLWM8zn6pvVIe79n04NeoA
hcTMKTetBoEGdSCiA1Ra5uYNlG6f6HiU8xSyDtYc1J4LQ7EddVLwJY5abRZAv3+w610WOMZdLHDL
gJHh220BcLfq4k4PTYuGBRqoCUO5pU7zMlzMqGL3KM0ucVD/sA+oRUG/sQ/uqrzrPaghV/6khZO7
7s0g8vvemL1eRooM007GXfrVFmkA0wHV06gZgcSMpV3hhvNHNYOCLLVqgnxXOB0L04UIQzzWEpWQ
MN9mZQj1xiiM+DFVEo4p4CvHnDS2oWSLoGrOtnqKsxAHxfEMOYpXiL5b0FyKh3MuJ9zhRhGsaJA+
TiiovgfHQaqthgFmezTSs0EczWJ4pRZY7styfalbQMhicVqumJtgNUBNQa7eEjZCqgAklXUwIV3h
a1r7zzAOE06oxlj6Q2K8ZVZZe7Ioh72F3eZ9V2pgJCWp+D4gsaJZBSQ8oa8GPsRYnYOy6n2KhVfM
eywKYzbFgmSdbwY5Naci1VdxrzWoJlTQWLUBs/VUnzIW+Xy1jIJlhi+wmvHf49RoAQQ46L8Z5C2U
7yCvsb/oIJIMotdYGeu3M9RtqhtmQMHQVEK09DHp341Obx6pEUsogbudaHe9Eg6GRmZ1MwPZucRT
3/Aej40LvjwGBBWRYuo+xwOxgq/av2NpbfpR9Lsgxwa8tM7loWauDZH2sPdLPbMPoekm6+VxHQ54
4LjdOU1m6wAVKyirqMd4Jdqln+L/0s8bxzqAdLy1JdjY9HhNAvjKBV36Vc8ZHBjwftjDuMB6Emly
poDUgr0CzBDC+8x056NRQLtAqid3bnL4I0f/mgmc77mBRZi003ETTVa5Qn27fqAPM+86/9qnWTBh
wSar8yfJy9WI3ZwCLKiYunqzGsgsFFNl3sVhb96KSmMr5KKi7wCy+lFQTC9Q6Wv9bojSXWqV8kvU
xEcKaLIKUIuYv88EHoutOgWDqqzBT+F39VIBJbuNTWh9FeUpDKp61c52/kPrTC/glfkWVgPkrVKw
aUzbKU4hm+uVrmgbKqKPGqgDljzeEPaQEIdlB6VB6NfeUBcBEy/9PUAwN5BUAYC5ZwG8yH7HUhh1
0dWlv2gbyBxd+lrOqn1XNBAEX428OWQZxG0gSVveJBEkWgYnOOiWDA6GnYraQ9HJqr2P13+G0myK
p6s8NeUWlE+8aCIzO7Wt8URbSGr1f7S6nC9j0FTIKZK2oo5qqbEM4i8bvXaAJ1UIjSkCUNsA4Xp9
fTMk8ONZ+lzKQlJMFUwmlC4YQHfXOZ/biqde2n18r0EC59GMYf+pBw5kKy09eaQP2EGvRGEE8EtB
Vw+pDvgJszO1aFJcxGCMa02xvvb914VmvbROSQyRevUKs5ALNSFVeUcvKnqh5XNqbBIHcn0UcR34
M5YG48rUNxozNUB0fycT/1yXWgREGDu4JYOn9r7udXHbHD3DYcb2/XbQYrPZ0N+ryIdXQODZHZ0W
UDN5ZS4st+kvpMYgJ/g+VteASaix/8M8Fz67u3xAallq4VkL8CwZAgn9RK4DTl86P3LeMWBmjOis
sBrbvsdxqxWTeUo7iJXieGbByTMKwWXrtVNUJtUaW6fozZBwn1aObnbZfIN7i/Hc8i7bmqWWHlLh
FncU6lrWh1BDl9/cZkQ2NEVpumSzDpV/qNxJdaJuZ2Tb9CjGdlI1Jxu1r1Kazp0TdPJLXH6lg3ZU
ufoxNmzLo2bplh8nmeE3q3zudAGp8gFiP0Ajt6iWTcNpDLINCCfNI32kOSxYXB2c8JZFwKEFkHT0
QNkABVzNsBxnONluuszAuyh5qJyvSdrEOylx8g0tZcwXsDmGukHjYh9jN9Crbl9cWBXAEsViQIJC
Ptypx9HT0nk8dVP+cQA8W9wVkzucOkDgPs+w63KEr6NADsmt/Uj5Xhl6cwTcyTnSQ7lSyFnVFWuT
c6RnMvWrLqmi/uyiicuj+jJJDiAPCYiDQkcOpWbPUdqvk6grCJInzTYxpvCW+j4MX2NgFQalSGvY
LatOMOjxixCqfe8/hUf20k4Hif8pGPK8t11YrPij2w5+G8EFpFeMAWSBPTHH5XctxYu4cltxmmBv
vde0LMd2ZLTPpgDu11TyPR1YyhQ76DZUkHX9RTcaK70NIs1AebZI9o4JtMmg/BcqUQ2eKUR6Z9lg
m8Sl2BCHWXON9zBqUljHg3STAq+9wv3gh7Hd/wI31YdbxvDr0vPviz9iyiqJPbus2q1mADwN5WJA
N0APubdFDMhKiX0ZNaXSsUd61zqoOOqKuJXfL/0qlvcTZGdLeA70x7mU82PbV84Kttfpnrshvmmq
iT/gx2YYmelejxi4L2rU+DO4D9Nik1d1HIGRNog3WKibMMeBIxdsrt96kJhxJ2vKyEUZdwXBex/E
3EClKcvz0OJORr57eKikiJEKn8BxymBxaUPYFKS9/Mc1ojcn8J2RO3AjrcWRCbVDTwhg3KH0vs84
LFyhR5vfh4phBhoLLK4ikfodU5JxrGJLHI2KTPP65S1a52yvK5HvvEjFSw+p3U6xY3IlBW6qfqFk
wwvogQdOML21qNttuQPh+r/0U3zBej9U2XQzwKNBZq79EhsCFQ9F5WBAo6Wx/dKMVb4p3IHB9TLl
RwrluYlfwMJrRpWBVGg1BFBN6IHwHdOnCeoz+RNjFspNuAnhtTitxBiNhzQd+tcMBl4QQzDaCOhf
hk1OrIxDKEg3qvEwRV3xDBMLTzfLlZTQ3YX+KF/BOQkqIBbX9llVxr7WQQramJVaaGnYPy+xtVNC
WE/FWlLxh2Uf+1EWbHHS7O/BmXiPh2Xjh7UFihtLPK3tqrUp1lDsi8vaYC/mngvsZRTpxRowaA1i
O2F87vq2uU+UIhsBzDPFzwoHQ8NeDcKQMINt701ZI/EBEd45WrZI1w1UjGrKfjDYy3VfpnMQZYME
54XfaTZQ9c7FBIcIkOeMXaYMfZD1dG8doajCaJnK8ecaYVZudAYj2L3VinqbutwXkawBxTM1yCrV
2A5OQn7lPf6zKljjHqbSjGGKx9dIjFdfJcCpPuTU6i2FzbC+0DNQn2h6ZBUmvkAIM9R0o4jep/ep
vkbx2qq17BzXVv+EH7GdwJZ8iAF5foqsjuNppxs3NGgVuQHq4xhuaVSGWX0zgH7njaLpn8a+He4B
Q9/RIE0Yw3qr6WX0QAFxWv9rNQ4dL4i7MSTZRtA61NFojpIR2qfQ6qHDCvVlCayqnErcU1c1smI9
qAl0EnKENRySEnA/OiVZ3WBvy2Ywqu/IvUVeW+bhGq6AwY74vVMdvTeJ0kujABgFO2peRxcy8GWu
ZoZsa0A3b9OVI748TfeQg8lwM6iWW+XuaRoYtIABWw1iUNkhAYW+Dnj4TVHO3ZqaFPzn/Gv/ZT51
BcgyerYZQz+oyYv/R9t3LMmNM90+ESPozba87652UveGIWlGBOhJgPbp70GyVWz1aCa+f3E3FYVE
ZqIsCaQ5ZznEQXmy3KH+YvRXglwC9pFxCL2arQio6ZNWkV15mqZoxksrV1/rY1gdvL4DPB6+peiA
lvYLXTPpYhrbQABG95aPD6utzwGYQ69GA4BzBEoL9Cg5EdKHff+XDspHAB55IA83jE3j4vrZckQT
YjeNXwaDNys/GNh9HyTjlhVAtsOuFbcLN9MQagqjazF02jIYWTn5RMHj8Fcy2u8+Dc/84NPrwf0y
fYsBbrUPzCp+VIg1nCj+PjJhbliFNlaKzg9xb4Awk+8pmk+if9OPcdpd6sJDptdTCBkI8NPth0ZO
XNybjkSFGmt8mqMbl4izs0TR0Hl0wxcnBUVcq/p8cGtEBXnrvyQlcGPlP0WkYItSXNFp865l4Oyy
VEbkR4KWBECXzU9SVe7JF43+4J6WvRnTCAeZeB1G6HfD+QE8CV30UKlmthw0bstiDNIdDYOkGg9+
4ncLGhZK5Q8GVmSmO8QOyzuUNOwRWw3vcvBuzK8nDVDjvQfWBi4Lvz4CUouaCHsdvFXS/d2yBfY3
LqVA10ENsa72ocOlbIEBbQnvC/Am9NcOOWuQrGL7ZEei+tpbj6zLkV8CIuwOMD7xRgO21GscgHHJ
cIqnuKzxv+Do4iT5/9Grpnnpyo01A7kQ20wEUIwB6FhUfnayh+oUjKgDjhSoFMlzr73iliFRxg35
JMpzgNcCZ2oVEuNlpkwVmiapzA+AiQVCMdie6xhXOfopdYnsl/gNWNOWCHwz/RLBSmvaA9HQUrOj
2jBpanZW1katW+5EZqK9aXA9YFp6ycQOSEMOhvIPQ5pl4LJFmkJ2+Nvh1SNFleI3YqV7j7CwUN5h
b6RRANBDfQT0pm1QmV8KYS5c3jOc+ZSJaefpPiawrNmEGyCnaOrxxY2AP99XwO+m2IcDIBwH589n
rXYRbDWzBOHyIf5qmdqaFEbXdZdaONZnsgQxD18KFTVJ/HKyLIzh3dLrk/hrG7INxVuyUftoqRc+
W9YKmuy25mwJ5qlpTXL9J0tn8LLD2IJ9GnTob21nNE9JzBOcDhJtK4RvPrEyf6VozH8pUECncbE7
VR7QYBYDNLX+4OHfFEa3NZ9cq3z9g8LvrwHpjWOCgDEamYGw5pm6c5GAzQd+7ICUGu/Y8+BGP1FN
6P2FbjZgx8Tu21iDS+uTamH7k6qrTiU3VfIaKK+m6xiHUgcW2s0rqQ5AOEI1tfNGqm0i7u3ED7e9
IqMz2r2JK8sLSgebi+y9DG08QOQE+n+8FVwA9ldpJcLAPx/s7Od/GtnSBo+Swu38k1Hr4aTElctf
K9Vl31zIiHzZHX5in1aajbocv9zBf/lfjX69PDJqbu9pXslDehp1WjG+ZoXi1oKx4IwCt13nAYu3
8WxAGoRetndEoZ2mIYKgOfaGPt+SDj2YAvgYrrDSpcVj+55kdt0m55a3u7pillyHVolexTA8zVY8
i4slco8AvglTa/HhnhPmOjCVQm9D19/pplMDK5Zk08nfVDrA1PQ287WbZKQDugV1Z7r5Id+k6N38
0NBt3DtjrDjKZxIkHZKRs4NUyAJV2MaX3qpB9Rm7EckU63bSIMebe67bLPwepZV6ha97Ywxh9MPm
ljY8gGULkDEaXxW6728tVSYw+GMCLDStWtaWzJ9Kp8LVuIu3nWqSIg0RaeBE5v6FRkXi/sO892KE
wZVBFxrDPWAJtmEU1hsDVKUrw6hwznXRT8Sa1LyAcvAdH6PNAYIqUp+tCBuDwDAa1VLpQ1eT0J3l
6LwBiUzM+IoRChAp4+QLoNYWGd4RbwcHwV/+KhprMcjwghGbSSbiBzptTEeOoARuqYO3HakTiJOY
4hzkoElQI3oAuTD42ZQGDZNMiHNYsskHHWpGLQ0Xse991PB/acw+WpBF7Mngdx+k4arXQT4yUEig
8BHsAETMjmM4iEqj4g4YbOL6u0jlUK616jJXWk2CkgsakervopuhUFpjCJoAnSXupjFle5R90h5d
NByWC3rae2aLPlANfc2+w9GfNRro/lRCmiabSX1SQq1mGS4/iEmNTOt2+Gl5DYAb0Z11rIoW8MVZ
CcA+DTT1xxzfEgc3H7J7rh1F6w9C0p/G4K5ZmqblVxIIAWsUr1sXRyENej16g7QaKXIloocUpx5r
AUSeaMniOgeDgxpPJkrbTbTNZKscSEIkJG0O4LyNNwuFq0++J53ZZvb9YUEANL2IKZ3TtHW4sgH5
LdxBfYhYZn55OCjJTVkV6Mf7fQJogegahFWNHC4iore3qNTICvhUQHqwcOFz9QQQroDqN2wrXIyo
jNo7qnnMjRx5HiLzSpMkQn8QrooNAl2zRgcNGs0asw+HtfKsMXvSGBI/WEhAFR5bbgGdr0ieE63i
19BLr5bqkTLbThxKpIiRmByLL6UCjJZlam9pFvAcaG6rvf5MQ+UjBwbzc6lrqCeED2SGyi+28lEB
2HEZ67H21AjVN40sdc5NuRsyNiIngmEUuUDtFd+jMEASTkmk2+qLuG6rAw1DO/ioj+IK8cC872DK
8RedU4xnP238baRzFYl24y9Wqu2wPefffbTHIwIm48uoW/LCXQdJOQUfPdZgtUoj66W2s4+W0Rjt
SSFUlqjzAFT7VOITdFb7NWThulKoySI1ro1smq+gi61XlicDlJFycx8DC3UbRKK9srIBU8eY29/a
0J+NHKQcvhaaiY5N3dS2DDksI7UadwMGCmsdDHW/CNAJ6D3QmHnR0RJJsmgYy38YgNVA01EPYqis
2SSm6+01xEevdWg3CysC0JTSYA36DYSQzWYsBm/fBYV3DbGPmjRML500Zh+zhmCZ++AV0Y/EEHIB
vJ3yREd4GkZo9/8w5GpIJ3rGwB3yaZZsJygwNCF8niVbMIdbz4Cy/zhrmD91YX9XbfaXACTAX9Jm
W6kkAB9ZcTbQurCgYSm7alOC12hLFIhj5eSL/zIamtgF9FtaCb4tSvRHjwoYwMVe/kTP6EFdMQ4a
i5cmYQnQrBUL39jQDBjUAPyylkGLXh3chOr6rh3H4K51hnwRgqN2h8ZWDJUMUaPxYhk/SeLYaDVc
uHFjbzwPrW24mAAf8k+2pE62jvHT0R3r5Mb+RlS1QL0dCp5dXClRFOKg5e+XiJ7d5KQFjBWkK0kG
cPdJdzZgovGBB/suJwNL+Y6VXPnOk4YvxwzkwSin88HYGfqnHufBduHZun/C3znbtaHxSCN6AEfY
0C4mHVKPSgu1hLU4fJie1cktcig1+hVbAzSlN9+OWmBWpKWEMz5OC6RDNP5aZlKq7bWO75Nbe9x3
khPKMvDglmWy+vCUd9W6z1qAVKQhal5nRaVtE7ACaU9P275e607m7j94oKclOf/9Qf6m3BYa2lsL
D+TDGo+PeqjHRy+s4yMN48GOdxar9yQnEU3Sg6PUZt1PpjTxyexPS8x6Oji7abFZNK/4yRSkxylS
4mjvok2xpTNnH1gVIlJq900PYzTq9/46RMpSrhEG+VvyKtzP82FT+KuSAxB52p0PhWN/8GGo7bjp
5vo9w3Zd7eab3vePBkuufik2YxwP32oNHNm931dX1G0jil5Wwz7oB3an1QJkd2Whf0Uy5l4qklhl
lPR6/y0rwcblNll1DbGT27IKRqxg3qlIA1ANhQA3QendHllFgNgCVH6BPH72w0UIBiz34mXWiENf
8H5h9rG5bUA8FWZ+s7VxdHope4QFalAonmjo5drR11rv2oAh7rmX+QJ0qtqLXZi4l+fj33ZRR18A
5jMAqYjHK5pEuem4DiID3cRKVzfMd480DAETTx5jvczIIy1UNSIDjlswHgojP4G9JZgyfpTQUyJW
dMGJ8n+U8VMioLKiglxlCUkUVOWkRSNSvRlSJnBELXJSyvig652DaxtenAg0bS1CK5refRYa8XLQ
eXuk2a5u7wqrS65tnmrPdnamd1CxUN51lnijETmsgxrkqeqzQJnLu0OaNdz+3eH0ScEhR7s8qB9k
vBSy6s5uqtvocAKWcxL1m9LOgy+NVebbtGmrXRtU4TMICoFIBAULsK3g8CjYHVm2vm0vPUXk56TD
B8vCyaud2xW71GvzLU6YxlPeNvkq7/RwGuJHJbc4Qo0rlhjGk5EK61i6rF6QMk7R8bUV+oZbgdEs
RYLAU6MFV5rMLD8Ggk0iTzQcRPkPx1kiRkDmYllyLPqwendsoj89bLp6KYbOPc0PVglSJxo2LEWx
u+THrPTLFmlw9ThPTzrAFETPJQBUPk3Q7Cy7+ZrlMvO1g440C15jeClNM7ygTjBeoVjYB5mPiaK6
UdbsYCXalVQMbqGMrjL7vWgaBG0FWiIWNOMqO6HsJh0fUemDy4MrefWKJ3SJF8eOS3bykfeNV/R0
GqO2FX/xIVvK1mQnktW3ZyQTNXrvNzRjJhGqinlwmJVni1n2yUE94ojKKqwRjywTiMpjpempUTk7
x6sRoAVIsqO6U/M+LPeWY/orHDFQUW6j4aO2WHB2PFk8Iy47qWUoGpnUyIrUgEjqT2qi4R+88RxI
n4hBvHsrlbcmYcWzWhQgNjqy6KmxdS1jPYgkvKONfpC6xRbF+uglVqeAaaMPDfA7hHc0sgtWTho6
oUrc7GkWJ6RyW4MQelVZ/IM9kOLUFRQ4zD2hf8cKDTxI0Rwat8OhYIMuDvrDe3W/FsXGMU90HU15
eTA94233/myWRX+QabFVH1JLrOxirNaU4oxiG9gSETMvyEeVT7X0tySv2srcoSq6WrcqXUpqZW8a
F4ZOHFRLsXIJujVgFpjNmQIyFDkx+3YSUXiG5DeRNFRiQAKikIymiE39a0i6btX/1Kp4uAPZQI3k
iILGxF2hXnoOF2dcFtH3rnU7v+t6ED564D4au+Gtwb9mYQm7uMwTADR3lsJC4xkg4/J4y0DAfBYa
nFJiMgcEzClw8u/S5Kif9gzQzDsGKw+/zzYostrnBe54ndRRUKe1BfDABxBNcAR3p2ezLPqDbNbL
q8Td27hfWC1aadp+S6W1aHUaV8icF6upItdPcIimp6CqR25JXmzh2N6qdapxxYuonPRIw5CNf0rA
QOFLxs7op+rWPNadhTZaaFjKbeC601N6KFwZnd3EfNfhOlpjF5+VWuWj9y0H9WFQn60/KJKOE1UA
8elzxKaBdpCbnrePeq2Z2i3m4TybI4Aydb3SrC6LdlJuBd6Y51U/0wKcbgilK6AjPOul8Pc0dHh1
SpxcPkRZJx6MRqI/obe+oFPN338yIhnN3oxazRMPJk4X/23kphpONbKYVroZ0Qsgr7xq3l8eiMce
ozDj34YACJNgBuYL9Qy/gxLF1bdnefVLNs/Osn/Ty0HR9R10dpsoNv+2Lc040i8yKTP9gBQnokb0
g/19Nubt+6zeIrHRIS+cgLqS4PUIcc81I+MCIiSgGOFkoR5mseWgJuSXZBabfKKOCkpw/JQdN9eU
lrEAc7VgRuVOeRjn9+E8S8po/h4n5f+2dVgwbHhSgf49ydsDuBzNhbCa7AnfM2gakfWjEaqjsye3
yN/QQ5edgd+bPVUClBc6cL83pDGb0yy+qT+ZD/0PU5PY+LtAxgPBYOYOAKgLQxtYjiSYpAr9EUfD
5uAXzvIfOlJm+gKV7Oku0/Krp7INEoWAWaghm+MWAGhoK+/UAYPvhABSpRgq+y//VNVyHZiK2CJm
Jcq+qoxNxV2+qvoacxYuciB8rWk4l3590gNgHJhOlV4m0+99B2ClIa2cZRv5oPfjTpGsgNwHjFmN
GYCtc5I2ObmA0jh5fvNL6yajWVSRJihwavxlCzSeFdX/x1Hm7bief6NmAcuzHW8V5eaPAEjnu7lD
gGZvupNaVyPHaSY/PV1X9DRc6FvTsZDeqxH0Bllhf29GbXJfWEsayAzAGa16GB0H+NBmke0+m5Ii
6ZApeymrRkccoOa1v8WewdnKXk9fKptfLFSqf7dFYi80lOvcazl+vJ3tOSua4Jug8KvvwOhEg4KJ
bvjEyoZ7D8TcC5qvQYgseBI81wPOQSKo/hfPRc/a7whA+J7xbAbtHgDb1n2ZN0vwBegXtJLgzCWR
GV/4flnuaNZhmX3PBJKZUSGD5UA66K4bjuAUuJZ1AZObm9Zu9MskIzcoZ3x3QyrkxneYjaL9Nb0L
GRd/u2maP3YdQIzz0kUNjKGz17TSp48Bjbj6EucMfmFeHgAAC+UD9C4AvrDy0Lf9amrIaTgDs/fY
VGLzojU//8215WTsFVA8n137RuCf06R6K9LqqqVB+WoG9rjQ7VBc9MD3HrLEvSd51YH6PBI9EMm5
U71GCUC7ZQJspxKM0qhK85BTgty0+nfz0i/8ByOx74ukrl4ZztQbVG9bK7PQznQFHW3pHBiyqIvp
Fk/lSQVS+uje7aaLrD+azsEfQzDgqkIl0rNkHS2kjVVnLyJMikVjgK8JrRX9Rw+xSDZR7wBXXMSo
FAIcOzB68YzHlUK4arr7SD370+z/oAcG1SB/sjULGzZVyYQgtjoXof2Jio/woZYPvs2XDID8chmI
4RybXnVHk4CeL4CilDZ7ql0q0tLa+CjYXM+eBOvRNqOKom6ephInVfoEJLrzaIlsjQ1Gv23cGHR7
dhw8Gyl2YUCfYX8Zrr9EYy4+rgo8sYxX7rd8iOyFExX8qS39fu23HDDmRWvuM79FDzUfkjuknU3k
cLvPnkbBRLTQRD15cj2tXozizWr85gEALtGOdVGw0zMcfs0kAGYU6rx/2M6W6u5aoAguOr17V9Wb
ItjhR/OvqrPXQanqrRNPXgc7mL0WFvK7pJqin2absgFryGxbqV8cqlJ2JQqHn0Iw8J38VuC3oX7g
noYzsQlUqzO6kvCVWYhEKLnVOeEGDSDZln7IRqZtP5mTPPFx4EcVy8MA5Ls7JHgRzEpl/Hf6N+/j
5u+qNOTCxk79cXBQOB2hxejg9mZ50dDpvgL/pv3VAQd5m4AgCf+towCY+WuqW8hpFsBHqy1VHuCX
6bbGkecx83RgbukB/ztCPWAwyr97wAiiugzRRfKfl85wsHJRXiqPAchd+Qfm+NZFlJxVOTD/G1Tu
heD9WRiav/dzYX13OWg6cGQJX2SHv60zut61B+vKRoZxg0NOhJJftObvK5NbJ5lZ46aoUEjFmg7N
MeCQfzYspFWNxNW/Cd86V9xCZU7qflimrAPzOwL378uAisCdltGb+uMywPz1Vo7sho3JJRCFfQao
RdU1NjeRTc+UjHrKaEjKTZyiCEw1m5GMHuwCO78g8JNLyf0VUHvRzi89fyOb2Nzx0qiekwq91dbA
v+chitMBHw/gpCBh50Em0YoiI8rS9+Lhg2XOeP081sW9XbTlOZI5YtOxl58M0b+wKEdRvA0s5JVh
AmUbJX8YN5U88tYDFEfeyAfAGOQ4s7fvyhLpkxWALIDRivp3nOgEaOIUMGjorOPedu6n7hCExHAg
c99HYG2jEfUmRnnmImnD/GNj9+6qCdzuMuSB2FdB1wJPoLbuEDjOV75duF8sY/zqWoqXq96il9T7
uzIr4KQPZfkSuv67dQncxT3qZ9pdAFzpydp2rfGpxRWoNzscwyLjwUIW+65V0NH0TEcH8CH0h4ec
mMtn2U03UttYrh7IR1PZe09DrYaXoiu0BlGkyi90aAQ1NpRgMGSLHZ+atsUAHGHKLegSSBqithXK
Sx3sZFpHK8JBBeBRsOt4F63MFggPshvfZ/XfhzT7yZaGg7IlONLIRCijNYsBXIB4BSVCtWs55Nih
TUDC03MCIZ4xhrHTlosq94c1TRDYMM3SUEoZb8oBfWJR1ZVX4bX7msfWc5XG+rnWnK2Tp0ejqJwX
MSTuyUcJ6aJoLeeFMd3YxQYIcmkW6Kxy3ZRs2Ab4z71YDiqXgixvJtu2jJ66QGb3pAtKgjyIvWf0
mnlXH9F1Mpn9k9Lsn5ZzwbKOGql22NKsFhTwX5jDLvLiO3zY9XFwpXOsU8feOIHuXMcAJWF96cSv
OAI+SQDm4oabL5D9036C2Qx1lkbzFdRdtuoVKa6t38fbjPP6yHB6/uBHl2BdS2T90U8AbCmJGqL3
9kAfxdkbljkjEGhjD1S3tvUl0GSwdkXebWnYdyiVTtArfofNfvrC9R8k/lejIGDWg5Qt4p2I6gm7
dDclA0AvGkWDV5PF7bHOnPBq9jK8js6KB3l7JUmQ4F8MyBdclBHrI1GMkywoHqxuSeo0Mbud/cgy
erNvrkkOQnVL+qjnVc54KsetGJEuK8e/XVStAECzvUssmT2acZ89Af6qXTgsZ0fZBdkTs3Xk9lyz
XNOsl2bjSVmWxghkDNzCP1nqUceObtUmi+kkCsRi+ZigVGWlO3G6pW2UnYrkPkqAi2y5CL9gEwW+
e8dPptmxALuW0EApqagmJsrrJpLWDihDX2cWCV674/fQB80DTqeocx3iewJwuI2oKQudotMcxSJu
I5q7aTYxaGmS3NdwkPHrFZhEk0uaxuDG7Ip4YyND8Axc7zfqQQCW5g7Qx/4rqcZSJpdcqbKEx5uM
df4x091y741gEKCSvqoOr6BZjZ5HTO46BEw2CSuDr8yKV6SAPplkVZaZA/h07t6RJZURYtc0WRo3
S9w5wXKh8b8B5wQyL9lUPvL+oCgzdNxGcGMs+3M3T/G8NNe4KjhA1qvrla+OlfRAh8mphQicW1dj
QKMJTdDZMsA9DDARQ4VYnS1OOlpiN4Zms2VblR1bD2oM9uf/HCdp+xI1xqOFcssvIP3ttkjBmGv0
NJVfQrB7LVHrahxoFjQKd4Xsmis6RFGSaLdLEieJnp8btLktyKjVm27Lh8Jc0yz50AEnjaYXrFBF
yV0Wj/my11Czr2O/tAHmrHUEbo9/LJsK6fe80B5k3eEc1XjOtyoyt47in2RlCzxj5LxQWh0tfZ7a
D2RuZNI6ViXITAbUL0/mkRQhemF8+wX1gKfG1kCsqMf5dvrI6dN//yJQ8zZNYTfDgR01dct4INJd
Tcfw6UiexVZ6sC22AiY3zuZ0LH8/ptPBnY7jcd+kB8+LVqWORsDpb9WjWXc7KuCWYcgAr1ewYqoU
jzrcxsUIfkE1SeXieWuneDF5f/xkQJXmic+Ts7Cd3YjjACkQH/PQe/8wcrmVr8glrXIzID+6MhAg
RZhW8Yr40a1Ah+ZnUazaa7PHZox+EFTF0IPRK3QMHGxNXRzDngdTJzRSwLFdaqoI017PhmAo+UGd
0mSYlqy9Un81eJwWH6hoWPJSGa62my4ZM9VMiwlBEzGCqn1df7EzoMhUrqU9YjswrLWcDWc3AxIf
Q7BuV5VWdldEHhpPAgs70DHOwZ/ZxH+hxWiZ1A7OOIUcgSxcWd/+5GkcUlvRAr17AsC0gQ23910f
fcT+I1aEx6ZADZ7Qhu9DbllAbvDGx9RrYlSRSHFygzwHTJgbbNqaJQ+upudLbB7tt3zUDq4LQBgB
8yBvxskc1Grjo9ngUmXk1rt5XFbtwh914CugIO3BVz5GTbPf6sY/hCaAYcB9O/lgmmvhDf3TB70E
Mq9z54O5Z4Ob+vYSipi9Tr/JogBmUZzeaV7kHBI3Fnd134g7qR5YHk9yEhW9VSxHBEK25QBg1y5m
2laiK+Qp8322d9FbtqQh2hlbQD1J4LdZ2ROJAk+A4a4JL1yJyJwc0WQeJPyzud6JLe677//AIvIn
yA3aBCO0j/Y1nucL2urOsh4FR4tpa0w6utKZ4B7Rq6fvg6z6NR/JIgX9sHf0065ZxYhvvEapni18
vTPuXA0/8riTryQHI0y1Rl4KZ57MLF+18pKOTvY11Vp5iBsD3SVKPFujXhWVS7AmuW3yep2kw7pl
YbaaQTZn9MzMHsKtP3o/PNuSoMJQsJwRFwg0jbX9hWt6tyMZ2U46ZMJC+wd56bluLYZkyHZA0GSP
oUwPTICgl0agyOO73nK6JQ2pNbmS/ICeC+dSNTXeWsDLTdC6DYrfQzR/Wo1zBVX7Xx5Q1t5KgRQA
IEWTs1a5zjVoi7+6qBjeojBslp2S8zB1SU76sYHCTABPtDmaU6rCPVCunfLpJGpd78CpjXWI5aQx
DW8GU9PrbThl50sbmL5Tz1ALkKpN7bnoGQJs7vcYkUmAVDmxvlXDagBOSlzzVN8Kv56GHZrwDBxn
W30dpki1ZPjpHWVdgee5EBkQ8FCwPwm70IeQ5i0/cI7CtrJ/jmejKgObK6nTg4fMtrSdyNCQZwHm
wRgg4ZYyvxCPNa7rG5mhCO3WmPXeT9WiY0ioA6GaCKlHK0UPyMIaU303a3OZdxflgMxmeWj+cjBP
CE08djof9plWnbKgBIGD2iP6LduDw5Xf0xYRRadALu0Ge0eTgCkC+xlusmiPhEHUFPWdLMvTtNdU
pg43+P20nVSmBSjrV00SNoAHS71jDszmYwiuuo1RRO4DqNWjpeb647c0zndphlt22vrbHPgR33oG
LIPR1/yHwOvbTV757rECb8Mx0LIeBXe/zHlT62SO4u/66OhptpGe+UWWofaYo3lyr2daugk9xt8A
arCgcoY4GvqVlaTRKRKxBW7BCBUpqs7BzJ3JckD3ymTpmSN7cxE5rGTRf9XSEox1iHGANSDZ8rZu
v5hliiux1TRnGmrlN/zLtGecQ50708afw7fbL3gPzg4t7jgIKBstDqLVEOfRgWbFwO+NIMEuqc2S
p75AAldpDQNjp6HC1oWGyHG+r/vukuE2cFt38N7yWHtf1yj1N7L5tC5LsK7hINwdJemaJUJ/cWP2
M3eGBqQHjo6oer5xQxUE5nb0XCAESmKGGP99Xo6PNMJxDVXHg+FMk64ccDusG3M1uUjHcd2Co3s7
mWptA36ptD/QUC2HT/L/slw1mu/L0ZojjnA7PoQMwYOR3QE+8bXJfdVtgFKjVRujaCTHXQq8fWUX
rpqGdTs91qPFNG8FfXfRyg2PTTcCmlL0CiQtVVtQNuGqirR81Xq1s9J6kdkLpOybk6uV+zzX31rb
8x+L2kn3bSkN3L8ToI+jcIZC5UMPYmHpSP2Cyrr6nPFcm4LsceotYmFFb17RemvfS3JAXJfiAU2t
OEapZEJhm/iu2j/6JgUnwDnu/7vvwa3qswzrD69b5DhvohP4/XWja1k8+ACkml53is+k//0zibQg
O4koGtDrXK3Bb9lf0UhjPhUSkULN6fip8yvjCTFmuXKc2sS5wTLQtmsYWwRd5Ipm7UFnp9wFrA3Z
xrzqrrqUa5okg9m58jY7p8l6DMWqb1xzSwZ9il7ksGjgHOVEp25QYVUrZVtZ5xoas3L2KursXLZV
/Si0ZLgkDKWPYeZEr4GEp8gMwI6ihsB4BnjdV5DBS6QS2npF0jEHPi0TeXsBK1/zWHX2ieS0hlk0
aNn+bQ02uP3nNawqqw/0UoDWZJTFIwcwEgHbREUz7kpec3RljIiWKSo/QswJsUOcJkhGD9TijZq+
jxNzj/c88d+uBErhFrIGlHn52mduuPFNPbwY9ojDYgaiiKQKL/RAcno2+PytMh3Ux6vJWV5Hab8O
fDksZxmpFABxPOmotSC5Ll2UNt08lTZDh0cntKWGar2NBwxEEOJUW8NDim8EXN5T5Jbe0jSQQqJJ
rZT6fuwitqThYEfdg44rV9vLBH+cSoDZmnXekWbboKmBrVJka6C6Uke/cY6L/llXo9taRVjU9yTS
1M3OAyTjtBbHDm5ai2Zva5Ez1Gj7q/fNqFW7+SaPGQBDBqs++V2ZLdMMccFSyUow4MoFzQx69a5D
Q5qetUlWBw472r63mCsO/VYD5iDjl7niEET1k2jaKoW/NGhvRWpK5Cuj2U+M+kNPWGwSkerND41I
9XfRzRe40/lFQ9nPQjdyc1/gvHPqzPFlTsPpWWkuksgy9iRrg8ieNUZulSvsAIA6wEfU9IQpBxbV
OO7GrMfJUY3oASQtIIrC33ITeCgR9Tweo5IJerUW1sdiLFyEwdV0FiHz7NQt6mxmazRL7EJeiGNh
lKi2sQ1g63zyw/Qw2Pg5LmwEcKEzbYXad5D/CA/RHjkCvUgVI93kJWDn9/7gvMs9hjuH0s+VnPQJ
EMOBHCAXCQht6s/6JO+tvMDxoro2zLeBH4yMV6eXaKNw6voNOeCjXo7iJ5p5t3Ztdd/cOk+XLmP8
oRBITokCAZJRs8tz5zZibSVe+4wTFzhhk8D6OylXk3U6/IU6lv7Fdqtg5YcBGjRQybCfl9Ti5sOS
fROLnx6WNG9LOpbgD9g3ZtsYd81pSSD2CdTcBfo+0bCHA9eAWAqTs6cYjfqrFsAI1yzHjUPTIiAP
ilIi/pfKU6XZ6T6pyvIA+Or0KBJd7EQR1ude49YGO2Hnzs5lse6Q033AiQNspqFePNes0BALc6uv
fpmDZhxXsG+9xh6zBgkzG+38EWovGUggD6IEv94CDQALnndZtDC7+Gj5bPwR9eItHIb0LS/MdoEq
ZO3lf3jRje2J6UXHYf+PF81z39yYjnh/0YYjUMmEmsU/vugicYZL0+P2Y8WINdRIgZ+ioe0fAMP2
Sr+7WZ5Kr38IBH+l39EsJ31AkU/yQSI0Tn5u+vQ75S7KbWb/Sp/kn/S7X/LZf6yjNkIC/gfIEMFP
cPrUx4APNl4iIsPc8J+7KLQfujSzH0KOu/xgWe52GkaSX8sINOlqcjIqgDfBAZQLQpOUo4dUizYo
zR3uJpWa+bsBCDRo6JAAaPuXBd9N/7DYIGswTOLF0WKuV9dAjTkBg6VYg9JgeBx98Jv9P9K+bLlt
Xdv2V1bl+XIfEgDR3DprP4iirMZy79jJC8txEvZ9z6+/g5AT2Vre8a66LzIBTAASzQaYc8wxUgO+
ybmkP6CyV8HhGKitLhLF6dqUdolYP0zKspxuOVtD+lPc5HPBmDzpGBSIE90GUfcAaTn1z84Hv4XD
e3Pf53y80L0ZsJ+rcLRzV9vC76kuGwK+m6atSzAsYeYsY/J05lA322Bom2fVI3VQfnZydd1Wo9r4
yJJ+9CYQn3p59jkHA/2eZqFcaNoMM2lA1JhH3kaTalSl8coMRAhyoevHt2bzaIUf5a9G02aQhOyW
ArxNG0RaTifFz3sZTZup2Ux/h7ffTU8qgworSQvhJajGIEQ+juFl0bJ2PzBg1XXUdPTLVdxXxoPX
40kGHshq3SVU3lcpARYBYdUelFinPfXWbYBmt+4JBsj0jDXpBz15B8C9DsiOUPXWPacOj7Ls95zA
kuy1gUbG628bNRVC7gEWQm0HP3Axh9sslhT7qIXvV0ffjkUNgPPwU/fauPa6F+NjX5+gVffVxse+
emTdejTWrcfif9s39stZz3smTAmhuluWDM43xMXXmtwOoMZwqepErHV4RLcei1OuXhsf+xpgmti+
4K9qUT/G5NkGrye82WKKz4EyAdzs94c4tlgeViwwPlQdumjrBNrzW1WYIL0yjdVAPGsDxiR1haWR
seAZib5P7NYbJxOwrog7IUAWFybBxj5NGur2YQbZx1LtOwhNfEfq2hMbi/gehG5Y2FTE2pSsUVfZ
PJa2wFiiDa1XY1HsqLYjwrEQtpdwifflZzO1HzS2pDatjdXWzRemgnEJmm+2J2Bl2r011RRNJUzH
okl2pMkRuq05cm+bHEyqZUaggouVyzQvWvSRaIPJtaHvcljg6Aa9pNGtKXAVzOjJOYQDMEjCAHYY
qzjdVRxQBvfgfc1SgSf4ggI2cJ4LhElB4dfv2plAME9He0uqKF8Ys1svqqLwVpsgevpi0nd4MLBD
buVYIYu49wjS1pB8Fu4sVu0PpJt6V/C7Tm8oTuy0RY6M6LMDVRSR0AGOTVmZ3yJpiU1km2s7lUAx
dFVxwyjhq4moalcjy++89yrkzQfYIkmkoS0qQNW/qTxeyRlR0I7ZVgSG8VV376iR3zSj4qt4wn8+
SoHd1d195TWH7gb4ox3LiP0DGwBrub3qmsFyDkj0Y/kARc+jnB/aNRYdJK53cR0lG3/WmxhmHfdB
tni+Ya/qQndz2L9q0K3zR2iPCMiVyl56eePUUY1AF6+jndfW6spAjLI8Y7IKnE9//c+///d5+L/+
j/wqRyZdnv2VtelVHoKw9O9PTHz6qzhUb77//UlCl1lKAKyUTWwB5jyLo/356SbMfFhb/yflKuck
ZQopU/cgp6svAAKg9/lkfdUlY+igdNAPeBYOgjlpCfpjfRFkqqku4co4k6RFIBYeHOaEHiJj+rIJ
G5msIitBrjPLPtczc2IuuXJi6qfnvDaMm7k+gTT8oR6U8MmxXtsX1HhtH1s+WI41L81E4QLBKSRr
lhrNWRqH1j3t6a1mI8kyxFiSsR5uVQ00jbYAMsm8+/N5s6RJT84cGJM5lvPcJNQWJqMnZy5B1i9U
PUAHy64DJEuD68nLemNTT3BWx8j33zR9Ee2M2q83rPeRPDjXvXcU9+MfWo89jnZg/rOsqYWXEHgS
RHg716aVmslscvqTAiq66A+Pan/a+AE039IuMR38n8E+M+bwQ2NTBZ7AuaWDIpjjpwqVvAQTURpU
VyOeB0hj7+lu0EnehORnDUg+l7oI9jXQ4Yy2q0s61dtOIRqc+fx1hzGtqyUg+pHbW4W9G+m47jqV
PyJcGQFF05dbUFWn14pDRy+IpvT5rUVqJ2AqS7qNvp4yU/orIT0fOs+zwG5tzDu58OakUV+Zuu6X
gX5q5UYYHHrrNv0RlEBUZeHN4WL+D8Pr3n+c+8Oh64K8fHNs6Bqnhct/Vc002JoLG0nrxZkBTdjF
ofi7gcRlDqxc89J67KEbjq0MSbILXdQDJFPsuSMzAcyg3XBppF/bcZrTNK0KGOEY6eQNnudJ67Mr
/RE2Df5JUT26x7oxRNJ9VCJPQ/eq567VPBpnXwTUkBBXmPv/Hu1QB5LxahkoXAdQUYXEXqnKmY10
TmkPLzMoI0kkX7bwBtAUYn26VbXhE1ifxSYd2wRrTqNvdt7UXxxawZ0PjQBciu6h3AeHsZBViLFq
D7o4CGv9GitXxte4haic798pu4JszBBXqcv7kCE+IMWVIXpx1VazRdLjVi3Bd76QDCoJI2XLQ1Eb
Bhkw5lXZ7rFphkkngdbMW69dH8pxlaTuFCi6lHoI5O2Hm6SeoFkwT6M/vHnYQevkdv1lDRhbHif2
NVQJwguvatYJMJzXusrus3RbSdywuqgbFNz7K3AugqJs7qU/gkC0S5MU/spP0jhyklmb2zCk92os
1hVXfVZN58ehZHteQ44O0OZf0/t1sz4Om0f9y/THr3QyvW7Q00d15K903xDu7OVEJbj0Bc4Ocung
tKZz4icl2c7M2mFvl0Rcs2GUV555qQtirgGjo9qVBrk/mIuiFGdTH2dOSktxre3ankJguAT3MvPK
NnL80hsOU+gRtI0ZpTsINL5MAyYqecXLq8OYv6fQ5mXKFz6zGVxiuOdImHRbP8Xq5/eNBm8glDV/
NyBrHOT9uhjZ2a5VHRhUy4mmiwacgduebmkaGTdBbNq30KSvIW+rbOTTodhCdH5TTSVf6KL+gH0M
Nuybvvb5K3tzBljYkqhNigx1LK14Wjk2pKbmsXVHPTYXCV9r2/r32DHg/pVD222fdsZN2sag/Ei6
c/hohj28fsO+sKEo7NUV9qlgMkQSxCx6oVv0kYqj1EEiWu6GVoJm3aJ762bf8JJDs4cEs5fewYBU
s5xD6pDi10ACjXauCoEE1R8hCV7q0plxPJ4/dF3FoGWgTQb4b17VaRNtfOx7HK+daro89j0ZTw91
nFfbaZMmV8VFPdFVGsbIEGvGCpjLoboN/Nw8Z1PzBfJ31a2uGtn0HYJSAVDDqJISZ1n5MnV0o/6A
bsYSXtn+yvbi6hZJaszlYYwgwTyiJ1hy3ZEM/3s06qqpR1aaTctqrYcEX9h0Ho/jF92oq8AX+13U
dnCuOxl28zJnAsRUMet0LAuPt8vSmjJXv6BAlCFWdjuCX2ReiOtXUVgwpy6EeaXfWgXj/GBxeCmm
JnEYFFiudIdj6/GtOLX00L+x8Kw1WxPc2nZ9Ca5ScPx3cp9DeQIZfH7cXA5jeairZwyGGcNNge1+
taibRO4PRd3yu+8ru5O+bfs9riIFGYXSDBMX7Fzs3CgzELfiStGXwWB2h6pKE9AjN4qd+1GxL3RR
dzgWtXE8gSxtvqoapH4HlbBvQgH+S4rUHQfewfMR+6OHtlByw2IjWdpzkl7bqxTSMJPY6OJ7HSKj
AviLC6doro83zvH20HWhb1vnMrg+qR4r+tkLCPB8Q9It85gB/FjmzY3+aKZ0DUp1gpcbqpAcMO6C
MvgWNSWgCv+pA5mUdUFb8axARYKVT4eUHtVlLmMy/VpGxAF5SvqcYjvnZBkogrVFE+HFW+H8fo0K
aHkEbKUKI8T2rs/K+qqf9TNY1UYLG1i0XT6rZVhxmUHqNK6X9swx60EO9ypinivmkq46dtD9S8JD
NzBzHu9jw6TxXicVZ+PUQ2GBIe91PsJmQB2O/N9Hx9bjEZIC1CYUZb892mWk/p6OA/55ttHvI2yE
IzjXDyVd9QqtOLea4IXY8KDId03ZrZG1ZTzS4kl7JXPVTyu4vLJ1M1fnDFlotL0ycwvkK2AbX8om
S2/0UW90yX8++rMdgJ4vfaf5COyn/nLy7vVmqu77fOkN1bAGBRe9PxaPrcgbGdZdTV5adfHY+l5f
iiSCO84OF6FtiW+ITthIr8Eb4NVzX1+vcytk0aHlNLfWVVmeKTKLrXQ0WZMRXvCAhsjdoQXZg6bh
sU277k5/VAGoBwHa0AU/ZU9e5gFYObeLssyWRZOCWHkuHsfSRT1WXiWPsuXIKMI4dB6HADx+1gLR
J8pVm4JDinrRVphAPyAcEd8QU0Y3QdAgrjEaCPLnWR87UW88wyUZ73SrUgB7NvzsaP/fjtEWlr0K
hNiXOElwqsxxsmiOnekPQNHq8y7tq23G4+Wx/j0zXVdWI/JrLLjIy4rf67tEfyB8dNGXkQWyTtw9
je+DhUaCuVwXEY9v92/twzC4aGd7wDKiPYgsLrj2c6Vhaq46ATry2QGGLIO4eNB1DeogEA1qHBV/
qW2LXvSeCNdhlDSbXqZglyuRqz6YjXy0jBGMdLn3w8rAxm4Z+RMA89gaYIF+Pc6dpqJpNnCKZJfN
3KmbO0lpXiZZccZHVV42s7dRNJD+y+v7JgW76q9CPTstfxWgp64L1mz2q/CmDzxaNcJHww2W08lF
E5cXeNNMF/px0iEm5Dazg1ufJN8P+j2SBO91o35C/Sd7pDLged3XvVtUcwzMgwNYT6+LZmPZjv7S
upgQuGqPrdnbom49Gr/XV58MkkbAa8x9KTCqe/Bux6vSDNpdQePSJVnnf00sZHpoEi+A1R2iBvvy
xMKHvlNIK7CEJfWFhg4KbE/2UER5EfkCQFHsQdJzphs1wlBbjLV9RsxggshG+1BLSHhjaQ7fYBjj
PdDWkEdT5mNTx8r1oYy6HaZBXiFJEmx78w7bTqA90Su+EENKym85onuux6m3i3ChgXlkPtQfTdd6
OysFGeCxLmhM6lYeUp90Q6C7+OJXl6NhZsdXIZDpG2j53h582zJvLyeUrC4sXUbtzIXsbLA2UuzE
NNrz+PFeA5sXKQEIDl71OOJDkZ6pnEnrz1VNAXL4dDjHpjvaWUYAHAaSb68BmSicAXnUXxkFv6DG
wQ4R0OgVVLN8aS3KeLJvTaicr9Lf3X0go888yD9dA6r20r2JIHsGIpUr2wK9jo2T7NBZkWiy4iWV
tYG8UhskVW3V7KBrKi7fWvhiGK8O37QlYXxZ4EIPkJP1kAW+B4o+yHtjMVg8mJwJt8e5OtOtA4LT
0BzJvXPdSnm2HIO6uovG2MZ3q/dxJMHr93sMXWxCA+IYtSiQ0c2nne8DspTzKgAzuDFdRl0SYC9X
mpd+jLiZPtKtPqTQL/VRnsNVnDGzsW2wFMSPaZ1vet8IKhA8Wg13tR6OKUW4DwU7aHPrKq2/k+Rd
iYBtZ74SnqtoEu0pZHO0WcRbxMk6avIzQDg+a1xoOQIHbinL2E6zsg3Ac+WuBTfpAq8r+BjVDEbX
zUnGxitIy85sk/bEfBcsy+DiwNL4PgH44nCk68xO8nt9pObWo92xteYcHO4pZ+W3wZB3+hkAoZJg
1cVtudIPjMDHw+lYPLbSgiWIhSK8ASZAXHvNOGxxV7LLnrAacb/J/+4ttJxz2kB4LEVy4yUHFmw7
Nkm9avO++NxBLlxbmNF4y5Km/ayHQhrPsIUYHru0Q0iSRpZpPFvOcSg6luqyl6p3sI2LHcYNQDh5
BEYkYQYLLWTBqLXME5k9WZavnNaoo0tBgBfWtm3VAynlQQNA56bAub6M24xhc4d3RZMV2yxGhEGn
M/PaCtce6JQdjbI45OEQqGlFgX1Qawhkg5dJhwSjIzYDKfHb0ASblq6y1cyb2QMKoIc8jtFCnBAI
ygJOpRy4Y2ThX5M+z7YNC5JVGNjRo+mHm8iP0mfQn08IrZPyGuQR6Rb0Kwm0jcYc4U9c3NUYQEwu
mX7UMbgQulkIxZuVT9LJho+ntkZXhNWDsqYQCo14kfVlUO2RcIji/JIbalruES0IF/o/fmzVLzrd
qvvqVpwjcJzFwMkHpkJW2RCQe1Ce924bWBAKRH7irk7HGpja0bttRqtdgJpJfG/IluOJ8EN3gqCY
dS8k792prOzz0Sj7HSCm9YpCJWqjsBZcmkB+6qRAa4K8aIR0lmMpQUmnBIZyOG373S8byLCIBPgK
g3bCcmU+ixLaAUZRqy/Mayq3YkG9C1JPXB4tMg8bpjaAEHxIY2wcZIUlYqEKxP9mfZbMH6BJKZAO
VDPvGk+JZxiBSyfDv99Gv70ZBd51P9YH+4wK1P+2rzCOZwFaPIpALUUI94f+GQJyCjuwX/DDbzTi
8HUR/pF8lwPpxfR9OiZJs8Q6p76MJx9pAvORlcvYEYrWgNoADbuoqgWYN6ul6Uf8aWhv9DsyrEPi
+F7QXbAAW/REmtNvAy+wkmefp59zWg8ghMhML71Rfpk7cqYB7VvOz3jILaA1W3mRzcyfQTA1jyyl
1/rfGgmBjRejT7rTMPgvnQZkL73qBO9nOxNOQJ6CuYU3+fuYKR97XRzpjzRPa6dKS7I8NgRWEfYL
Xc5BgHd2eIP7CqyL9lidk1JW5/pIf6g095yoIdQ5aehAptMsjoZISKrOjd/WXCKqK1MI9LVdqy7o
aHWOPm8QtV/wwkifRmLwJTID0/OjhV5bzBYN79OnLOFI1gUq8b+wKIcUEo2dzJZeHexkmKqt5gNB
prBBFn3b8FWZWtZCVzJNZwQBna0w8O7QREaaM+RAIWKmiBfMxr6w1wWf6odC1IBzZcK+Bj18s44R
Vlpb1KLXbeLLBUsD+/t5MkDxx/eLfxiafQp1RhtZEVo6liGl141GrLUivJftrS6zwqCQRIay7FMf
CbruOLLsj7A2SoFrzzwGD+k0tgGcPIB/6LKGuGlDe7axBMKlB05Tz+qfdCIdSCss0PaaHGDtqZm5
iPFU03l2hxQ7ZFS7kIMOthrCp5GAJtSpFwmRACD2Df7NR8CfPhp15QEfaMEB4OdQBdMtLXidz/qh
/nkQO9G6Jzn8JtC28P0VjZE7ftZQRL2NhBuujBMEi5B+kh9kUnSLttSqKZNlgfuPPoFEEapSoRRn
Xl+YVx6vudMh7fyxzKcbHZatse/rLeic+EYJrnEusvsJcFwQ3vjWHhuc6LT7OCSH7gHx7Z8D4PbA
4xjOSxJumk+2Y+Zh6cD9Vr0spMG9UgLo0VSHlbQ3ey11nbY56B/qPqUQ1av0nmOdXoGr0X/wRTit
jZkhCxmDI2ROkF2oubB0nWbS0kdHE7xYDgxbPBiN5QSKgrMEK1FXlJ668kOjcLGUfzkCH6K6iubW
3Cw8ABbe2J20Iqz2DzuzMfmyq5ul9AlzDyq7+h6xrao5Z0m/FMqmYjmogV0g+aYENaxk7oFnpxmR
rDnbtPWY7iMvdXRCbGoYHN8RhH0a1pHPRQP+i1U1OzJwtXC3IqpfaQwIYC8A5L1tPemri3EnkluI
goOmIIRGWNLcCG7XNwp+vVU7yXKpi7ohG9Rz7NFqp6umEdSGc6egbeDmO3bQttyWwdbz+K1pKLB5
GF4ApodZznIAOcufytByA5XPRBxEjSnCDcgNa1liXmaj3I55Nqcqt/m2nRRD6jYSzfK4t5whFcP6
kDhG23Z90tWMve0x72zu3nVQsQQS5Taxk3hn2UgtriQioiUEMhvcT6Bq8Nt625LqPpW+ugRGE/Cy
+YjjvbacoOrinjQgEfAf/au2uNeDRzUU49sQ5BExwH9w8MQ3NRmMu3gETUkYIF2nIbgX0wQ6GDPR
ppWZcChAQu6cMuxbkFPFD7ksBolvRJAYd6Lv1TqzLbLqBW7DuadGTFk+2FZK9O56SBJrbJeNLBZI
qg33URxY+8L3oKw0Y756GbODmcZ2/TbDv/+2BE4Caw1IOcF57yfYsS2QKJLc5AnkbofkRm8Qqoh6
bpaM4Mg67AjEzpobD9uFRnlu29a/GtGT9Elyo7PNjj31QPpDiZ09pCEC1z6EltuvEOmadkf6Ds3w
kds+dBw0f8cvC03hcRCR5jH9+rJIotzzwDmd/9DEtl1539is/j5UkHcXLB5vo6CcVjHSxXfY9EZ7
PhjIYCjs8HNYJoc+Jb1P47z5HvN0XEivH2+D6wwCheUO+A5QLKuMusKCzG4v8AKK4aTfEj9dH9K5
U7vq97dJ7U27IUUmyBQn9eeYdAfokRzExpvS6gu1JKBH9UD3aWL9R9O6viUQOv7GWIytBBTSb7Nu
YOs6ptVZBkXfe6gSQI0NDLxHi4ilwxriH7ldDUsNg9EiGWMkLPdYp8kdQ9larhUNw/KotaHt8COG
ZQ95vEVOw/wcUSc4WGIobGl5IJ6o10XdOvkSINxZIrFIs+HUuIIb4FXfo3HUg/Q+BVh05QV+Qs/0
0Afrjhf057FcMLOEKHYw3Bv+doZfARiBvZE+QI2fMdT8bsJB+KsG0oHqrgjzpwL6Bhe+mTtmnNXn
wQgJIFNU+QXu//k9WhdONanqPA8thBp181w3M+sdjGd5MGtRBzK60BiW/3kD/qk1GOg5L8YKXJzN
SfHf+/C5yuv8Z/O/c7ffZm87/fvsR37xlP6oT43e9MHQL1Mvn5qnNwU3a8JmvG5/VOPNj7pNml8I
pdnyv23864ce5W4sfvz96Tlvs2YezQ/z7NNL04xosjh5heSZx39pnH/A35/2T20VNk9Z+PSPTj+e
6ubvTwb7l6SUApwrhC0tAaK1T3/1P3STJf5lcmELRbhiprLkp7+AamiCvz8R8S9qMUUVtOSVCWIh
wKxqZP2gyWL/EgQcZIoQAVIy/Pn069e/4LMO/5P38VrUxvSvAVsYybKkxQS1cTh/m7eArYwbRm+W
wQWPGAFjZ8VU5TZ0TKDJCl2m7qdBgsw+Aw2fnS9ASSOTRT5Jjii4T/D2h5jfGCCiaPcBWUg/KKM7
+DUEoKuizqBTFIKeAsRw2HiCBZQH82qhSs9MOQq18kqrbb7nVQ+ltKLI87Jfeki1EzeqN610S60U
KGQDFGLGkkhBwgurhPAXHGQW3HxVlofNtRlbeO6VXd2Xz2NVpPwKeaqdA92EdjkYEIAAyw5iO9cd
hLpdOLrksE3BP9z0SwQxuPdkVdL0v2En5t1k0JWO1kiBgurnhHw9K/A3hpLQ8iux8QnMWyajgJrL
rK5a/8bIVGVHyGdMCWWATiAT3yeXqCV2TxcgUsoS8rVoCaQqzm0DWuH2ioWgb3z0eyT3T1eTJW1W
PI5cpgW9toaAVeQcsD1SNMsUBENxd2H6DYh2oH0aGxW4nRYVnBdCguTZ8HPWLdJRTI28oxmQNUGD
WDM1J+QQt7hz+51hxXkCHIodV0yEC2ArWzDF2V2lkGhk534X/DRrJHXWLivNrHluiW03d6wdpWcs
enh5E/5sAthl5Z+VbQZdZLpBk7ICiSOiRY6MaTNiIGsXvHigbEGwEKHeCYm1rV/V2HCb8roPsjYC
0s8uwFBHQQpIxiz/XsbsC5RQ4GTKaqg1l9GjUQrsMkQyghRoaqDdCGaDCjjmmkGSum6XROVIk5Wd
fx5EioG2MFLIvSqAY1DluKS1BXHnIi6fyyiOd50f8A3uJ28BiB0BWacs2YPRGZQsWCv5A/dbviki
OG0XXpF18OYjTOlOWB481AFPvzQ41+ZibEr/GjHODuQKXjKnfvq9C8qQBsHxLP+SQyD7h6zj9h4c
6CEwjBWGXSpQooI82s5AJG2GQ2EvYNzZZyCmzIK1DxLm4QxZHMM5zpNHnEiABwQLeP4YipgmC6Du
LRDiNuOsxG17vQMaFCrhDgLR3hWcdWotso4g4i3jOgdaCb6nBVZW5spCONp2VBiSG9MD8xrWsl68
zmUX44t68a6tSLwOY6/pnJ7VgKYYGbT0Mp9kF3XVtBssacMrirhbgUScwb4obAR89yFeMvsiLdjW
sKCOuRiQqBMvakjDJAu8QcGnGM0OUt8TnsMamvkO8paaXWxWZglxlLznC8ZK7JF7BkxzNuS+KypI
qu8kSN0cpQr2GWIk1WpqQRWDaBJ8rHbBxnM6ZFnoyFiwh2HKomRJeMq2WdpO3XbkDPmyQyF+xNWI
wEJstNc1Ncq7Crhb0AWa9bJhFv0W5Nh8LKEIAW6EDHyZG2BlTO42QgSxM2IljnTz3s6WBoRsICNk
gKgGfJulNYAqwISTEA5B8sMsCFlNTQbZCAUlnYFxJMYSCjgxvLBRTM8T35blk+SgZtrEngWO5AEO
hQmSvvAI8kWjfJNuyQTmhf0k2JA9AXTRI9eH+wmy6mwQDLhYzEEErMjVKsjLaSY0LDmWySyybTUz
zXS5XwNZNAjbdOp+MPhPLyx647LPqwyZ1dBvjs4JaBLuRmiTw5swYMG84klnqTVPTWp8KUAa5D+A
pjsOXQM87ulmAGmCfR56XJGHHlMjU3MQcduucFkNPxtppvm6NOLhp6jieFhaWK2TDSRxCrYrVUS8
1YiYTv2Zh2P4GPjAfzpTRSkQRxVCf6tQQrDDqdtGEQCOpy5a59il44GDB/mDiGIsfaYwreSm62Js
ZS0/CCoQVLbyO9IngVhpzNZKoJGRE98NQ3P4hp+kpmU6cBC+CmiofMXTvCdLWNdYRRlt/12EuNud
AUsv5ircQo9TTuWNjA0J728g7S5cTQxPnKWghnXLp4B878DNc9uZZvFDlXkA0WzInoGpgFDvsySW
CMFqh5gt1L+SgkCmirXJF8jw1hBsVxSYhkbWEowFBEtjUMVAfe3zgHUGPOrC9sLzMh2m0UlTCymc
C5ADIznX8MEKDJwe8oYdu2/YTBNs4AWqlBlZeA8ZANFMYM6zVnDHFe0SnsqBnuElkDXOhDjnk4xz
qNLmuEuA3SnqhkOsrBbDIoQIOF9YAbhE1xQSzQsfUHSGFzO1ukUtcru9zq3JAvmTksBKohkxhfMa
jy7QIhLgr6JtQaI+WYd1HNjbV8ugd4Dg1gmc2VSIZAlTmszEWbPAwft2XdEmeTb0nNx1K3kGtmzQ
5i/zMzCP9Q/iTK7MdXD25wnZ23UMvNsQWbC5TbhtY63F7LfzkQl3vTfWj37aLMehdLrE/fMEp79I
z0CZDXkdy4IauTyZofIDZCZk46O5hdDXntnLYMWXkzMuWYZHo6M20Qdg+g9nPIGE50GKRxJkB5AN
7nLMNLl0Oa2FMzk2OCn9FVlHH5xF9c5ZhH4BFcLkNhNkXi2+gu8n1ay0TqdHyooz+LZE8iVFiJ8g
KhYDQErLxnsau6Spd5Ex1hBjrgff3nxwnrHsfb0i1eeZKQ5OYnxwnOq33wHC8bbX1BSBmsYNyjsw
150BnQ7WWiQjRtM3JAggHQpcuE28gF9hDeftuY81hK+WoyGXcXFGuh89ab/8+WuR9y6w119r/tqv
Tk1ZxXjug/cNmaurOPG+CcUuSJkCb1pd9uBe4/kDA9O66MOLJOxSPFcmt5jidZcODp0uBAioVGNC
sEGUePQhgzyEbiEF+aEAPTvLNwAwLP78ld/7xrbJlbIRI7SIPPlnTkzmQWWxx5kPP8RbvOTT/+cM
2Cu9Pic26QWYENhjT0ewen6HGuAHE8xX+Kt0En0tvP4J81Pm1UnPp6oHHyd79Ktw1QSg8IqR8zit
edh9cK+9e64spF1YkluKs/nGeDWRN8EFWGf242SZdgIuiKS6marMm5Z//pf88/eAxpAgkmwTQQmz
Tq5t36tjITzrsYnTDvTE2IhXRSTBQIbfhr1Z9cHp++etJLg08ZVtBcSYbZ+cPluFgODE9uMo2h2L
fZd44aKF1N3kd7shvIef4IMJ/3kaMSEe/MIGlxBT+on26jTijTcw0hiPI6ETFqhY/ENd9INXC3a4
pxfF20nmL/FqEjnC2eRz79FeYMm8xiosWUTPCPYun/kivMoM19iPy8SNb6WTnEeO8eGD+aNfefIm
MHnH+1Z4jxFuWWl9HvPyg9NonezKcd0LrkwsV+EAFdJWJ/+40eyh5DIBe5MStWCVGsNFl+IJDEaW
u3IqxYJaWeZy3/tCKh98MLTuLpDb9vnPV6v13g9VBEEspvAyx77o7ZlOVWjYY0gfex6BwiAfFnVS
lgsEotyu6AsIXVvRipfIqKeq/w4O32ohJh/0r1lMF7UZyC22mMbqz1/q3e8kKRwzeNfj0j65hcw+
EcALi8cR6WDYJtl3/kBu/zzFO3epAJQA7hdikdk38vZnh4KyUmb8ESp0bMFVf41t87pHrvYCl178
wf96vljePuLwsn012cnVHIJJviUJf1QGfBgyOR87+y7M2Qerl3fO2ptZTi5ZvO5pyTFLEEGabPKr
R/xjP5jiox8yn9VXt6WRJjIpQ/4ogilbxH0GbHTzpbfk+s//HOu9eSzCzDmURBmWlm/nga5WkWSR
fOyd3rWsq2LlXZn33qZyB3f4Kjjka92PF0bWOw8d8XrWk18nQbY38nietVs2d9mqWzcLJFheFFt/
2X5wSbx3+7+Z7OQat0o/y3A6MZm1wqYRnL8biNa4DTwMZ/UH53Me6/T6e/3DTtY1GUl7L8Nc8OQh
0+R5GJGvO31RgEnZxs2f/3XvXYSvpzp5yQaUqy7GVL7Fl7GcVoX3888TvHdpEAEvK9J1JcUO5O2l
kQXwU0Dr+UvqN1epMl05ZpuJNKs/z/Lez8ClB8+swhv8H48HCngj/APGIzGLVRB0bo6n859nePca
xwIYi0E857AaObkAzLaGAysrvnQJLnJ/bd4bnmO4KdJq7+BV2ZjLdJmRFR+Xf573n+dPmsIm8PRK
YuPo5MFn9wVUojv1ZUTw4KFMpuSyiVqERBA4zCrnz3NZ8z/j7YWHyeAcZ1ifQr6Gn9zHEgnRgvT+
V8824Vkeb4q0vEigYd+03DGHFM7R4MpPBJKkHzg1Xb8OEuR1XaUQeZQxdWIDS6jQMp9Lka0m44Mr
6Z1XH76dotwW2O5BHPjkUpoAzcnAw/j/qLuy5rhtZvuL+BW4k6/gNjPaF8uyX1iyZXHfd/76eyDn
RiMMM0jy1X24lYekyhX3AGw0Gt2nz8FchEGruDkgmbsPbfM2VEhOwSztJ8a0w/C1Nxv4EECAg5Gd
4n9wKiMXnFCZnO6UbIPLQlV0lPpMg0vkcQsvdaWk39N9sitvCgd1LN/w2yvR62/D7aB8YtoEwBz8
Iyvcopd4AT19lX3XQJNC7YrGznSFHhRCTwmhuxfdyVwwowgcYcPpUFdBsmjZNvIdwvkBOMwNlJb6
7+XY0Ha4gCYo1ZULgbOdnFnNUgHE1ZDDEDxwWUPl+HLCXGRXNmPxYj7I/pDv1d18ITnjgfik3ysU
qcxetKzTzYRJFoRQK0A9jfDJE3oHetuQ+kUL7OfxoXIKJ3HMQA1GT3XwfL8KvT9So/+DDtxN/at8
6Ntfv/qrl/r/QRtOYUQCfxIRnLThwBvxkn/uwb3/H797cLr8HwzWE7TfVOBCcYpwxf1uwWnkP6yT
hgcfqkZ4kWlwmz9acLKMPzIt9gLVLAvZONzyjxacJP8Hjzj2sJYNEMDKumX+kx4c5yg6Kh0WVKMI
fIWgGXfy9lRGuTXGXo7p+Dwm1HoDYYm5664zL3Y7Pyqcofe0mPZfRDc/tvAoAP9hF/kTBkMBeEGm
+/lMgL9kBt8u7BJIVK3uiLHxSEl3EwbAOrcYJME5f//7PgL+H/aQT+voWmpocHFnsNImbOb6vs7l
rcopZgR0aKQXjrqTvNAvFAoxqnsLDaOEZqDFutf83kl8U3DJfQ4Fpz+DS3hAGdEWCUDwFK9jxygu
dQy9Hjnf7e8lHbNgsL/hZKEIZTbKLgBB8WEU2txju4AXEvoQ0KhLGXMumoLV6gCG7qBiRs1FFt0R
Apsqu0OOsm81SUqwbMAmKxbOcQBlUiBzIQo7vGhPjRO7gGy7s/lsrgAmuYUvciYuQf5jWz8WrXLe
lDfWag0R+7o/7RvrMARZkE20uIx3ykXkGoJUcvvQHJlTPq83gp91YBWPaeeV0G69NO6iHSCTu85P
n9TYgY7JXexZ3vkPy1VkTxfJJUjAF2dd+dtq/ljf5m7lGK+dKzsQjfOXnfztvL1NVz1aJPvzo48K
THdpIg2NKSRkGtmXchmzN2kK8kqBx4oMcXdwHNWL0kPhG1XV58j8mpfGvzKA4KshqUKez519pcKQ
R1TBOyAIA77oewUzKOf3ajOaqR8WuGM9oJupoxTGRgy/mPUhLdHJtW7RVBOdNOZZp6f7wxCXJBUF
SLejDkvp3RV0qVTzMGtJxwNm859jTxStts41+MmIaiMfZZDKzy6glkUYFzHmKnK5d7Liq2lHftY9
Kz0aQHPjhurN+W1kqJOT5dm6raHcCCYflb8VdALGmQx4Dlpe9pdJRLUv5g+9c4c7+SILJr9/aVfa
fAM4XsEw5UF0wtSt3bUNxUaPRUcHgrA/P3J5pomuG5iAoJNDHMWB1O2Fclg8K+gOaOx4UP98m93V
zbz+R4KIVl4vt6D89gzfvjMu1TvFr6FaToWZMdtm/qMf/yzuMyy9Wa4QsY7p7IdB2aD3015MP7tL
IDxRvndjjYq6P1zD4T3WoEyMuxn3JQE0hzMZTgYGOZIJCqRecT2QHTmoNPua74ln/Koi2j6Cd8+R
HMwwtdTIfbMM1qekpsZOcoW/hR1PbvmffgsXiMxU6fqZOQVglIH0nN4Cb3oZv2aAjAJX4rcP60Xh
aLR/G5+62/x6fFOD3KBow+Gd9lwHIi/hXmfve2MTxULVCjk9y84+e0lWJDKYciGBpASjCwmIa1Sb
duGeeYTiD6MDfLYo9G/El2OTJnfBJnklaSBvhAfIrnKY3eaepS2QZwJ22Lyr9opbB6ED5IYpCGzv
TQFu8z9Z5m7WtGBk1zI2v2/c2VccHMoC70CpoJLTUzOYgclSaLzrg+xG5PgbF8Mn29xxXMdJNhq2
aqsuB3B8oJmV6P3+fMxht8u5BXKerg5ajCIAFqjJwOAbV+BYKzJBXNtcyHsh25ABwlO5C6jFkNAC
nXAIAia525fIMLP786sQWeAuoFIrVTvqYQGUrRdkJBem9hth+QlgeZxXbuVYNjlaBOf2kKszrXqA
id4vEQcgwYPETnus9pUbfxd6/EbMgzXAENE+AgCMsBNxFIpzYobgtEYoXlDzrG9n4uboeE9+8tq9
5ncSYFvu+R18Z4c7cYQji9xHmkcbPJkMnpDuzYqqIR0zaDI4mCCki696c+XU34Ec6QPxPbuV2n1a
Lff5rNycgSuBbWmHCd/D7+CK2XVUPVIPCawonoh2l/uWExB6Up7CHgthBfhh/OigufWTbTkKTb3S
EX3PjRh+vMD3KtPR50wq6JSvzD/JtF4N+ZNkX1Qlpv5C4JFSUUK5HbTwykMVUSMK3nufnWee4hqk
QbA2OZFBR90D+2JjUJBkerbXPJOf/erEBu3279FaFLa2T8qReS5uhRWJG2OCeeOuutY8EM5Rjapv
LWUVLNH1yNXr/7iOjqxxAWxZdbtQmDXWk+j3QzDu8Lylxe3faERsBssjWywMHX1GwG0GtWefcV7T
e6IVNMVzpwGowEZgs7K3aGpdwMxddBUpUdJrVF4dEu7NBi05kAcLTuymF2soGeOVohGDcF6szBN6
Pgp+zeg3L8lF7kqoTq6OUdH0fatFrZF3GsSTEPFh8MSLEyg9GjIMagF0fldEiYRKP4tdrlAlp1Cf
9/JLkHbfQ6n7YfLafXlbP2Y6/X2gMwepQeF2+wnidp5aO2bhxfkuU27FfZWtRBot3D+35t1pjj5U
bAO0R/T3Xwr5dFNBkujUjyE4nS9kNKsNV7+DdEAMaRdHSVjy8K8ijIbM0UaKZNkmF9G0ceo6+90r
D9qBpdKNY93qHrTJX1onET/Jt33hwx7nC9EcRmuTM194RvTGA6m5Ct2eDu66Otpl6+RXohrr5pX7
sUKLz8naKYM6OyzaAwCB0w/QJYk2kf3oU3/7c1E8iGYpGwgcMxO9a99k19advbPuyBPbTBSQ6drS
5UbHGItD3D4YduePl2h9XBSDMNYCDCmM60MK5EafeuM0CBKjv/DTjxVywausJgU8XTDSeas/7sHX
X7gA7BtvHWJ1EsiLsy5gtKOzQVXvX65RB0ZQhxAdSrAs3h0fk3Bah4FdFGAyo2r2MNqX5zdxM2Ae
GeDSGN0eyDK9H4OpdkMwduuYWSoEoJStepRNjqxwqUsSp2ZasfwyvSwvpZv8VvcBCnULRJwMgPkE
tU3xZbDpH0dGuRMOskCjKdjSwjX7IunGJRSh6Pnd287Jjmxwp7rsy6pPSvZ9IrcD/PstXJ0QSN6d
5MzOUtHyGu4BCpbuthX6/+bh+7Ctc+e7JmBPXNj6tCDasZ775Hf7NhBmC+zvOTnkR3a4ZEXNdYzo
g/GBoghG2ciCPsauNEkuBMfBNOUBc+aDU57a6a1gd9kXOmeZO+FFDPrakrmNFsSv+k38Wr6mr6UL
rdf9zwmbi46/Qdt71qISVWwFzsNXloxk1ZC2wHSr/YISc0ME527z70dPD91Tk0Fp+IMdVyDWzlgl
B+MqCwDnmsDAZsouExOjUwy4p/Adtg6gJTmx2eZdNW+46v3UBWfDFzXQDxjd3omeJ1sLkgEzRnXK
Rm+YLzqAa1+tTGauj1aaYZRWfznvDQIDfImhBKOy1bHHNqYADznU5tEVEt1nmzbAMIkeL5COmslF
Q6DX68Zmi8gvQWDqQXDQlbzB7y5DCp4/J3ItQYrIumsnLo5iHlpprCNygmXT9D5qpx61mt5FraZx
NAf6vdZbcp3tytZN7kHkgqjpoz/h2yCF1Jx+dpE/Kkgcssf1SaGFXzqib7l1KRz/KLZNR7eOElcY
kWI/amgzmhclHTQoJwDJff6LbvW80NhWIBesYbjupBWkWGsj9exVqdPVN5/ldqcd5kuDZQ8ezlxF
57f1bVHodeTUjpPjn/M/YCuCYvgQzUoDcMITrEoydhLkW5lLBXiXXPWIoIavXYhiyVZxDKcCTVad
QeP5154ElobWZoUJwFmgoI7FyhBdJI2TZ8H5BW35r0ow+SjrOjaWf3CAy7MEaSUsFXL4DIWmxywr
9+dNbC3myAT/xOhHNZxV9sQgGQQFU0DMDOIAXuCA30XweTgQzO+X47Et7uaJpnII0xp+ODnZC/hW
nbm8ghRhAFE4T3fmq/5JfcmvoZod6OBr+XF+oZt3OyixAPcHXz+gLlzSEjf1qGjr+9GcvOptdHEk
UQBBVTF80Cj4eZ3pQdyA3Tp7qgz4M5oMmI19D+tHZy+akgSTB6yrFX7Vokd1kWgzCkplm25yZIM7
390iqQCAMRtD9W0i1mWhZYJvt3W0jpfB3W89qh5qiZEiamZ9A1ojO+49kqzkaw7qNWeNU8DVQa7i
VX0HKsIQAkqCryfaRy6U57oeN+P70+Qn2CnCQN21X9FGRyWa3GDqxwOO/V704hLZ5DyGWP+7r4Vu
4bB7Mf6lqr5gZerGlYG5WVM1AX4jCo8UiNGSNwBQRWqClg9656zSDi12yEVT9nLNndo9b3HTXY4M
com0qvdKhtcrbkXwFJvlLzt8Om9gsyB1vCTmTUdOX9TWCKUXdtAP9T52Mm/e1V7/9LtKIipInSwH
fUKNwe+hRYnciHDeH2NovcgyGxEsnRyj2S1JIbjYTtfDTKBNqOkEsDQE/s/rGRbk5ZFhsk+EFpDp
y7v6ItlbdLnEkoSYjdOGD2eO83XLqvUCY/LskQqGs8LBIyTzigAs2bHTWy7Lj8tfoorp6dOYs8p5
e252nZJ1sFpeTk9J6UFgS3Wzu+Ku/wE+pH3dOF6fgAIbdWosWnSpnua3zLzBFFUIgrTFdwBJXUr1
1Fpsj8vL6H7cg5HTDXfkefUaXxyXhfY4t8GQMuoNDexNsRMhLwNXMup5IcMglfdIUITY45No8r5A
A2B+dLdPi8SGYRZrs2J/M7u+hBAkJnMt11oFgXLzNAByoCs2atEnNUoJyrrAU+M01PoM4eSCZsWd
4HSf5LjvC/nTBJ8yFEulpis7cM3b8pZLV2T1CAhw9zJeyZ2rqc5ounoZtOohesdQ/qsD/7FEvtbY
VuAJTRPYHzDLGraHKRakClt7qJvAIoMrQiUYT/l83KcVQlB1IsE1dHBF1O0hHEUVFIUP+tjDYxNc
DB6XSO3tFCbsh3qveesuvEQL2QMpA0184atEtCAuHstLbmUD+EfxKiHOau2i6/nWCPpH+xkD4jGI
z1zMrDvZ5eyENMQg4n26OiBoxPg6uRDWHwRLV7g6B95HhanE+DGoANxCY+eQX7ALXMYVnviiK5yF
yk8lh8/7zAM8ZAkMCXUBY2OS7NvwR5a+qt2lPfeCY3faAuIMsVUfXXljpOdWFIbs7TE8RbNbr377
yqBohrv4uummllveT48vf6Ogw9zxZI0WMlq8fLRTaOPUhX0x2Vhj5w1PRoCmgF+jYToF1rfBBynn
4ppP9R1r2J8PBJtedWSXWzL4PyCFEMKuApJOa7kth+/nDYgWxjKnoz016qiuozKCwvL8onbfagm1
N0l1mhrz6SLQ9HuF5twustUeGauGOjXAZgWIUyD9HG/nkVb30kgx+twChWDSeWe4FhrCIG6hagMZ
auRm0278oqz+DLWCL6JzcpJxM4dC1i4DTW2BsIbLObqmtcqV7W7cGV9Jc1m1lp+vlwqRXTNa3S4B
r+A/R669G0U6hUFKBdOhXKCwSSEp+gCjjdHurYFAJq8UjU1iemnDYQEqBqAYaGOQ+nARIMz6FaJx
sNJPWrYGs7FEa+IUdaqYUNKLVtRY17WTDqpuLXs9HMfuq46Zfyy6mEqFrkPbMklZnO2XbFKyfWGO
ce1HZlsvjmRHI7roUH+fUU/UjAFanwmxU7AbSmvuL/akYGImHpKgrWo5swM9j3NVdSStkyJQOaBC
n4J6JQZtWOEqSRKVq2tHmaLOrm3GHWhhUiLhk7kEuDIKks+9Du2EiUCH2DKXKwXP56ZzMcCAIVvf
bqdSbvx4Astr4prtOoNVvel6K51dHSooteQUqMIaEPmVFHWCHNpqL/hXL2spGmirvJqt7LCSRwnG
A6KUwy+lA3PN8zSiTm3TtNesHvSbcWbq3a4mZLGekWPMBBPi0AdHERcAcKlvnSpt5W6l4DCpRnDu
gkLDAGe5tdigJBmUMEbPTtXVCl9havQZvj2Dz5uASk0plQYV9zRTMB6xTNIF6jtLtotGhZT3cgf6
CnBWKPqqXID7q7ZuTLQGhh9t1iZguQZHNuBaplUY9bWVrov5I8zA8rAHdWk+3BdLkumDk0d9RXzD
qtfCH0BbmnqDVFkwCgRSOmAFSpz335sonch+qDQFAOYZVG4tGD8g4wFQdd3c5JUx6bsmT0DPYYGd
f3CsFpQVUGUsCtC5r2AJ/qrGoCe7T00jSV+TJdVlCmHiMnWbBKUCRv4IWZ8lKpo3O19b5a2AVpr2
rR7HEXN9kwGh6XyxdLBUkMHOHLBFkQlUbsZk7NTZqPS7YZgbDYQTTbdcddWcolUGItUFanJtUfaQ
G8my3HjFI2aO91E5h/pumUjdPE2LaY6AtUWk6MFnUcVhf5EguXuposl8621Jamk/g/T2EiRQ63Kd
qpo0X0cZZON8K5Kguw6Gjnk59FPYaQaYM+rM3OOAIHiAJliPZihFWFqT+6q8Fsa1CYag8G4BdeoE
4SgpbReILFVljgmYzCIJJPcg80AckHMoHRp9RmWPvoR0T/+hptqkVjQJJ0v1wP3MhCtqyOY8xr25
VHeoIvdVANImNagVomcOtsmQ0bdfw9ALx3w2eh+Aqky5bmrFivaqHqaJC/VEq36WM3jkVdXEyaM6
LPYtSLIsx1oNsGmHw4SmAUgSUfm6rsBNMh/aqV13TWeA/2CZa3UZPLuLNUt3VaPpShCS2PDEgfY5
mKppPdopIMuaXRQ++JITw+nWboWuZzqY1g700lp0UzbqgmGz1CSRr2HgugdFkW7PQ3ShFUuzYvI6
jyvdr+XaaL8Z5ZREePUVJig7YQvueZe2miz9IlJTpQONhzz7XumQxryQIT0e/+ztOQ2/L3IYRele
UpD525dqNoLDJ5AnhKvsblhz9OzuoEWR69OlVmhSWz8sdq8m9jVihpWFoJ6ZEjJgl6Ue0wu1rsSd
4hVrbzbaY2+iWLnue5Po7eNQV5oExeRq1vBSS1TELaNRpFi7Qf9Y0/pgzaMlrQ9hucwLcCqrVr1m
hWpa4NlWqjgr3VXTQBjjEm01OrB5mr18FeY2mJ2oslg440FY2gRKbMBmtNrD2tWgdPe0CNSkeDqN
RqJU/Q2YvpUwvIpLcMSEETbQjAdB9rH1nML0I8vQTcDE+Pux6bukjwckXBJU/Kp2RcgCt3/443wK
svlMPDbDvcUTKa0hmQ4zpkytwlu84XoIiqvQTxtIP/qskm3uBTa3MmTw3oEsj2gbdWzMAo8jUIKs
jj548SuutgP4vdzxab1KhHDXzWrDsTUu8UnJqFTQkWHpo7LQFqRGDmtQzA4eAQCPPLZOGQhx5Vup
3bFRLrtpMnsGXxKMgoscqrzU/jHjwW9eVFeWOx8wY9oSINHyX+3Vvyo0HJvmvqiNahG65O/rHXKq
eA3qDPMBD5595LSOGE+8lciZSIIwlSVvtAvUIYyS3IY9BOl94Y0ohWW3YgjOKYQauduxHT4dHwaz
aizYQRUsMJ9tkEQNDtJYDMeEoLfCJDwy2NGrMeF4Hz6vZWA2jvmkPVe35d8Y6z79wAbyO0xbsaIZ
CB64Wj+0b9tY0TDKRaJnUPNTY1a9IlvvSmVfh7vzB+b0IQJbli4bhgrgz8kAsW7nPUGgwAgSYuUu
rbMCjNihiDVlIxR8NsO92TWM4USVDjMgKCxeiAcu4gvbAzAeKakHYQBX9AQQrYvLxrV0ZqyZbA/z
IkiAfDMs0fD16fv4eE064VLxcZJYQ55tHfKqkhGtd5GTQrs2EoTr0/aL/dkS5xBW1MZqxSyBDU5X
0R3NrqG8dIdhOMOrZDyS2fmrUXcT7eL7c+Lzy+6zZe5gyBJZxyXRf1c/JjDsGjQGu8Vh8pSnjnYa
tdFHN8DKDoymH1IZrI5fRT9ic/kY8GAlTgP3FY/uQCaYIdtQWdWj35s/oaSheclBcn7aV7JjxB4r
9ovJFbZOIa59nEMEIAxecmE21RKkHTWstkrqW8u3GMnS+AX6MpOZ+ucP4el9DETTkSkurELbqVFn
kIdS8OjhHWM4Mujvyy//nRG23qNHet6lk1mrMJKmX0rzKonvoT103sTWoQPKAq9fxoaCtsxnE3JZ
T12mw4Q5yMV3Jg7gJ6RQREA09tfwTgm+A6hno0usggrys5lwsOMCuTwrd9d7pKjTNcNPmRiabuGK
mHgRnoPND/RhkS/btpPahh2zmKO0Z0m/CpD3JY1g97biCVgiGEEdiH5PxmzrsrBzIIzwgbL4m6wX
jpRDtgayqVYkqridVhHgcDoyJDwtCCoJ3A4mpTXqBlRBgZ8vb7ugCORACuqD+AI/hbshdAHPYFkY
fsYEMd+hG9pFUkoTO0eC1S9vx4fcDaHVfG061g1BO2Yd3OhGVOXevG6OrXLXjTwWSYPrlXlI9ZJZ
bneHIRgbD8qEys7wavW0DCrBTSpcKrepqdwMOBUwOjkgUbPelC8MMvNTe7Dv2pflATz3+05UC988
cR/ba3B3EESvOoapQqVrj4TMTCjoQX3LHdz8JXpVERklV4SI2TYJVjKZkT8oPFxL60OTTJADppUR
X89k2bXJ8/kw8hef78MEFw+heJF0BTORX2LQHcz8mRd5hisfJt37e4mmaFFccBxWVDDNEPsY9Qom
zruImHf5DKJkwco27RiYdWDXinKKceoNNGJzRMhy8dNu/06d0YDxwXbSJ8lAvw7zWZ4I4C0yyv78
KPIXOrRIQTMLMUz0tJLip6TPzvl1bYauo2Vxd2UOxO7csMCPsPYy63tTIreGETtLLmqgnb7vEE+O
LHGu0Y0dKiErLLHxdRnjnWy00bwifuVPO3X/3y2L8wpU3ZpY1djXQgKZ1KAGb78ayeRhbl+wgds5
ztG6uIjVRpWB2jxMtRhCaZz0drpi08IR5iPAlIzu0vrG2EDKIBFRJ27ebYYm2yqgigTh+rN3QOLD
DJUcrp/IGD0YLnoSGKOojbbtgh9GuDwS+suhrSQwkk+LM+FlDubi899q4y3OPOPDBMsajrzcWKam
qjOYmBxoUoH8BkNEpWderLsED3ITZNf2TpwZbHo+oGwqZktlsMZwZwvkcsjZ3s+WFtI4e5GmVwN6
YUouSHq2vhKwsRbGWFWd0dl9Xh0q24ORWwruUZKbHuqADomUkA4McH1+I7c+lQ2yTAI8CF5IPN0S
eBmVUYVAOkjrFTcEjRCa4ectKOxT8AncsQnuEPfWCBYBNDKpdVXvu516o+c+O8uMfCIaaXgDpvNw
nz9IXgRpP4oxIZAYTT+Kyj3/Q0RL5c73OIFcrW3wO5J8Kqk0Gf6I5opgtdtf7mM/uZM9RZUJrmkY
ATMsnvK7OVsdK/nn8HucXDBpmioAIGCu4THOZB2KRUargfbPqw++cE/esSmm0Wu9an94YaOJumD7
NoPWsU22v0dHrpCsAcLMsAlAweKgUHLZDjT3iwByO6DZdqpHTDRQcd1t+7t9rJU7DKDChlRjDLsx
ANYT6KDCWpBYsS9/6qEfFjgPHSR1gNgDRpPSVTUDpQMdXaCr06MB3hvQesoXVQquKv+8O56OB3Lf
kPNHWa2XWk2xLvCKM2hDuLdXCujSofTKQBI9ArZC1/HX4xxzaDBNg74d1ggtStd8lqAIf8uGhduv
0hMQx4vittcgXqf6rWCdytbuAtMKKiMVvT6+VVqP0TgWMXZXu5tdzcnd9UcSoJHjFN+I8BLfPH9g
ADAIsm+gUjhnUfIUypwRbtbQlC9kErVUm+TLEqTHgoO+mbYCn/SnJc5p0F+IwecOS9YVoCKujtn7
GIMGrRfvQIPvie7Uv7CHdw7QzTrawdzNnchdZ6QtPmCHiWeIFV4uT2yUKAn0O8XcGYr7LwaJmIcy
vsE/TLIve3TirRGN0YWZBI4ppWXc3+XFKAgrm0WnYyPcTS4NXQXdCxghB2kIYojCvbTYvisMlz+W
YNIJXY2Gkr+SfbJcMJxU5IrwGcK95UKbHPdjV7CFxvvuqbpnBD62AyTfC8b3wDUl/JabIe1oYzkv
jVeo1bS/vyVGihRceU7kMdKO/KUCHIa+10gFSeemTVb1BVICJGU8Ub0JLOucFvBXSUOPRL42rMfz
B11kgDsQdWfNUI+AAdxZJY2WxbUaSGD+d0a4oAkplzK2MxgB9UXlqXpS4b+qX+eNbIVmhQFKTB0l
E2BKOJ/U1gx6p8xKFmvr69ikt9Y6uuiiVxfzZK1XEHvp6TgZwbiM+9gg2Y8lGzpP8CuYF3DX0qdf
wTb86PjJXW5nA/sVWrDAI3JHeTNw4tmBgLBFVfgpw7eK59a37WpACYPyHFx2XKSRKwUvyBqnAQrS
TvECMqPlesIkrWdeN6723CZgbyl/iSoNf7HpTHXKBhM64ctUOXSD9TmHWS1oXuyLcN8jF8T8DUPx
CqvMG0kpAEAg6YM+BGrNfKXKlup1AFT698uy73fDilRGAhcj8ccqQHaf+f+1Te4KHnW1qzSWZjC0
cgTIOsEoLUMrT67yTuZHdqJiwFaZ6tM6uTIVRGEAkZDebdo3wNKgLOfOuwYZ2/zUWi6rr/yNeLrp
QR+7yxeqmmzRy5ZZbd3wrrmGtiSUdiE3A7g+RLbIzRgsOwi0CF5Nf7FYC2ocloHjy/Ojh12ulNDe
wrF9q0FT1VwXu+ww72zHeFBad9qnnuQKhSm21/phlDulva5UqsKMpnv1p/1TAwE72sIm6ObnN6CX
pANbrOiwbMRahaAmhykyFYeFf8YXUtQYBTNaGFJg2+CAjgTpqcgCd/dPHYjBQ0gfUXCe7/TyFmJG
7vn4tpGRfloDF2TTtMpynb1hJICLxvh6kGZvgfqnLGJ53fxCR5vFfSF9kUGOzwIL4+HI7tNvzSEF
QrEBRlHGgD7kOcRw2q0CBcBtIBEF/FsHySz7UUfBOw2XFKhlHAH7AbVaUHVdowfqQG1BD1QcOq1D
5FYFqfbmNzuyyd3AhpoifiawqRZArMS600mP57/ZBnoXHKfQJYQKjKWhQsHFE6nQFnVkk2npnjwx
FhVGeRAdsqvaw2DmbfTN8gGDuBJmTFvOggMN+QM2k3ZSt4qGKczTdWIvT1nF4zO6mILuV/IlceLr
5rG5US7HIPNFox5bG6qAmVBFwQdG+We2XCht8jsPaIC77mQg7gTOuWUB9WEZdFqM4eg9Mz1ykyrv
usiuAdI01vAyr7WdAqZ1wTfbuutQKyMAkmLmlPAqJqrdG8mQYJ6ieErwAvO6gIGt42sCBZ9/OXdg
KEcG+RYuXraYemMGx/AHZOConP6bXQMoFjKVOmpk/NyBFVdzNJQwkOaFs2oQoVNmQfzbehNgER82
+NtaMkamqcHQKICAFrhEnBhon94Lh0D2oO4ofIZsxSlgBm3IF6iECXx8Dhk2Rs1AsguLGIBxyPyo
j18s40XgDCIjXIyQoHhXZmzrIDA0xx6uK82gwx00icGSZy4URPzxReFGvrB+tOnqR8vjUnekshr4
tmG5e5N9lGzx2PNHColxBryvr9er+E50TW5mBMdbyn3EYVEmyWqZTQ/IXch1QDGzpOpXa68G5Us0
Ue1HC8pM8Xg7ux753P3YMBcnO7kqjYR9S+2ueemuMaKV0iGlMWriJWh+EuAUKeZ/VjrcxF5HaAX+
mPnWvBU1RwWf2+ZahnIaE/RH8Tvy+cFoLsP5dvk3NWRQB2gqmtmYJpf515JUW03fS4hhUgPJR5Sy
BmH43/adDxPsz4/CpKxBRaSO2HYGUu7HNf1dPrYgRu2X1ypUfUJH+afDwqB0OF4WdxzjGOKzSwyb
faW8Lj1kx8s2OH8at7/Ox7K4wxiHijRFJnauN9pd3HaPQK9+T5XCO29mMxk5Xgp39GorlYaVbd9y
WHLQmEDtlZb+vDPZpT0G1S0akQfR4eMUmVDx4zaQO3wS+jMFZnEAh71DixwCKfv5Ec+eOqQaAPON
I1/K9H3s5xmiaI0dgPBAtdz1i7iELNwA7jhCrhOUOCF+ivow4iWgBIwZFLqDfv5i1mBZ+Fv8b2x9
JzEA8oNMJgkcD/xzBEIWkCtf0Ng2vqPLjGf0+Kg/g6o2YPAER71bJ1BEq08Aw99gkH9//ptvutaR
ce7EZEW8yjnG8igEjfaDGjn2nHl6IerubJmBrgpe67pFgCzkkvicWINVEHgWaP0cQ7sjymtiiIxw
n4+BZGTdBKzEQMsNBQk+mVbstc4BYNfxnqz3zfW6B0EJqHY1DAKSR+vibyBZPudMpxa5k1m3YdrW
kIhFrdy6izqa7FZ0WMB+ELvgSQeEUVSDfK+qfHgLs6ggekIkGwhM4D35+u5Yt2vcTGAphpYQCEBw
QGO3x0SXxWrmPv6bGhhocsLHZL/4yS0e7wA/1YHo1HJ5z+nv4B5+VTfYeUJ0QqMXM7ypwSecura3
HlaQP4B5H2hY9594KjPIkgLQ9SgA3ikAwX6O7aRr+7RaTQtUXypdpcRppYmuqogjkJtNf7fDRM3h
R1CPPCWYaCOjnSsyQEs3UH3ZovDXb7q3Ojj97AVo16K8m/3wz18UpXMZBFKAeaHB+s7ycXRpxV0V
9kQraxjs9+pF7EKfe2/46UFYWfp8Ct+XhijDcFcqGJVObuC1GCwjJtCAln9CoqVALcvFR3PSIigu
7Ts2GAPAaPyFENHF8jnNOTXMRZkl1WpgzvIKwzt0nC96jDb3O/VOJVfvYkT/cJLytz1cGRDfAEyZ
yXZ89pVsrcspnmFvmBTHTK96LPe8N265CXQRMSvB1EFOX0uQyCWpmoX1H5iTwku8LIgCxqZLfoi+
HNf9eF8QyzIgVQ+6FZCucM6vyUqPTj+p0f1IX6OIAtwP/m77GsLSOaJb/CS/YTqP0VuY7gqqNYid
OoIFn4Q6AAPhPRpDoDMCKO5uNLMmA1p0kDBEMYJDvYPzzLskAEGjMwfxQQSzOQ3m0OiDRbxymBIw
quufv2FbYqBI7RDorCsr+F8CysHPr5Ggw03FXFPMCT+dQxjEobAh2gTVJpBvfja49k3ezrj+qTb2
VMaEY5hdCfbw5Kij46+BLwfyc3DME0lEtP2tbAVZCBiOVpdUCqTudIxK9cR2YxVno2iKhsYSccJ+
DtJZEzjt6eUBiWNTg/KhpqgQjOGxuL2aj7O9QIWx84ChW93SzWY8WBsn+0K+JJ55bzywQLeUNHkI
vXHGuKOQPIu/OTCHA0JR/BDoymKgAUXYz/scES0ZDcgsUQyq/WwxwVEEePKYX6QrKcgxOUFElQ2O
RIzNpny2yLkuFJ1aYpRJjjszvGtjcL6Tlto/s3vg80dXjt1kBa+qfsFYOfOvZJ/tMf6UxAEo6Pts
196PLyiAC/HDHH0T+1n4BFA8xTaggaTy1dkYc7JK2qUVa9W6+CLuiFsUY9F7zc1+aS5wqZFDaHZj
3xoFFd5zrD1z5O7sFsWJBhUdwPOMWY1zdygxz4bWl3DBp8kz/XUXBeSZ1RzFSQvb32NTiJAAoYDF
DAfLBNceZ6pIO/QxG03BDRftOmi7TL7mizeURfVzZriorxdFI+mjiudBbYVepaMVJlkaULe2tm/z
XqTpzZ8mhV8W91yay1SCliTcKk9od9H7i4fyD+JyUD5EA0pnGm0u4wSpe74DSO+q+SrthV+Ri8on
v4E7THpWZ5LZYWs7D+Un028gk956C8Lk38PEbi8a2h5owIGcEdnE59OrZqDyR8zGeIVrgi2EYVIw
T+flspN3TnRV7qLH9RrwlIXiItyFUKNSadNTkUoSV7JBt5H51NHv4FKKUk97AALef0cYIIQFIQ63
+z/sfUlz3EiS9V8ZqztqsC9m033Algt3kSIpXmCURGFfIxBYfv28IDVVmZH4ElL19Tu0WctYpCM2
Dw/35+9VF8Zm8ttQ8+jG8fM1bJhAanBqVdjJTd6N0FNQAaHe9j/ojt07z/re+IaeUNTorE/sibo0
iL+MeDDr9+0u2wJVHj8DGhCs3CTCZfVz+LinLB2aXwDSHy/DGCMenin2OguZPxRbDZdx7kFSGKSq
9jO7y/3oOv163ujy6KFLZSoaNGVO+AjTosvRfIE5J5BUUfzCd677cPbnHcA67wxOg89j/zysENGR
fR/IfuetZwyOH8zvi4AWOKSokeM3IFHNo82DgFkv68loVVt1aQ9pd6VK65u6lja6xW41rc72fTHh
oa7Tb+eHz9dWcC8wC9o5eG4NxX5hymf0+kO9CUfNaJz0ktVMv7Br1oZ6pLH786bE6JIv75Et4cZK
dNIxJCO4x0y+c40gPOs4D3D23tW0FtstT+hfI3vnlziYUGo46PHPcSOPZEvGAmRDLNCtlxkp11a3
3cwhKwmtkxhAGJ8uYAdIDMQ7Q6SC8WUmyKKKEDINQU52aeTKfu6vp1oXp5RL7qFxiwuHmuKuoSkB
BxgGyUV42Q7t16VH3REiM/3NtE1WRrhwF6F/8m9rgpuceqZHCcMAq9r20khDNJftB8hKFfYKZG9p
Wx5aEhwheuTVNu8xLrWSLoDce7ZM5IvVwVwrm/PrTNz/h4YE3ydBh9VhHQwpoDIfXisfLMfvQNwZ
3q4JGLowOKB0bSZPwiS+Vw7tCtc6g4ZMU0WwS4IsuuFUzjzLMSh+XIQswstcgbO3duCu6jv3Tl0n
WFrwtUcfINzzfYYUJtjB+JWXPCjoHkLDxF0cNEgsTeF0aZdhHq4iMvh2PDfbgrexUkLaAbJK2K6j
b4HHFsDP6WbGdp3HX2jgUdc2rOBx0jwFG2QMj5PaUMcNuuem9xQCrg93fsivncKzQYRUhbwm0WPU
fud4UGzX5it1CpPXMeA8W6uTsLLlRE7jKDfGOmoxCdRXQn7FDgPwRXSrg94XxbWttdPcykuuVh+f
/HiemX1L8E+5nqOZcMbxHbw5LKEBMkIbsL3kw+TIwjUHvOacLME52XMsNSkwIi5Vx2A2gL1tdl26
qZQnw3rUNOqNurYxCymQyOcumbbnr5vFaUbLJMQeABU/gYlHWgb2jwzW5flGjd6M1nDzCLiHzPDK
QnHPG1s6TTrKvmjMUCHAJSYwo4mMrSnNkKmRXqoUPqRay80seUS8N6B4h+ICBFKFrYzPZ6UeI0wB
/fddlbGboSZPc5o9nh/IwqsG1JXwTRqIAeGjhBOa6j1UW3SEYGn+Y1a/jxX4cQiavocfeaS81F30
iLlec8JLxxTpA0C0IZnCs3jYuAdXdU+U1AClEt+Y6XVc+V2/lx8/0nggm9M8C0LfD6AdWtcwW1o3
yHoDRsRRxQDfHVvWh5jODjiTXKtrwTOT+5SZK/mRNRP85weDY31ZGGWO6NrMi1dJUT/l6GY5v2iL
t8nhMIQJRKtQPlvW+wRGZaCEabYr8220gRp7CJSIcw9ObeDPjAlCyx/5tJUPWHIthx8gXGc2TfWC
KvgAfTOjsA6qwhxoAbV2o2f+3F8vUiyd7kODwvVVKEk6qQQLByiEjYy5ck0M6Uon8w60QpuiXr2w
10YoHAzWaUOTdjDInmVoJj1yTSMur2d3W8WrURRZKw0sXl4Q/+Yd5sAd4Q1yvHH6Xh3ACoSNw1ni
+xYdr/LLSIOivekI+HcuVUCqkGbS/XKnILcWKOwrDkpKtwx5HgIdTFB7wrH/w7k/+DDh0IBISc0G
MLa53Uw2dQqQy2gUgWy3V8xSPxvjGkP/4lof2BNOkDOX4BtT4PrAKL8ZCYQAyiJCRQgevVIgdFiQ
7+e3M19L8aKEJwLLMlrQEI4IvnZo8yJra6w1zZv72KwvkwQpJZqp28GwNsUI5hmn7oPzRpcc/Ifw
NKpBBijvjpebRXmvsxp14CRhaTj1INew4+k20ruv/8QQKOnx5pVV5IePDSVxlQHvPyCK77W7WKl3
jsU2Y8V2580sOnX7bzOCS0jJDNqrGeOZ1LtywtN56NwE9Glj+em8oaWJ45BXA4lXXt0SygiZ0WTS
ZMBQGUPyS79SwJTWzKsVrSU/fmhGiJ7MnEqsHWGGIyl5K0/+kuSe7TOE6rJfh/06/fCaScEDWEOW
K+nER0YqX5ejz3SQV3t5ltbpcFzCaW4oqvQMLMf8JfKge93NjBczcsbUlSEwmMUeKHl+JTpcHBwq
EiavEJ628XVz1aVgPOR2ow291d8Kc8MJZmcoVQ+yL6t4dq2GpIuDPTDKP+rgMkbrdgtK33ejSggm
tzIOO/UazHtpwFdSBVsengW7bIJE91q96x2ZJ7oVNLT+NWLh4E3oQgV/I4zzju7mdrqWi4viG1f/
MzblrfI6Im3/ub5XUefa/IMjcmBZOItSRAeig3jFretiqySZXxOyAVf/Si/h2pIKl7KZIW9MK2yl
2ABNmC6Fhr4WaIsVtPck0uEkCvcwjVgrjS0mcfDqV9p7PPdeXjUXysZ0M1ASQwpzjQxs0cEczJ7g
mYmJUlY3wWTSxVcqmXHrALBXr2V/F/emigAfPpn3gQizB5JMxRoZzFRl/0JswzWG6h6MYS5zJu/8
flhcqANTwiQOZp4WKTqW3GyQQgmwKEf9SeX030fSrOTf/4N/f6ubqUvjhAr//PdV+q2rSf2D/g//
tb/+s+Nf+vdN81bd0+7tjV69NuJ/efSL+Ps/7fuv9PXoH0FFUzrd9W/d9OmN9AV9NxK/1fy//NUf
/tfb+195mJq3f/3xre4ryv9anNbVHz9/tPv+rz94gfG/D//8z59dv5b4tYAmad2kr+JvvL0S+q8/
dOtPx1bBP4AqOzpCkbT747+GN/4TTf0TUCkL9StUarkmEH4C3lWa/OsPRf/Txr9NQM9lGfAYfiZI
3fMfaX+CzIyT24A1SgfUHjnJ//uy2w/X87EmmIif/z5U08VTS4h8UL7jVUqonKMYArC5cMllxTTK
1IRClZmoxHlw4qmlExh4VWLeJ408RJfamFtT56ntOKeSL6UDMnWBU9UK/aLFWp77ctHZeZAVceQA
86naUvV5lACfcod5HLttnJotQLdaJcs3el6wDqy25ahcd41WqH6WR0S6GZjaZlfpbBPjmkmtGj9N
fa+D1LksY9Oe/Zg1Rdq6Xa8SVXEHVSVWugEaJRq7CyTROY+lVSk6FKlHRAeuXFvwvfeZw7TkwbFR
3pr3VV6OJhCphpFnur6pRlBm9nfMIkkRgdVcSjLnGuypnGNTy1F+Jt8rSPAUGkpDtLdJE9h11JvT
dQ/1zYTuo6iop+d4li0SlmarNRdD15J6ayVDF3sGStQOyEbNIaO3Tqc2gL6aXd1tJb3Ty9tEQhsN
2OJowUzE0mOWZSAYi+fa8Gegv+iLA4q3aPLqoXXSrZNIebltJ4Cotx3yGwhG4m60wj42Io52qWoQ
CxSg+UIyTyXIe4NCVdrIqR6xC01hSRlOutp8txi1oKAex5X8FAOCpLsNwLLkaWgaUDqq5jhDzkuG
0OMuqYlh78Hf2xX3rIc2QaBn4JkDwN2u1GAg/QD40DAQ2Sy8TpESKLHDlQ1DkDqpI90mhsbGOpC6
TC43apIORpjOVtGEeSHV/S7Kall5k9A8ObzQQZnNxrNpPded185mYn7SzCRTAyhTmc20kegYTddz
1bYJ1h1XuYkpgs/UrgxsOnadtGUceZUx8eaTwZhkyZM7swCkhJKGbHOILuRvqlTayJDPDotuJDOL
bktU3V6s2dTfzLFk9aVqtQYG2enM+aIzTIRHnBl/EKLcrHL1tgQSRWuSutn24KQFziC3TXSWFUb1
pR3l1PCoFE9lWJBUKYIRFF7mRZEx03J1o1XyMDWKEoIneqqDtUPJ4q4P+mQArapnZsrU7IzOInEQ
VRKWvGtMI7rs69GpL1KH6OxenssoqZ9wkc8FIvgyBwV53mRvUkMVaTdixVH8LvW52DYROmJCA5zK
GXigGLNvewXQPpd2VIrcpo+oCvx5FqfXdtG28Y+pmYi9mdUG7BDTFEd65qETsrdvdDC4Qy4ljdIZ
EJVOAcEvWF8dWnuUTe34osXDgNuwhd8zNmAh1C0flLKN/JizanrDsQeJTG0reJNmUxePDEx2kpNA
YjkuIRKUTSkBgQlLE1V2cQM6qLdFeQH43+DYnD037aJq201od31AI4nS+OVAwTvcYI9O13FSWjok
b0EfDVZ2K29mf8gns/NLrRgKvwUjbT65pNFrFkitCZSdXPcduSJyypqNo2uZ4abwN7bnzIWBXwAB
L9uCCrmLX3FHGupzRaKOxgHcM7uzTXB2p14VM0VxiaNY8QZ1prh+wbCo+Wr2Ayn3GZEzUAfKfYVe
7lLXx2kOJNOcMbDIML8VuXVlybUWfXO0ZlS8OG0kFtZ5bWYhYUUCJTia2GFW9HESZEmPmTXkCbCZ
AtCa1DOYkwDMmjX24FrzNDM8ThNVue6NXDdvZypZ7ZU1FbUMyTzSfWalqdBwJvqshBVkryLPltsR
bHVxmmuBbcfq7CZzOzYuwSMt9kYlRc1htosJ/TKJ2nlDZc+FP7AJuwvMyS1YM+NCfmBozzP8vu/q
aDM5etdcGYVO85umU8HbM06g8IYKjQKfXU2tM21Uk5RWSKweI1ZaBgAUZL6gGdipc/kwSV2HWLzu
CvnGocks3zQsBxCUzh1h+26a4+jTTJLBDihzlGinj/WkX/JC/nCJNt46fhwasBd5UpZU0UYtG+k7
XJrBn4NshA5NZpF2Zw/G0KCT1yQW3m6Z9KOaYzo+G5APmLa2osVGQPHWkv2JWOO4zfrJqjdkjKBH
6RZaS2XQvhtGZUFmLWvanV63M7ghac66vSEnGr2YinlKLyjNnsdJRjoGDVRXZo+bb1OatZ19y62O
WpvGAfe6n4FJs4FCQJ5nmwnwDllyHWd2IDJLQNScb2oQP2f3EjjCW+vS0iNzvC2qwobSDWuRsPAq
1vRO/VDq6A17aW2w6aSuWUs4ta6lx1l1NTcO6Aois2oVP2mU+PNgViDpxznNXtVixP/FpYMz4uqg
C3V8WhFS+3pJnD4cwXhf3VU5eliDmHZ1H2Z1E7/KswrEjqWRVN/VWjOMoT1qw+17rPT/o8Y/0OJ2
Lmx86KuUHEeN77/xETYqyp8AUwEqzPOBeC1znqGPsNH6E9GaA8Zg2baRx+ax6c+oUcOP+C8hz4Pf
QtkZsd7/RY3yn6qKbkLwVwKhBaiU+jtRo/A8wtfYoBSGHYShDsfQHL+pwRGfI8orcc5ICzYj6jwn
cnzLKBodDmZkITwV334nloR8SOTk2MlqA3bDvXTTvlNV4IK/0TYjhGHKcLhYy/ouDg0trBqGB8Dt
e4r2IF3AjKyIzLnI3b7YpSVxE83w4mhNElN4+PFhoakUNRdgUGyu/HQ8gbSQpr6IVdyw4CUr0o2D
i5AaT6r97fz8CU0p6MOAIYTB0GsFyASASSFTBtJ+5C8TDIeFyYN8bRboKNCgrEu3yZOVQ+EQnUUh
Mul+f0k3XGEUQNW1VISQzP34BmRWQcmJdgbrHURxMKVOOlPAfnOUlEqCousVq5/mZHQntodmxMqG
WZpYrB0HTQPfi/fR8cRODCijBJoKbs1wcVbPkXSlac9OnnrnJ1Z4Tn+M6cAO//nBmHrSDRLrYMdo
UWdWM7CaqCtDEYupJzaE5JGUMntS+FiGfXo9QbengMKLq22c/XTPAdLnR6TyQ3uQqzoxJ2SMBrTA
59EIcxNY7O4YRAdROpc9aJ/cZX78ebqxNsZjVrgyBUpCDcHtj16JlayVWNY6+QghIyIVY1wjh1yi
qtQG9t0UxBfNTeabOwul6waCUB20QPNQAxfIamcGP3TnJkBMkUSqRWcLEyApt6NceHhJ+mN+L5PG
baSXpEH72Pj1/KQveBugp//eroIfMBJIzkStUrpZArnTHsUztQpKk27Pm1FW1lbE3Wu12ZSkn0p3
7OTmbqBahJo8a/0YL+JdC3GMUUq/WMq0LY0+rObkGaDu5/PfcDJU1DfQw4DbDBI/KJyLQ0XqIaUa
hmpLravre4rAtM8fzhs5PTPHVk6QFlIhD2UDK9pNH3CeuOopefwAWUSevNIyKcK/kMPGmEzAjmV4
VuB7hCMDH244LIc1daM8c9BqupmvuWYsbzRPb377bhLMCYejRCg+62CfdvWxdDtJ9bKeumDXXPNt
J85NsCMchFrGCw1vvhLapqbLCuUecGi0EvSqT3tkK6Zhq7YASA3lp6lkezNDTkVVL3oHcpQ2QuMK
AaUDmYaUbmJtZ5q1p9uRr5pvkvVoUHAlxe1dohG3J1AHRIdZFMV+Cbmi2LK8RofOhE1DrcXyUShr
zRsZDT4ZePC63HKpcm8ib2L1tmvSyJccw29BI3d+E51emhg/0AFobEDmDh0GwvhzUoOd24ATqi7p
A7p74y26J6+RCBgv0rvuYuRFgzBBSXg3XHJEPXnK7shKz//pkRU+QjgvbWRMs1Pzj4CilwqiC3TI
YdId9mpDLAYzkgYqUT7LVN1QoqBTTa6G3fmJWDqyB/Mg4inlzCBNLsMh5tB+dqDJZNcPtaGtTTe/
k4/8Lh8pWhugjI6GEiQ7j+9Shh09Ew0jRY9+el1eQ9lU30M+KqivHKiyK96ws/blZepNYecqVxbk
I+XtGhJ5ac8ffoR6/BEVr5uWCsZaQeOaDY1Ps4+HzlF2/DDVKkK9373FoQkhNoHIkGEYM8bZ+fqe
7aJNuQXUPNC/cI9hPaJR/Rfgomvj4j8/CFTwwpdZNMLofKNvOCFh6yEhFIU1VBUmn6Pd1gKJxV1z
sJz85wcWjSmtgGfCXdOA3l3vaNj2d3WhrlxpJ4GejTPIOWPBvI5apgielq1OcgCvQXK2lF0LGRPI
gXmqcqtEkn/+FPCDdrw9YQkFS8MA2AAZeWE8kFQDtbQ1IAuiVZcVm6Ee1zubfMTDZ1K3lVxeTI50
lXaFteYCxIMBoi5gElAjtBAhAKwk+KEB0mO1OaK7KrY945u557DF5kJrPCBDuLJ17K8S3pyaxIsE
4HC0qTqQTRErUuC2pkOSJhW649Q971bjPevq7RRChvNu+O1uPA2tjUf2hCFOSaIVOT92o+LjQCDI
k6VNH8a3HBaJrot1RDP/i4fLKVoU/GpTk5ai4xFRnozSoQbNgzFGUX8sb6Go4pV6h//RlS0kHglu
E6BEhAq87RmURcdHIjMiiFFHVY5UvRoUQ3lXOWUot92n8ztVPBOiGcGH6XVFEi2Dmc5E+wQIOzGt
0E92oyh/SyFY+fvW4LMBVAKG5bRz1AYnrzFnM27F4d6JNoPmoMSxq+0v580szR3qY6hSoUnilPwm
k8bcphMGZebx5ya6UOb0wiKj959ZEfZhHaXTTGxYsdGlpmw76VJqVo6z+Azmq3M4EGHjab3aFaoC
E31cbHUKb++gCbyvAyobQVdu/6MBiVqayNyBuVGDNSWzXUYebM46Zq4FwPz2EA/TwZjEjY2kIgho
R1jRN8VtAjbmzQjZSS+9LbYyHopuobvoY1kZ2ppRYZtnVm01Emh9XGjeuqZ9USHNfn7yTq5qYa14
8u3wDoOmbmV1FW4V+6V9zS8K0AhyWOW8j3f84lTaX4CuC4zT6NF/3yDQqVKNJUKkLFKpE5EE9E5B
eT3sLSkcfqCvdAtVEaDVrRyNWN0nFWDxlcHy+TpZRBOlZDREW8D/C96JNczMCffBvKMk35o5mIpM
n0OBgKusvDXqh8XlOzAnLB+bUC1t+DPbbMit6qDhYV7blku3GEdNA5ntwOuKeLcBsnXlVCI4+ABu
AduUfuHMk86m9p3hyy+QiK5ZFF6CCq1pq0uQVix2RsilSO/rDafmV7wmdglEFjarJEGLjhEVe07M
j6SaWLgvBpNmA0/t/WxkR77iCzhuwIqu+uPoTcBz/QP24J/b9MCusH61JseSlr5P7ugjO+Sl6Q90
0EOhCPqf44/1zNTihjkwKBzGcqJqOjrYMKrTP3MsOo3ezh+BRQuOijIKtN0B6edTfRCyzkoV1T33
KA5pXTMOra7zzlsQkWAfh/vAhLBBIs0mtlnAo5gvTe3WP6Cl6k2f6yvzNrlJQb4sJR6UWelG2q0h
4NYGJ2QNFGJb4F7mEXLevXSSdd2X6ub86BavtoPBCbcntc0ISWbuLk0rAIbJM5pt2Y5gsa43E8px
560tbvwDa8JFOnZzLRsxrPVDHijOALAKWJ6kFbe4YkXMJA1jSxubWyGNcxdrILDMjde4zdc2xsry
WIL3BdqAIAuHvWdfDQHKhL2bbzk0sXDNG4KyG1dzWolE1kwKJ1iyrIQOfLsPKfpOk8TvxtX9vugQ
/14kkaJhkhViscnCwrhDILmVD3wD+Hx0F+QIIPxfG9JJ4o9fnjZiawCmgKTCm+n4CCdTP1ZGceDy
Z/mTFBDfgbnUuVu7NEUmk/fzfGBPLKwMca85QH4gW+6VLt11N2UQu+Cn98hzicru1Ri87huveMs8
ReG94+ePwEld7GO46CEGZTZoVcRHKUknatHq53AlN/G0HBzZGwushprXvNi55dNV6fn/xyT/bVVw
YlmjKf2YAF81PoPLBDqF1QUU6vxs+ytaXO9TKMYltvq3NcFxOfo8tFmHMX4QCn3QLRT7f3h7H1oS
/FcZp+kIlBMeTqG8TwEvTUGBo2xwfQecRFlZcS0nuT1x9YTNqvRFarctRibvjZCBhx/sRfyJ3UOj
y1/jVuB/TJhG8JTwPAJ4xYDREK5PHHbk7CYrQ2gSgyCabutLJeg27YpT4XMkmkHWVAUGAzEJotjj
A1jIFLUjqPy5Nfk0zjYAglqIG8/VnG0yIYdHzTXPueBiEK7+ZVFk0mIVmB3kDBY7fwZpReW3oCzt
Lqhb75KL5mrVxSzcclCRQgEDaRHUVEXC0jIF4wyI2xo3QT/5jwnE11qobaXAIm5deQQRc7/jHPXF
50heGeuCx7Zh2Ma7AJ2GJ96tqLN8TqB776pqOe4zK9N2RG3tlSVcuPIOrYg+TYcksWMPKOsb+g/W
NxuSaVs2riDGl5yIjRSTAmIyUCaecOglJCoTGTqjCM5lr/1UhfbOdI2NtOEcC2tA7iVHCcIW3myg
gnjqRG+4AYeYlY1T5upFMHj2vkU47rHtBD5IBOfo/B3Bfb+WTF4c46FV4YYlVVloRsNTLyB90vx4
7+Dmi29RMvB5kX3lMlg4CB+E7EB2IE1iCY7SnMdWNWtYS3a8us+tMVwEkWuASOsXWio4aOD4qAOq
riKNBbgVwMvig3EyB6AdpSZDn4/txg2qlyD/KYcvOri7DKCmZrAVWkAsGdraw+70HBxbFuZVY2ij
tqsWKOMdmLHRSm0Ouzj4eHsAL5d+m7arJWnRJhfIBcuQieexbMK3CY5NY22ktzaQZbxrpQy0i7L2
wKwVXQ5oH6eerHgWpEw//eaaClbFim1SV02XMbwkzas55KVFsJhC7oo3zvMr6bdfk+/2FABfAAaH
fxHbYouocOyMjzLbpVvjqb4qPTSp65yuA1WCPPcKzwzWRik6HBjFiwCKsJwMEZgNIfZVrCqeNWAi
3RkQ7Jw6btk8W2vNYgvrd2RE2DNQVSydKJNBOeKgX8RuXCNfC8fWxsEP6MH7UVVmdKdObe6m9eQq
jPpGsjfrp/NbQszuvk8WLnJwORqooDvCKUe7NGlaFcWbvpaAri2azu+z6mI0+peJ9dpv3jjcGooe
oGiXcZ2fFAImtZ2huAa/Cd2ZMid+0/crbut0XYBH4wgo1FRANi96EcPps5IkrHRN6QcrNk36m7cZ
djH+Pk+loccKmEbh3HZGlk1K05dubmd+3meeOl+Aq30lGXm6KkdWRMbpNNEboFczgMSt/GqMlFsT
VQRJqx7jeV4xdZKVfB8REHeQ08Z9potvKqBPM5R7eSJkA6DnDwKiVOhoon1Oe1Tf1XHWg8f3VTj0
9dwm9hyn+UMUeVL9sqISuHce9LRQcdHRfhztqgv6lN/Zu/mu19xuSwsQmmecT+IeiJJUCdY2/slt
yr8BfTLQv4SuLDpYhZVMNDx2WIF+3EwPPmi6cm8COyQirtoHYnpz/qCdhOewp6BKg2o0ry/aYkG6
rmqSlrxExB8e1Q3djtDJ0UPOClOvrSn3PsL8HtkSvJNG5kkxedKXR0NTQDyAs0H/xbOv0m4NQMJd
hGgMTFPAaaNoo8GHHPupsraYY6L2BNzmJzn73slsN8sgiM+oa8VdeH4aF843HNVfxsTw3KJl5KQa
jFG9cCVwT9ev5w0s7U2g//EGABMlCMTE8zA1DFARA32/xk23c56Ke/pV/yIpgQTqNMhEy34WNJ8B
kUEfRneHcqKnfUex+PxHLG3Oo4/g03Dg+yU7moEkATjEuDEnlz+KwYOw70Glt6tBIGYGK/bEYA+b
88gev4sO7KmpqtAyxauHyyolkBVAowLSDl3Q7timv1h79SysImICoGB42RL7Rrii4dWyeTIBwNUH
md0ATUp2qjGVK4+C0wsUDKkHVoRTQBVdAQ8trFRgJEuDWL1n6T8xAVg8CFvgSCyxw59OBag8C4Ia
7Ihgppd82rRbp/90fnkWB/K3FbEzvTS6OqOMApbQfrHZXet8zduVOGDNhLAioz4Ms80wkFiTPUun
gTZoO326/wcDgUILgkEILuG6Od5mTWn1xJgwkLx9I8YtY1/NaOWCXtxaByaEk9Pn1WwbFCasCSyx
mr7V5nztwbDg8TACXP88T8ZloI+HEXd6bPZcnJafFhXEKMMmQUo1RMOPCxlX8Fk6Xvu92dc3FKHv
5vwcLg0QZPFchxSg/BMNy14higEeOoCRwcJbObfFsLLbTkqGcAao/4A8ArBqB2g1wRkQLZuZ0+LF
nl3GsxeBzLC8S/fsoriIoRSzH0BS0LVuv119LohPwHfD6FlFqRLx+wmas2haVksjDmy24yiRdK/v
ICXrI2ewdkEu+DvU/WUME4woECcSdslkZKWuQTMLF+QHd5aUeTKWDgkzPZS3jF2tFUyW4qwjk8Ks
otcT/BLcZLYbAs4WNjZ78NK7Kkghs9xHz2pQXZX/4DSA8B9YUsXCU0gM7+thSpURXKDISLSurVyW
+Zff3o3IDeAwA0uBgyC+8LKC2GUDUUxXttHTJ5tes4Zw4+GDEF4cWRCWKh8JtSnPtRS7bqdtecIW
t8X6i3wh5j6yI6yP3DayajOMZNjLYJXLt+wSbShGqIDHW3qJH4y9DqWdVaLjk5w/Nv2RXf5dB1fv
rBdEnfgM9l1o3FcgjM1AHdhqbmO59Tf+OI9ckI8h0GiDdvvbmpEWL2scfYDgzbS4gKJ9hQ8AvdM7
lC/xtU88cVzerPmutbW0j8cKKTRFLRqYiuvHeLTQPPtYsid7up9l2ZdQ25PYmkLekjc7Gp4QnqIq
VTQS3z88Fmbock096Rtnlvr2CcItEWBNyDa5v00JxqcVCV1QnlooIoHPTZjWrgGkpJ8c9GOjw9LR
vvTDGnX3UpSIyrnFI2/w1ShiGBUpcYx+EXTcIFXUIUrkcizKJrqZfJSnwjUPxj9YOIhH1oRwSjPz
Mc96WFPra6tIfvSFhQaVa8l+RHf+yiV3AoLXFRnZMaRXORE8inDCqvV0NuYhRg9yB3LDhBNUedXX
dzFTcGMbt2uchqen8N0eCPHQQAXNKVHLtJ5pqhEDL25OksXZeyPnkT7NmcdiiAhAXBS3kPRgl25M
XWfXoYv2s5IF533p6XoKHyEcD6tzsrj4GDSk4TmFcI0gfASRDd1MX5XMXbF34vJgjyte8LIDKlXi
RY8Ubxw7cVW+H410G3+SubAOtpHtaxPPAHjkPgGHsHfe7slGEswKHk8uzaG1Lcy1U2Qo3s5WWFD5
NXPS/SQb20Ijn8/bO4mYuD0DPdgA3CqnGkKlbUSkK/CY4poCkPFx5+mfbFcObZU5aSOQtcJ2hcQV
cYYOz1K+XTkXZ2aAa5yhnbDboChhZO6qGP2JL0VzCHRKYA4AK3gZIZaWdTQUII5B2wt444vLGXUx
lxeOlCfb74KY7NgrAtHNeIscSjjcnZ9Sfhke+QIY54oXOhBCoOaShctSqkZH6lDtd51piB8LYCkD
J5Nm36n6NSb508CJd8HooFTgxRYN79TjS6POMsVMIVXods/95FaqLwecr455ienmIO575gnzJFgt
gJxEo4JdIfAYMnuQ5BR25X33oEGTJd3poX3xC1K/3HOKs3k4QmE2R5ONJmiKK7wn7M79YD2c9+RS
D38FSr/kZo4mVDh/mZ306iSB+ISFSqijVXPuw3cBZT/Zp8TTHs7vlVV73B8cRDjmmNoNqKO4b+W+
nEuj0G2F/BfGt52sNa92EtsL6yZ40byO6qmOkYHisX2X+v0V2zrBEJphfQO1wvXehNUBCqc/RxOX
1VZYPxZi/TSf6wyM+3I37Pj6rd3DCwefS+ICuY/uNu0kkej0la1CqYTXxLsSfdJgxN218aTUrqkY
eeGmkhkXXqz3+ue5N8AvISVzt5L3OKmA4n4++gghGIhRYpFLBzjtbIf8IsBS1+3G9EdvDIptqrjQ
kwAZQnB+Iy04HSSpUDIDLhHJA7ENV7LTrowHIIy6Vr0fxuF2yhpkxMi04tyWgg8QoRsOeF+gxYLu
9uMN60j6TFLQsLyXyaL9u5oQZIQYKPt5unZtXKv2hMls61ZGH5yOdP9mQvatuQeoKYjuFQ/UmFeO
/3uijAj4sXaHwxMcagOKkxzpaOBJUcC4HIY+3usNiENWDuJCdKHifoB2lc5ZNcVkz2zNuWEMKDZm
xvfR+tGQx8G+ae2X85ti4XIH7wAAFJCaAv+u+MJlEEk3phwFOFCc3LG23RZ2+f28iaXzDX01fs0C
qgGVYcE/TxkjTQI5GDct3Pg62kB1FSTrE5p5A37zrDF7L8RHKI0goYg2JB2vdsFc59DY0YBHdCsH
RLixepGTW0m6lxnd2T3zzg9u4VAdGRMuA3PSaJsWwBhnaq9dT53ZfWWOJD8pmZSH502dlkBQlLAU
0Eig5qOqYGo+Plesmh0lVQfuNOhuuEp85Exd25X23dXaHC5tC2AIEKLwmB6n+NhUH8ut3uRYMscB
EdKlMqxcaot/H+6XI6CwSCJUjiqNA+ox/P1ZYfPVAGohL++oFpyfscXFObAiLE7epmRMK1hp47u5
eI66nYn3yH9mQ7idNUVSyFCOKNjoKcCvtRsXL2n25byRhTsL6XE03CDfz8HlgkelAECQIgWYRN7P
l1zkqOTBzTZb4che8qSAbpnwceDZMMC0cbzsTjpmiUNhZ9hXAKaRzYirX/1OAz0sw+pKXZu8pS2N
CwkJSwBzQA9vCrOXd7VJzP59YOk2vxtdtKe4ipdt5e2aGumSGwIRGSf5wPDsk/RoBOaqKmpaHtgw
X3JND4LTm8LlKdJ8tS18YYNzPBqPuoHbOEnsDdNolxTEQm5b7BTcFXW2RsF5ej/gUlBxRi1ebYNj
PV4r8E8VmdSC4cpKwchQXFjQ5jPnJ0pXaOHfa4LH4TWaGTAW5GI4w424+SyZpVUHVXC31Uhd7cDB
yTB7BBK5lTG69vyK9yNeF0B8/S9nV7YcN3Jlf2Wi3+HBvkSM/QCgNlaxuIqk9IKgRCmx5Z5Yv34O
1PZYLFao2vPitloSswFk3rzLWX6IJCoPAcTIUrcTsE1qptnPyFDyzHItlsVNnKxiXdYP06i8TUXd
ZG2p+EvbASYMC8ww2GroUQ1pY+kfdjQdjdbfMOrPyFQEOTxWIMEra5JaRAxZSyakib30skr26C/M
jK2avuL5oF3+Eo9x8uZPoblyuA9gnu2AuZP0CdDwhXp0ndLf2KEmWSSFXJOmo7saqnwH2/RWPiQA
4/sAQlxom3/cE9BaQL8cE/sFuXR6o3u1zdW0yDEmDGoELTZhfQmGf2aT+2DeQmwItx94zacfq5gj
1scG+64+hFeg80Mc3aTP6nURkvlPSUNQwHy31km06Oy20ZCIBBwqwB3b5o4RF27XM/FhaYxDInWx
pgQb/eTKm7jVuHMEcgZadFdk64HyvxCzzREE/wtf52Onc6kz4OwAiRrgecB/f3+gWlQMVjVhrcX2
ys8YJA3h47OReb8KsjnMGCDyQXy4jBX8GN2XhWG8a+MRcbGfBEGERQiaYUgJYKLa6Y3ZL3Iyly3s
zuyNZR0gukK0HewPDCyIiCkeJFiHHWC+/ScmUefhy1+Ein+8fbEcsKsBclfcJx9mG4MzVpRLjrRc
v0Y6Bz+0fAhzswrXIpu2zphFmP1dTP/OP+Yv6y7H8Jd6OdAJ18bBY86QG1kusR4m49Hd4pl8mQf1
gUO0WLSihQyUJ8rJpWn9frVx9Fk0OfBK1isdY/CxkPnpplktGtpjph8dQKFhrGVdhJCfPRu/rnxS
qBveFLRZVlbouc55mZGrFhgVN7/Mzz7/ThfJXBcO0QvY+v1TAutsZKGQ3RjAugsoXq6Xg2GvrR/+
9jKY9WOgDGx0VTFDxcEH++vkCxYdMUFTQnmwKaZt6Oo88Mkl4YclZTq51Xx4MYcJoFQwgj0NlHPL
dURIs2ArwZNGmHQ2wwG+odlfINR/POD4+b+sdRIo3YgYtxdocMBxzYGF94/FU3Dp4bAnuaOfK+t6
eim3c4yO8V+xyPx4EN8vf/LxuB6mCGhLmVJ+LJp9ED768/+jGY5FAM+y0WkM4eOy/Ef8cupKFg6F
52MRCbPRpNssbuU/FdUf6yO7jzaLZeTl0Pmzl/DhM/6y7EmKHzXK45GHZZfBgwf34OAWTlq3yZqD
LbLoqDVZc1CvdOehG1Dl5aWMefl0p+vjHnTAqoKiGzzo3z+2Dt2uK2eUGAB+YiytEeIglgwxGraq
v1/qqZ7bRz48KTBlAckffs3vF2twUcje99EoA8g7r/txO4bWmPKxeLKtRfpCXQmTmCxq7TH/TyuQ
Rbnt30ufHEm/b2enrtCNWNrl/xoj2xfHyB+TWqyCOgeSdD66EqdTv2iwpUROLdLqh3LRE8/i4OAg
Zf/9w5ypc94vcxI6Lc+a6oKFAlc9LojMeYaukszDn5hJ9ak4Ro+/X/DcCUQ2hvotQl/iw+GAYAgc
0IBzTb3++2B/p/U60Dr7/RpnYjRUV1C8xV4YIFc53Yp+LL12otGSK9lZtcWeLNAhoDs3B9f5ctv9
zGYMwgQr4YZHMnuamtm9izDtoBuxADK7TQxn43KLcc3u94/18+ecnDB0pha1F4h1IEU62fS61azv
Z4AxXToTyF2zoX/mTGGLNMmwg04JDHiVToDPiPiUw+dJfuYdbkXMW/s0GmHeGdU9tIfnwbkV0K+m
WdnL4BawYHdIZz+YM+5N6lAmn5ceXhfI4aZWMWCDhYT7y3VN56hIu3gsYNrNtbcN2DyybAqa8Vj6
UKApBKbIuVLOjRdXZZ0pzarcEh10UqRRO2gXizXnHQqc2Y4bzGK9oF9Dkxuir3VFgYkouLpLqji8
MkNRre2hhqwS8aBFoeA2tCqqmLbryZrpKmkhaus2QbFVwtYX3vOZljSaZb+855MTzlk3MyFxSYnk
plj92UqNNHIZmTvu4zIkutz6X37m6beFzhSyJlieoi46SZ5IRQ0Hz7tOHarU1pfM5PEw0EuAs49R
BZIowA8jeYGXIiip7+NmWGk2RAM6/HqV3EhIw0M7Oq9WCiOp4huMuDvYOv+lm3eJI++f7/3CJ3s3
FmzmGLdgM4Z2Wgn10spxXxCWDROIHIMs9pxfuJE+vlIsiVfqAh8Oyt+pDGyPOgJGpKVIkRm+QG/7
E2sv6Wx+jGbvlzh5nQBkhLAqxhKx9wLsnhAe/H6ef3/sz2xHCNhBCXuBOgJhfpqfjRUxIQ9CDq4y
OZIthfI3jAewGZe5+gDxholmZH0RyfvxPseyEdD1Lswh0A4/2ZFtqd1RuCiPoOC2Mw+LDemYDbm4
X9zT5KWS89yb/HW1k3soprbVwF912ZjOGs6MbgsYCgFYWa3U0wCVNYALpv2l5u7ZVWPIirigeSDR
PnlGPXSJIE3BU/RePjHLzhTc6qCzdakZcWYdN1mYS2h/ARJyOtWPByKdtoP7nN0dpgZ2Ok0JVNbq
wkZZztDJGXOB5nSQEKENCjzi+8PNIRBnK2f5Ynfz2jnIjGdNptfilWQCVLtL48OzD4WqZIEqLOTF
k5eHXoRQtsGR5tZzNL7F3g+3/Hzhkc5sQg/oUbw7dASAslz+G37JpTVMOUd36HCTX5lDtF4Saah/
w3UdGMfs/zE+C2CvhqsVmTu+0mnEQErJZhX/rNPBRV613+p1jFEk7PQ+x8+Xi7szL/DdcifRo3Nn
IqsQbRaT9PkIjcQaZu6OTn//Di+tchJ5MRpqjG+wit0+NMkTbw4eu//9EsuXPtl42NuY0YGHAzHn
0wSo4KxhrW9xBHag1KzjJO9NiCSh+yEBzvn9WmcuErT94asAPZQITbeTTT4n1tzNHRFp5L61IWzC
q7sQuUNvsr440uk/s33GhDN4t9rJJ5JerCpZYTWfzV8BNkKZoXIY6ax+/1BnrirMlxbLc6B+cIZP
tjlo4tpzGGwjUItnDt+6kcl+v8KZnBji6zYuPLgHQkDvlFxTVGVIjYOTFD30ebXFkP2N7Ab4+6pN
kv/HtAy8tl8WOyXXcIrTDOYfIlGtUuFvhXdJNuBcz+fdEif7QNR+D68ILGFyhiHgEuyKQ4AJhrm+
BDa9uNbJLrDEQhRd2pLs4K3lFfh6mcG4kd/S9SX1sDMgpfev7uS4msaRnQnxXPaVsxZrZ281dwms
S33AFR2+NtflXXy8RIY6EyN+fZnhSe/AQm8SwRxtJh09N8SF1nKbwQri0qDm/CZEXEUPyMec67S/
G7WMDBpqVCl9GtGmc9L5udoUD+EaesQPFz/buVO1dCP+tdpJToE601VsuTwU1MKnIFU7tubZYKVV
hfrWZIvwVXbpVjy/WX5ZdakWf7myEj06oklwicTX4VUHKzjgPK/lTwDPRejesvHeB14Q3RcrhRhu
CgBHnGyWsQmmTkGGE4Uuf+oPEHm5ctH6+akkBqPEi2/07Hpg5yWYhCMCn1Yptupt2PqgOPyX5eQw
7P60KeTrftheVBn+iJzD8/2y3skXdCnMvmCnwoEoh8pxKrNw163F8S+A9pc39eFNBqi8UFdDr/W0
tp4g5CKDkC3hxM7sVZv32xDzohCCQGoz7C9prHzcmngwYBeiAA4a+G4nuRPw1rUqeIuADzuZRmYJ
Wru/D/iXVjh5dUPfacct8KlIC/mbkKxsaS7cWj8VXj+8NExRwL2F0caHLhzFDIWOEbb6/K1Dy0in
eoPdANf49ii/YSOC0H5cuo1S5POQFq+/f8KPtSze4S+rL2/gl4NG48IP4X/GUxlAvYKB/FJFG0sk
WWUulM3nV0KHB1OpRePk5K7pk5b0IsLXgkQmEtDOno4c2uKwHev4VhuTXLqszyyIDhYygWXgh678
yfbQ8QTrWIsvOrfghUHEDkyOKGVf3Rsw6rPoCoPaB2Vy8vz7N/rxGljkiv+97MmeaazAZqCjsRRq
cGv0cm4ZK1Zhe7ELcWZv/kxzoHqyEOxPYVBxUbC2jJGSTjAAgg5+9FWZtE+bLgvTcqtvFlkQaHr/
/uHOXD4gUCC5+teqJ5dcYFswrdPYrX8qZYxbB2Ir6y4PwdPqts7bheU+JsVYDnoVsFFZpIpP1SPa
rtDhxCgSrjId18hQ7pChvA1eChg+AN1FSjL3eRvcTvcXFj4TyjBVX4hvoB4jmp0kk3MkZdBAnBnX
XnUc8/6xzRcFJ4xSNw7MKS614iGOc2ZFRDFctSE2a/Ih/x9BEedOH3yjyznJ6tpm9NGrhDMfe2GT
ZyjItfY2oW173w9NYNLBnmWRLfCAaiMH0Q5HWpXefBeUc3QTiabv1wwZyeLn3Upv7aLneV84soAT
GfcpyUoGkeQMVQ2Up+tRmSpzR13FaRP01b7kI71BwskAKi/loLw9XNuGaeMrRqEaAkMya1+Wtv3s
QQUOX0IXdbcNSTdZq8RxmkNUMv/GK0a2i1RhbedW2DQvurLekkYlyUayCinFKHRzS+1k3re0iNdh
PeHWVSN5CC39WkdOuZZIt8F+mJcW6GQyIDVg7DYytNvauc8KJ5KrMG4xqxh9L9Xu4EP5I/wmnal8
KUJSTylMuCDgBrKAoJnUYiAwISPeVrdjgo4FRnmeCdIRWl3mU9SpMtgoLmSQ20FnizQZLYusDYYg
cTYYmMRt3WRAo7WFWdqtw8E8heBISa8S7dIorUzosxx/TFi56jW8AqUIYrKZ/Fk927CDo3lnF8Ss
aSGCm7E3iLiaxbWCTZyxquuGqVYCRlyJ6Ahmj/dZGjiFQEYVsizOTLK2aoo7lPL6B76Tvsfkn5jN
MCRwah/U0MAa3hd3/uzbBzaMb5F0unQwDV3DabFM43h0rhje0ErO8bQuquEqtNRRzyBgQY8qXNdO
jU5Hn+gb4o3X4+Ase8MBj7YvPkOkbVMk4tGqAjxDC/8gl0w3HhznMgraQa5gt5Y7OqhWvjve80mW
Mp3YSOAxCuyz5vMALwcWMjuznLFd10EvpxX2jA+roDHMDFfsSzCyetcPgZXWxr0SxQR/O1fqTEvm
pzZuhzied64CuNkIqP3pJx4WsM3zv9PFHcJy2Q+d2H1uGxt+GSLBaN4uwfNozbzq2CDWnjHXhRmt
Pdb1NrXGCK/yVuhbrQtdbWgJ7TKu4zu7511et+MzzOjVfQfbNbwGqP2FbkWuSFuMm5KEWxLY3xov
efWNgTsF4OZp6YhdDH2THlahcVfcEHQyB4pYLNxdM5H7ZVFquVetsnYBjVB5q87swLq9T4SAplNA
HcjbN+6XOYxjmqHdBgQT7ApyfMbMbZyNkwiWeSKcrqHIXeeegsw4YLDNGog390VW/bErEBA79oXP
xdpO6jKTqru1O5nTJMx1zQ9TxNDtLFBxmerKHaOdQ5stYD9buFHm8GBVsKqqr1VfXs/NjC9W480j
/Xd3oWOpLK7sKWu4/tolLEYnsd0OKnpQdMR/BwUcLWGTtyri4cEBf2IbOd1DKyD505YIIWMndepR
CkmlqbuNI0dlwo/mVWRZGzFNG02KTej1TyFhG/Qm3OdBN2IzNv14aGs/XMW0+lTU8xdWttuSim4H
B0u9kTOcCQXMCH3jr6oyzsqgecaw5iv3+3sIguWVDfg2SR7aZjx0pMjjws4DXlyPDghdVhtlbjzh
qPlvNqwzuxLCT6zPB68wUEcLvjrzuIM36622lb9yPWtIudfCwFToLmVzfwV93CZFaL0vmYP/A0Us
2dsP1DEpK8xqZi0IOK71jH2KzKoab8qKwUrVgMfphy8uszaVK26VgLyLiDaziYDrULrISlrHx1HJ
ZEUm92n23HVo1/y6s1yTSeJAgLssyc6RxtrIsN4oGj73Ibsf/ZJtfQbOr4preR9A4z8teclXwhte
Wgu+G3JsdT6WcZROwC2u4HtY7C2NLjHMifaclXYWIsSvqBfvOjluZTA+9NSCD+obhwEshN/HHGCY
LPTQKg/bdtUhcjrNHG0BhINmTMS/WEG/4SH/MpZy68zNPQRfti0lL7FoVtLMm7h2cUqc5goqePva
Yn4WzrbGq5swwjD2lc/9LhVA56Woo2FXia1vLdKJyXycg+g1ogjVNTijqr8uoSywrjg6i0o8Tz6g
e2R+VrbUK4+Q8sZrMIIt52BR+veT9dzaatUw+3FukMjXUogrm3r4SD7cySwnWdlQxG5Mcg3/UJIW
2r7vJzRcimg/xexVhxhOwOTtbar51uL+zi/oPuidFw3NMHjWWHs6wawyNJsirg6+HI+i8hHV2+Qm
bqwXIjzch5EAJHk6RrTZs1F+oqH9wp2kXFsBWzcSB93tPUgpmgkBRJjghiYMCAuQxOEYW60qq4zT
mIICKEZQ56aSLgjn6X5u7EMoya2Moo1flfZ9BXJtt6rj/hVZE7lr8UrUaoxoWV/XAx9wFTaw/yz1
lOQChLVcUdi0JazH9UGSaS1JwGC4aaP6qMnXrm3YxlDXfkI4Ix5U7GHBe1XHgXqKe1MAoNwR50ZZ
cLeL9NjlpYu5acAmP691O621gpsNrZmTlbUejhMzcAyF8Src6HhUlZtCKWw8u28zn9dtBnHOauNT
GmdOCCZJrHy+6iYHlqM8FuNnx2rGLrWHJn7RHSOvHvr/+WCcaeVHo8jdhXLTLKYIVETdkXq6/gQC
jpP78K5dRWawd9QNqx2SpmfH7goJ+08ls1kNY9pRiiF32bb1viKIzaP03rppYgAmkdCpVmEtk5xa
c/VlThLrGa3BtoUZbic/TbQAy492U5WONHKPVScJz1XhQa9uRJOEEYtiCBPiK6QVnN7mVFo1gRBw
H/sbayYBCJdekTMZw7FPk2mjSNOs+oKqrFamuEkS3b01plZvRYWEMBPTrO4rRJJHJ9Hhxg9hnZxx
2lUmhzI5I2sUqsgN7agZRcqjiZrMNYulN/REmmxwkSsoTKpSq4m/sVLD4dnCvoIzKiRso7cu8ID2
qCBI3A7OAYKiO2LpYz/FsJEO53veJLfxjC8lRPSNVuFGcHdYt1NyVc22v1XA8aRJHX11WxKmbTu5
gCmDiaTUevT0Y2TGYdVZqBegZTjuaRf6j2Qm/k5aVrGKZAJvYBCAei8lNagpyMqdh3iK243nJ4/I
IfBq6FsRdDtiR1vWNfwwJJaE8KgptmJkzpvd2vzOCp1j7dd3lR9vbDbvah1sKlOsugahQIg101ba
+2FWy34HInoIE0Hx2Jfzj85B/CNDt/HFUGW0Gby1Hu1uExrl3OnAh+HVFNkr3BrsqhwNwMHzqB4g
HDht7KCGQrAoRY7m9ONMo1crjIa8qpIi8+NxATUP9Wr0+iBPAjVeRXP35EwIh8iCN51LXnw1VCn1
pb0Tdve5sPrtUOM9GdZkBTV3tSeONW7AZER4beH6bUp71cmk4xmd62c0ildJw744CyJEafemWgxj
IfSjEfKV3kZ9Az1Te7ohTgT4ru0rZCKganoE8+qBITOKrmsr1CmtWyuzSn0X4gZJo54rSEaVbkaZ
3k9m2LYlg7EjBB8SmeOqvcG8Yk28djMJoqBS061nRVbjYLIOXihpVYfXSbGocSYbBM8nsFq+kUJ8
b4j/RSGZkp1143iqz8Ou7lYMFvEbOhS3LuevZcJv/aoBxNjCLEQjMOfD1IYrtD67dORU5KPn4HS1
Pls7hdw0YRBC172z0sIZ+0MreHzteFaYtRSgDF6K67aoABxdFHVMpbK2BskaFiAuF5uBg8fuxas+
gd85HuKz40uzL6baZElhV6vJjdgnBLJiUwQYtrt8lfjFVSRK+Fl30d41qnuofEiVtdyg0uBoPIuU
DewOTovFKwkChPjY3HIaL/NYmBsSwJCM28ZpPZJhW0/jiNF9nXQ0g2F51WZlOYx5ByhHnSIxYDSf
pwL63YOcLAgNtbdijDaNfpuVvEoMKmLIlicO28J2KgO3eh8O8mpQ8w9WkwW0Yjaq9jUszQdn7VIa
bLqwRZFTN8dxZO4auKZcVON9VIUefOSnH14MZ8ho1pkdqF0Md8SqQxu7tTv+xem0ta/tAnps1JlX
7jCodVLMu2iATbHdBVXu+PN4HKl+Y6MdrWmnk7Ry5zkjDUq0WU8v09zRJB37yALQpdIQaQzKfkIP
m9ZR/9piRm/vEfvqeYNcNdzaofLSqZ6WGKWRVAH3MHJIfJURcivcmfZXZK/88xgbMeS6H+YsKmrH
Xo06HNe4yR2BVz4EW7vQ0/VcBuZAa4XkunfCFRnHcU2HQMHXHmuBjxD1kB2Fgj7tkaEXfomSpXNx
XlBohr2oX6VJ6k07iGLj26zo09aKu+86EvJptimds3pqi1dPsKjOOseCZKpVhG2dVV3t4Lx0JN5Z
fmGtpCj7FYpMKIiLMNxwGUDBwC7aB7QFvB0s6ea00rBxQYsgzqrAnzwUBsOUwBqhn+5s4D+q1KIV
Uh6YUtsk8/Hg1Yrak7gdR2fCDp+H9hHNbrVrS+kFaau94Sm24nJPYT99U0d++9LCb/fajxUQI3bP
1gn4JDc6YNZ3TuXCvhhoH2WBC/p4VHqwkI4lYWk7xeY+tsc4jUwHscXaMurT5HoDRT5u3C8RiXGj
AJvWDXlo/PHVLitL4Tbk4DKBIC8+Wa6un0k9FoeJR2OqHHHLLUnWcTCh0tX6UxxV/j6J6HjdQQwQ
7oTt2O4sFKirGgJBc+awREOOZZjMHqmw/eYpHm/CquwRzvToXnX2CBB42UJ9o9PlsWoanDOIuOfE
a5y9CtpgHU99de1KaFbDEhyavbCS/6SGxN1SwqacYPutKl62N2C6I5IplBYhLeO96KtOZAa6G9vS
RCLvnBDAZfSGy0M/9IDAgzWynlnpAEhpW1PqRYP84TZhLK4sn7TriPH+AL7Y4O8h7Yx6g1bEuodt
W/MUVwVq9anymwpSnAnMyO0J2SyE/Nh9w2ERliaRCVHlhyg01mgKIDCXdltMGQc56YuGcARYThzU
FTQ4QuQ0pc/LayJx7WQhH4SbF8tIdFDQ6FZD8abAjcN9L0FLqLi+7uqq+BQMEhaMydTYaxpq+aqC
eNrrvhxXYVQjbWH2bN5clDyPfV+2T8JUVZ/ZqJi3A4+hckJCNOWmLhkP2mvta937VS7MhFiIgsgZ
0ARIphRZ4JQR0cAiOBnsY1JYxXZqE2trtHS7FHlMDxwejOsPVeQkWd1SJGdmkGWuzdDs/YFXW8tz
veuANA7UBhd5g4jjX8C4MiJf/SKytqhtgyIbw6E54BsjE4Vi0dERM19Ju4VyvozNYyjq4kZGk3jk
OKjfOomxy9g71q3v1t1VYRqA+EoNHeeAw9+yqoZNjyh0lURd+ZKEFRx64RmPaRuyz4NqRXUz6akJ
0trT6tAESbT3XMu+6Udj7NQpBSeLOhjMEYQ/PbdsUOjJaQtsuErxz93Ye3nRlKWT2glCJppiUfCl
mev4wBWx8aEXH6kB0p0PI1IzN4PAo6mR26EUJrUTZbwbnoRdN+sh1uY7x4bbd8L3ZebYk31dJUZj
tEBH/a1253jvjxAcyIIx6r4gJMinDof4RjFfAJDUSAn+hCcsGKdVWm+RKkMYeMBvGc9DlsJofAth
jeEL1769IyE8ZRHgnBw2pYi0bVWLzzPj46PFIvqtSbjYjg1UtlIJx+05RS43vfSkiL8Lr+lRLDjt
Y6e74ZMR7XjT0KJC9qLaocpDfwrYfulv40aTGIpYaHTDb6SWj2XtszFDE7TeL5gDc4DQL32Cfczw
UsUdPEKIbGGNU0v3KkRgw/Eewu4Wo+BoE0etBtmnFeWGo3eDIBc03bUrTLm1VcxfwNJCqpgExa1C
Eh2hemRo31hRvaqiugBt1S6vXG63qyBh4g5WFP11Uzj+59mLyvvAatkn3mjfyaaCzwmuvDh+q4oG
5lgQxkUuXiHLTl3mqUMtp6TLWgyW9NHq/G6TjF59dBMHOn9WU1cDvkFTr6ZhUtbGZ4M+sgoaEWlv
D2plw//CRp9uhOCGloC8DL0R2xIeqz8CYE2/0R49AJi62rJBnxG3UFY2ssM9LGFrmM6zP2SU1N5j
wZ3ZZNi18DgFXdZm29onFiJuF3PcOIUVYZBgXBk+irlHdoV0v652VSPZxoeXDj5SAlMwF8Q8jquw
VlYDXzBhR+TWI/hED5bj12iWAAqkwquWAGl8CIWi7k0DuQA2pALXfmlytNndeu0Jp8LFFQvIHsJ2
y5Wu89AanHG5aQ2LojwxDmjRu8FDWvzj953+M+Oad2330wHYFPJYUjT6mX7p2m/SfyPWBQDWmSVg
SQ4VRMiygbt0irOHezt3E+JA8UZ9tR0kFxVy7/V//Bj46QlEo33chkB7vZ/jaeYHRVFDUQcEmLTr
8dlxpXjkktDEmZkaBmk+YCkYu8J962QuL8op6D0HBNuFuDOv4XSYj1+To/WEXspKgDmOXDEDivn3
D3dm6hQDHWI7MRjekBc4fYNNSwZvrHDfLuBw88CzBFT1OSu3kJ/ZXnK5OLsanhBzGEDm4AZx8i4b
Ly6cHuECBLoFYOHZKQVUBRXGJlxXZXoJkr4MBN8PgGMglsGGgnzIwh06GTW1lFnSAT0+RdDizZTa
/Noxbw2w35G7d/v5wgjv40gN1FkA7OGcB+kJFIXvd4rr9ROOFCBlikJxRpB9EdDrmEPeapToqPGH
33+7ZUecPN275U7OV2MivwglZWlDafQDPGa9i+QwbwLHGh5KZO5woGu8Y+UF7Ip06Ff+fvkzLxfL
A4oI+QGwWE/RiJU36Hic8bRoKmx6lAWNjYgXhiavaHConfZqdNWFSff5R/73mgsA5JeZemFpm/cF
1vyTymC2w7rcmssM048TYHxJIN3huI7xr3u6T23HNTZMeKGqgEnPit6bWzCUcj8PMPDO56dwC5G0
C1C+80sCewu4BVwE4pO96s2e6VqC4XaQ3HQalBDv6++/19nduYB7/7nAyXy57i2XWBMoOh207x3r
cSROruVVKO7o5F84CT9f0OneBBocipkhlKw+BE1V+m7vFoSm9oYcp9W8c7ZwfYjzhd6lsoWA0kBo
LtpZfwbr/37nE63/8T/49TcuJnQzSnPyy39cV98U1/yH+Z/lr/3fH3v/l/5xI76zB6O+fzfXr+L0
T777i/j5/1w/fzWv736xYqYy0133HQ3h77przc9FyHe+/Mm/+pv/9f3nT3mcxPe///GNd8wsP41A
5OCPf/7W7u3vf0D15Zfvvfz8f/7m8ZXi712/ttWHP/79VZu//+H/DfBxRNwY+jTo6P2UTxy+L79j
Oe7foJDjIv4vmwKSJTjkqHFM+fc/3OBvABrZ6AuCB/WTH/zHf2neLb/l2H9bMDXwuYDBO/4HI/x/
Pfftn5vgz0+C9/DPX//q7A3xy3eBDPcPaHLBQu/08E9IWpzszNixDOkavfbRFgy2HXdGa0WDui3Q
fK8Sco8BKbXvo7CcoUNs0ZC/UUUI21W9NZZ3HmgA0XUfoOGwm4POHb9UrGbJ3ZAEjOTRgNndBIRa
t61k1ICu3Tc1NLLIXGDyDEcUZ+/N6GO9NB76czdO708S6dkooOORxXAsat7iAapl6BmasLLhBE5i
1aw5qrLqOWgkRPt5iyHbnsyVtO+Lrp35Z4er2YY4ct2Ej6YuNdlEsngawAGG23zB1hBx+KrHWhf5
iJywOdbD0E4/AI7l2oU2/8BQNHlu7dXZLLzeWQ1zVM8VQoI1+utWCEP2Jhkc/cW3IEa3me1ZWC9j
XPaEYNDI5+kazTIKER9XUM/5zDUQlC8e9Tkqv2iq4k9TaJP+SH3aNYcO1YDajJPvkdu4SUaUnMKv
vefOQrcKTA7ilvXT3NZoBkfSRN5XKtzG39IAUnWvZdMl06ED/0M98UEyaPiUrWq/RDV3poc+xruW
qVPAazzD3I3QKWMRSQBwrMCzcr4bibaVDZyNTtSxHamNvLcXrecSOMM0hpqNN0ceNGK5xtQL4IKI
12IGtrpulo7uWLnfwqiIJMnAYbAkRhCOsW9mz28GOM5aVm1CcF9KNac94KOs3+gY4ASOf2nMYg7I
IiRc3ewWkVp78IuJ86jrmb2qZ9oRk6GeHsxj/7/sncly5Di6pV+l7e6RTQIEh2U7SZ8nzQptaIqQ
ggBnEgRA8un7uKKqMivqmmX3/m7c5HSXj3TgH875/kmXzjl0aEERQg8qLD+Yzm/TPZQTyerssBml
hXXIJMi2ke3Q7eWo7UUG40tZkc/LcWk5TmQQRjyR0dVclkg2ec2X9uogSOc7b4QRaG+5L5dH9FhK
9n0a+8iqxIN5zTGYdSya4cpa5AgX0uaoTGdDwJo7pOGFu9dWV+EOLiK86luXayofOLWmu9djNARr
O+oMyn30VyxDF84RHPlCAXjMTdUxm8sgiZ3OQTjpLs3cxjc/IbFl5KjR5ZccdXLCtHTh0Gu1nNWw
bojfzoXeNIJ4rvbQWbDSz191mA9ufhVa+JU6Mj2jT5XHTEqRuSHYbMQd7cXQpm4CtMrDQjAn6bkZ
hPMAixRVzrSbK1FiTEYGtcquq7sZdQc4j1DqhSBkNklbzOWw9Vt/2dligQZlZcvJJsMYdmsbRIP2
4hDfyvQeegZDjqhXOm0dM60jtQ+HwbN30q1xgiQWXcY+nlUeorLSTe3Q4s3MHUsr1EODT1QfqxHk
bynqB7cmaGat/IUJ50cVLi0mIiJPrH7mQdhHr53r99VPI0OHXIIZdJL1wueqPgFMR8sr4QQ1lXjo
pEu/Y2TdyE9zNuT6Uk0whz7pwlTs0TMTRZ3aw9M0SYQJO+Q0CQhiHghpcbKEk/Gro5sZ63zInrZe
BBF+WZh9RWWHXDHDEnQqpcfA4HQqiAzKbnLJhmUEmO95riGcaKzfVTttjKsT1FN7QDobQusZaJNW
5psGVantsjRFZ2JCZk/dNwvxvRfU38n8EipXhhd31EX10rfChg+F8jo4m1EkJvMR6x2oM9usI6iy
c1O75t61eu7QjXVCvSsLPqrTHGHhvYw+ZEDvLG98ciBz17h1gikXHjlRopbgyGxIpm3G8Vu81h73
qusgVF3IVYHJPfmdUNoEHxY6puwpFG3Ub2g08XDtUAzr3pZFFXqJbL1qBGGHNBbvyrXlGT+Qud5p
1hkLuTFonhZ1RtbmrxwZPyAhhS2gsxOBnq8BHH/FgUiY9c4At9ryzV1UkGkIDHirLqZotIzZoAu1
w3TrAh4zWlKIjaA/xEQr6Lj5Rt2+epRK8v3CWJPjsCpCdvJ82Fj3FWfLeKhQqy9iwlkXXOYMXINt
ZxqJZXvMXTLt7SJl+StO/5+Q6L8oopX//c/I4z8iotVnI/8tgrrd/VdExP7AUBHI95C73AhtPkVo
9Ssicv4AdgVmO2SNt+EAUFz/GREhWAI2BERK2IhgA0VY9K+IyP8DOnAX+HlMSvoi0If/PxHRV6L4
1+gZ7nNMBgjA8ABeAwOY8Br+muZgp+7bboTaKnGGFZTl2zr+UdzS8hvwGjX9v4vWf9ex4/lArgFG
DGQExB5faftf0ip3jsZsQpuyAEqMb82h3GHO7P7v5yH9d2/s357otwy57fMCcjC1cu6a3ZKwZNmS
GEzWnw6QL3nCk7983/9NZPkfoKDf39dvGXLQ9oSPoYIOZTUcO8xf2tJPxEAQnK4DDCUS4488vk35
/lv3z++51u9P/FsyN4cDvlR0ib2T2HGxonuWuIcbigVL7B2mCxYrYKy29PB3BY+//YB/C6V7YdnS
sNs3Oex8+XqjXA8pXbvyla4EkJ5/905R+v234B16c0yihCUhAlsDnm3Qx/79XBUa6JeQYELk0LAa
RjTMWnQIhiL1pM5XCJ9nsg5DdJOjwllmSGtlmcyzpTcsGInss+hkFSHe8vVPCAPmDabakTP2RKY2
lHayWMHbz4DTq8Iuj1tIedHYrNX8LEXkPbld5+4t+DOniTVo5ri413AOpwZhyYzwVcauLNg+nNvw
gSjPXjru5BfPzx0QlW2+QG9RhT09DNPgi5WWwN9ta12r+9JC7bmalA5myHr6ASGq4vMORokagALN
iiYWUVicjGfm8V6JUf8Y8aKnQ9Es4oypqnkyUPTPZGnbzSiWNilGzbukbqXlq5brGVTbhtJ1BgXa
DgGalwbh7D7eNpl90TAJMSY0tqnmYtr0dYQ2j+Hgtq954XSJsgW9khp6PMyQzNCl0938MiEuOniR
7m7tXyfx83HPmHUPS2cN2AZF/Ym+E8olpO7SahjLx9qvXMwjYGgxu6XrQDwyDhKjkCZTYQBTCFBL
7poH9EDMxjE3AReBQqSrIKHwg57/dIXjvqHePp0WxDqnzgL85ko9r7vZOMlEIGkspkXHUFn2EIxh
cNa2DdpgZxcP7dRA1ffOWA6nBXCUS1aVwdMc1u7B8etgN8kpTBfoeNArcuyql5O/z83S7rPaYHRl
RsS76wkddxEmpAdV5T23skaup4PBpOU8F3dep9AH5F1r3xUIIlBotR7K4LKaFswJbrj/4vGO/2SF
t4DREuqcJdB+Vv0GHw+0UR2lOFeL2rT9cSHorqu6vQ2uwAqKyV+Bd483W+i16oL+O9QSvQt6vjN8
19y0UCtVM3oTmi9lvemMAUPAy5ewgjq4F9cGfbAQihZ0JFaKKctShxTVp4+mILgZc72whIKWgZKh
sGUeuwoxX8wQaAfraMqCN5YV1WMOmQqkN9rdGSRM1QFdyZ5d5gk0X/T0VNMlfh/W+b4rqTBbNtb9
ndO26rFGAny3UK7AS88czHSMEL9DhUbI2izophZaBHPiAErD0slryk0Dve1PfN4T3SD5cHetLOpD
Sfs++FZ2lJWfQkN4te6cPpie2iB3vHUZ5F63GukIf5dWrfXSyJHRDjjUSKxcSPC+9WHhI7w3cypL
aiAKQiazdpDZov9poRmQYjQy7sbaXwB9NgWQgAjhV7lx3IsD3VDqj341xwab+wEC8v61gRL3EMGI
tS2hWS0SX7iyg5hyxIrhL320t9EE4lfliPC79iFqxQh331stvjOh/9uXbQDF/rgELwWEYM+eZ8Vz
7Q86DucxUV3RQaE1vjA0UuMRIfa1CHX9zpvaKWNqwf2YeyuP0JyPZxu5nbvOW+jUelEGKeRO/fPo
LmG7Klp0KJpaThjShe7TuYLbdj34WbDidhZH1ucK2mreQRfnEPMJTDI5+xMLno0pxT6HCeG9y0Zx
9ELoHky/oFOnbnVtK5ZbE1ylvgmGJAuzJqFhWx6CUcjYqqrc+gOa+BCG1CGqfTVJS68OTr7r2UMA
2dU2z3Fvr2q8fZELbzuStlxXEADsurEK1yGGqJ66YBjOZOHlYS4DBm1Y0O4sRaMbITTdZI2IUuVN
WH7xUOAO0aoazjUysPMyQs0PhfLSHtkCYopV/XwK88DbouHfQvJq/U8CuHZih3b44Q1jvptoSDf4
fd5ebLekwxhNz4N2IE/wMpbg/GuqtINIxK6HqJn2IEMSZJnc5zUGNdHMV3EIKvrZq+Rw4kAA7CjD
M/mDJVvMveleCk1IGoLfkkJHUz6WMyvPVeeRxORLk2oMiDk5cwscATHg4KkaWMZsAODcRdMdpzcC
dTThil2FpAhVi7E4aWrqjW6Y3fJJF0mfhd7Wdbh45KGsNi6v2MZdyLiJel+khnryAKR4npgW4n4H
8j+M2+POw40ysm9GWlzqfsi+V1EnVuXSfM4FPrvC0wI9yyjaYryDjaO6jo6DguBoblSRBBlGCbOh
9I86bLAjdHBtbMksBkgfc/c+LDP2Kb2g3WsAGBLYW7JrnY/1S1Fw/0QDEn1fyrCCcs/tfmA6JiQa
yOQxIHXi68qpujUWMzi8ZjrvIH/104a60zsUXRUUPuWSUH/E+LTBmY5j0ZdvixTu+8hZ5q68WfL3
lptx7VWCp/BnOGmdgToaYhjqY23yLiZZ3SQG4tlYjdALSmhjPqJF+N8n0fWHXFVofNIuS0eErHfo
AYoTCg8BGvEMu5WKyHw3+5VdT2EJpOXN2sOoNK88hCpVLsJJoj4M1oLZ/BRoNzjY1vRQLqCpmmMK
4BEad9kl+ayxu+eBgIy+wBzaSyMJ2olGT5eiFf4RwlsfM9HxmpMCuwrsCOCRJCLMsyB2ByI2Si8i
T4HGL/GDC/DWKm7wZ6+tkz/0REtUJaWCxhg6Y2AqsXFk+cHP6HTGtCdWo9eHlcz6MVTXGA4aDjS7
qJZLkANMCKE5Wutzv7ZCDd950dXTyg2RdqZjJghmqGOFfXGG3MOw+CbCyS+4MUXStXxxnqOWtiia
cNeU2zpUOC9VgAob2HKdy1II2iD+iLJRYrnWKClMqQzDIV830PN8J5MBmCnLXf/J1j1UXPAHWd/7
UfsoMMeunab5aIpS0yTvc1/vpBvW5gcN85k9YBBLddAMvx+GwKlLF6WcCxk5ELTQ8U17mjs9lH5e
eyU+tXnKRqicQl+YH8RflgvSM3vCJLPlWFTRtIH+oD+Ck+rvYfMZ91B/Q65VTp+8o/LKJtU9BlNB
4zwjS7r4dFwxkvdnSqRMUN2GcMaz2aa0jfngkRnfqZIYmTe3s7+BanZYz9R0dy1mUK4XyTHY3HNL
qBC8IvHyDCr4zmB3VW6URMrt1+qmMjQjl/GoyjmhTm821pv8A+podN2r2RwGK7K1IqNKp7YB164p
UInyMBn6GlbNvEJ1rI4HJgBObpp5SzOB00qK4LnzKixToF59YPNSBw2nRr6aTd2fSlgsUq+OwnTs
YJmRAyS2c1/1y7lFtTx2EKVtv9Km/ykY/Bec4X/JIP+jYoBgdhT/6//8HOQPeH1/dWVurZevf/tH
5SBEVwQADdQNoAeEsx0dyF+VA9f/A30SsG0CZO0Ac/xZNyCU/gFKkQv3NvPhh0fP9F+FA+L5fyBQ
uTkhnRtC8/aA/6xo/D/0Um49ylsP9M/iAQhv0W1YIuoGEC3g2X6f9+tJheaioYAouhMkV2jONlWW
PWDsab6eo+Ghzcvx0uYjP/IIIvXp4oWieZywBx8QAuuk7en8pnEcelcUxzLqrByi3eviTMM+L/23
r2tWFNnWq8A1gffmtrmWn6j8AtCparpXSP1m19g+zrE4xpVnMQl4qJ2HMfTz/VxBnWq/bu5zG2ce
jxUE1N8wExHy8DpbzlMWASPc4G4OssonUtE1ITo8gDf4KD1HPEB4KZLJtO3G9XL50AAafUHBPM2H
7HUktjLnsoV5N49EtgvDNn8s8xHzHa0g0PmH5AFDKEqAlKxzbFXlrKwu+/cQc9r4UMYO0hUfu9C9
kxf8oiOobzHE9WbMmZvrUjYNfsp1cayqeotsb0ZD6QXjjqeDP8z2YKbAHiR0NvuMohiveXlscwjm
GrC20RuA9HUhrMMUxLlqDzzDNqYIfxzE+ALXkYAXZ+aPhRwqJBQ02A1k8B+xTfw0malPaKDVT80C
UiBxsvtwaJonS5Zj1nN+HgZYZgZ1YYKqizPzDJNJFFubSGNr1BzqCmXtPXR5KWS9wWYADwd2BBNt
w5bDdTl3YbiqXNVc68V/9YHF2eu+RSlI0vdomvtbrNgfrJ93YInBlAeHas5TH/khRHSnWk/Zw9dF
SN0L7brpPAQ523sQ0MbSVFdiBw+tsVFerCo+uuVD8GpY4ZTDJKyl76Aal+Bo5R4KyaMRGyOy8Juu
HurI1GmFtCI1ecmXJEQ/GIpdiAYZYcFJt9GFFKK8BBIydpSg5ZZOzfTctc5TOLX3yqQaDY57rJji
odQuTzxEEI4y5wXdBThaVPGqHImGGsjYaHP1zxKVsHUwOV6KFkj/XDM8v+/6XownPrnDbUABiGPB
3rtdqKAOtnBaFWTbuVbeNcOi8Cn4G7zi+UXnqj7QHK4PyvS7rSTdiLZvYP/FxQwG+mGuBSZVY79P
8gUSzdvikEa80ivIJQ3GPMEtFyP57tK/XFe368yWw55b/bBgB7t+XUw9j2WAgjcEV8O1MhiLVfmn
gfjhFhLR+zmj9uD86wJybXvoynw6fP31dcOfx3QHpSYJPyF1krvKiq3MluxQ3i7A5If9NAiXNSaN
MZpUvtpUsHRiN+Ny7Ynauw7Eheg+I+UJde13zdzsVIBKsAq99q6VPbnWtwuOXt91yPZfR4yXZddC
ueQ6s2mnavTfsCJDCFGU/VEp9gQGPKogi98dvw59XfTO2P+6irOw2gTL8G0Ji1lBDAnrV3ALaTWE
6EiIb79B3rF2RpIp3uDgKLFu2QLyS2qSQHn1GQ7r+lwExT/+4lUuUgi+HdiaG+6svm4Ob/fRPh67
6dro17FqzFgKSX0VFx7r4H7jmRNHUwGiLCGVnzBjUP3vH261Aw654R1nWuBbW/p1pTsP8b+L3gEK
PXBH/PPW6V+3Aqke7tu6/fDh4zyXDYlOVO6sjO7QoHoFPbFJxSzac90hTlt1FaYV1gFBcZE4TeoE
A65Oy+Mib2ly0R5BeBPnHqWblJYN1vXAbgqOjNjL5wOonegSd7CYMYw5e8Sn5cJKHIEPA7n0Wcsm
QBnnzTIYaFcOahlrgUkCMakmYJpao7YYQzynGWdFAu1zFK50EdbXHtNYRV/4Z8A28wRsziIRGct8
OAmG4lBlCzg7oV3cDbCcmyiCjSdQ5lEO3DzCyw9/VFfe6kTmsYOjE+OaPeTBQSlh1MfnvyyRPGnd
FCcMhhxjBz7x5OvqnzeEZe9uIaE8o7QtDsVUyIML6Cpy8T//rNvFjXnuQP5WdepSoPG202HwEmZV
BCO8y86uHs9+OzbX0qn1E0M/dJjLqEu8GRkFKggxPlaekqVV3xoDM029ZN8dh9Sxy9R4MWEvjz2g
FsmouvEdo2PbOXVD2cG84LrzEfWWa12gHRvbkbrbAUzvVS+cJZmJF2DHMdl+NCNsvqaANcbrK5fH
X3+6hN3DHaK2Xd7QEwRT7klMudy3Lt2Ldqzn5OuYLyd6ajPPpFg1Zfzr2O3OZTOjoxthUyqgqEDW
KDxvTdwGTAJCuxPEq+0ReFRwxYb6wooWlpNpvDdONd5LxBzr0Ue3chQVHCyGiJ/WNtXh69abVTye
3cwmmRjeAGryH53CLPcYqRljP+WPX4fc0sEpKjHVo2+D1dfOxW87l9cHcE2xERnhbTcLtUY/b9DB
mgeQREm9IFWO+LyBRLbeDUzWdx4R8Cap5VSW1jmBWlDdeXWHNK0a293X1a+LeipK0EP7W4EZd5FL
vRdj7RxNPTx3U8Vfa7cB7LXr9Obr6pJjRvHslg+5j+yQ5BXEEt4HcCHVa+5hk2gaVHqIMNVrUdYC
nXQxXqRW9hHd0F/H0WqGE6sp4Z+8/VdkkLrDcD8eerVgLjjSzLPCZO2pgMtlziBT9luikIga+Qqp
jFjbSk+baIzk6+iabwsN9JU11fTglmQLB9G8zzuUdPyQ9QkIEPQMMlcF8IBoN204hveY6Qfbux+Y
D033aIHpfR4uU9IQFZ01deCc77D2uHaB1SGncEzfwqp5lNHZ4taJteKB976b5DmHU4l3WVJ5LTvU
eVtfnVAFK5ju4B2qfAzLRoVvjZesd3M+ZY++HK+ZVzjvoON1MVC/7XmYvBCOEdiRwtsNZacfo9xC
gQ/vw5khDEqVgWt18FX0OLTLFWCdN9447KnCh5K6fFJr1/j0qS4NSW0zqPVXXPjnVYC0/nHnr1v7
ZeT3WCeA6SBtPEPid/VCxKt9EBVbFHQwANTBW6i0Mh8eztR6qLZmdsMNDTyUBLjNDsXI8nvNEMgG
0u3eZ+AxV+XIlwvJBrajTXEsTQ6rarjwV7iRriiElj8nNqTCl9V3xWYZyzAv7wcBwkPVugqIiO1Q
+9ne+nzc+Rmzewpn3p5pd9rlSz0e/LF1ttOQg25vO2/jg75wWsImW5ddxc+UBdW6rZcXWDFuARCV
lwzuNYTfC3/vbHEPr0qbuH0R7lATq5NCW3Unua7Wk1NQYCdyZzuXs97LHG47rlC6axHxFk7Y7hnq
BgfT8XnNwQO4RwRfwnyE3F6pPUQ47NmhDsLIvn6tkH0yYC/hqfTmV9BZ3cSpJmfH8mF+rZcgzgGw
fGp1FYMY3KVYivi3sHtG0aN+d8asSUe1G5qe3UFfuazcYWY/KIDJQW3zt77NSTLX03AMarjoYOrN
YQSR3grWwGWL9oY9QKvkxdPUjycEi1AQsi61fZm/NHBh7Gq9fAfxAadmptunDjKbVUBy8omKb4np
J2/GwmnHPpbCMQ94IPPQhdD4RKOYt19XZ3egB1GjTj3d7oK+VFyFtE5s4C9rEe18jScoKap8jFfB
qQwHfgQh5Wfp8HLlNsrc4YxAAwKc+0vp4SRlUdCdo7pTGx1UwbEpK7Nt4P86NDTja5lNbdwNwcUt
Bn3+ulhufzklfk44Eb2V8ec35pju0zh9bJnbgw4OQ5pc5PCBZfBzhvrrJR/NfHPCqXv0krMUmdR8
CmDH3IUwpyZNwTXETjnZ4ecfHDgQ+BsDd+UZQpkFNYqlvm+7JosdyaIn6LPcVRCY/A3d7lfQY/QH
C8uN96utkUy8ANNAs3ntZ477IQl7qdB62imG1QG7NcacRbNzLnleHJhtC4yfKLrnyHWeVelPH3Cn
n0wh29cSdb60Buv7aEAsOAmDzlGINexbA1zbAJP/B0RR31FOVU/GyaY1ZH9mTysoXJSBs6paBr0C
XrF9syidI/Rk0QncAnunJP9ooZ15o5XmSDrb9pgZ3z64A7srSdS+GbjF0VHndI+V23lSMIl+He/L
cElFZD+swGIHoVv2ZIN63xasfOeAiCQmlBGWPre/r9z849dxRbOV9Hx+9gpPXCrrBSvYFKt36pDP
2cK4AnzLViiG3C8r3tAdpc9jW0vE/rAQQHPjPg/L6GzGdujTr1vhwowSj2Ap+rpV1ah0hT6hh6+r
wuGPmavI5euajyLW6ATirnKHo4GidIvAih0GdE1wmtYB1CbYfYTPyW4pRLjHWVHtek7hkBPwrDqQ
nUH3J91Nj8m7J/Qjs7WBS+esntVi9KpyGnmwYLNjxE4PKz+vGoA4TdHeo5Lh7ESfm1WvsvGohYdM
nwbIRzLtwMftwtE75z+sCuwHy8odpxMo7xHzkrZp6lM2ReMRupcaA6Cc5pVArwTtAVgJQVgdpwig
1DxXyBHykaJOPnoJJkZU+FFfbKSyN6/swUGZ82aP8za6nzr2+XW7F8EEq/1Z3qP1g6B1prEXSZIK
0BYOoinogbRooDmBce8wlgGsFWBZXjmy6SxsFXz7x1q0WOmHRb745bK8QptGAZ/nw52gLUq8Wa8P
0ih6gHcNwLgufxkIH86TDYsNpF72VJeKbcDHcY8eyW++8D44tIUjdmRi8hANiu2ywOv3ssUCLDy2
wLDaNAd0aqJtabr86M01UG0DEBw1g0UY2KLqgUFFvQEWH23Q29WvCxTiE7F46lrUvHoIA3HzjDvY
pt8bHmUPEhyaMxyA14GNzSOLnPrRnYt1g3zoqnuUeRgAtas5jKnvZpdmgMPb5r57mIihoNqjXUTg
STprhbV7cOhtXv0ERhIg1N9cbr6V+CQ+a6tjtIBAD+kgfnWHzP8Auep73vTuq1QRQlxV1w9eRA1a
nlgZS88Gm6Y1cNdPyInRlOV7Gc791oFd9LyYIksjVft3GZp/Ce+is+xhNKaB6FQSIr2GzXy6uRGj
WsRBWbPN0mFNa8YwwrIvvlcTI5diERbchjH9OqzLnO+zia3zCbu2P1bmDa3ib1x5wz0pWHicLQL3
0RPlm7rvZFvvPQX4GFxjxUZIarbI8+4izCXDZABfP6JZtmxgthZVovCxwoaJixwCNesP5R5frti6
w9ivHFOay8i4vtDbXz6qu0DvwCb8dezPG7CeVvDKwtn/2w39EPUpJLZYjhlZIWyH5cs69X0zD20y
44Wtv65+XczdfPErLKltmzf3FG7xs+B0o3iLFf12qHQRUdkO6uYI+4Pqp/uqAUKqQAqLeZsZwQRk
HGvICKIHYbuva1rK+Z5RbGKGLJAJ3P7h66JF35dYD72y2yFCB+AAIn7AVKnsCPwQGaLjIpfs10XT
F/OQQMVL0tGCQ6IU38Km3sZgWQQJpwbQMDbuqqb4dLXvgrAAlgGx0PVOo4e2FZ3GfQ0F5tjhl+CB
Y4UO/VCBZDQfg0JujSsnmCQwFwtYi2h5UkEPphtoSBfpHAS8/Vn7huZa5O1NAyDEk8z0NiqqtYH3
nbkyBvQI44RWFv8WjR9QWCRN90DefSgEiccP3YCI3cGQClzn/E4WE0bivVXVCGXEfXhUfhN36ic8
6BqRNw+nWIpnh/grTszKb2xaBs95iAoALPNCP2OqJRgrP234OZXQVgXFrpkuNx5H6Kce4n0JJUo3
u9cRHdofeP0GRCNvuPjuC51QogDTN+imlIzPAaawVs777eWw7HXBqArfr1JVvbPlW1d/fEUtUwMI
ETJ+cEhbeLu9PWMbT/exyNrNAKQ70RGMxXAQHzC1KdUBsCXB+wC5O8BCUdii5w84gfqWw07J1LsY
glhCQ17QbWsHGB+/uYGX5OO3fATD5sZQGIG2wS6MF5rBOR8tQ7zg7RJUQq6+cFa8yrZ4LlFBSuG8
a7xb1wHv0z12eBw9s3gB4VYpLHko1jjhqRvufXZ1LFQTekXdlyZKAqhwcnxROoTvM/yJUGdFMZWF
3fdVHkdg7rgYXsybH7P87vfoOcrvdd1vhjZLCuep5EGSTVeGLwZ+e9j2EBRM9xm0Sjg3KvtmFXAC
MNHKbo7HzgesoEzq7A2gopW+nQCoWml2Jc0P8HDiqEd+G5f4zGYGUVL0oSBKJ5sGD7os9GfeN5+h
w0BgEI8Gpu5MADhE+tS2+SYXz4P5kZPbR1j0gMI1j55L07LzVlE9rEZMZViyVz/CEIEGmTgUFhzo
pHBlMhh0cLqZAY9V9tGqBYNSbb3iaPofy7DW+ATnOJp3xgdCZxV+0BGWwaJPHcBugIAmceCsvG7d
gSQDQVC3Lqc4X00Nx+cBbMoKDOSf/oPM9j5LS0i2MF6g3UOqRIsE2kMURTHYBLZbsDCmFO2oZ90N
J9R0AMTxwGuCFXK3FojEou6Z0Z2L94yJJDc02s6tN567gmaDZyYuVeqp/VBvBHpsbSpNGj4yOO7N
Furd2aQDMktwzlCYR5Wj35MXWiZl/VxUF53HC5qWn4R72CLiVh5QX2QdMvi1Cp59vQ0GFEhXy5wA
Z0jlAXlZTx88/4iOZoOdU6+jAa6DzdLsVHlu6RqynLHHLrQBJ8QhsFggF9zecD69B01V7OtTqE/W
R4ORELkKbAGFv/+RtbbZptCTlzEHx0+D15jKbM2mrUMS1JFBLcRAMPi76bwm5d7p79Swg8XXZKnh
K3wQvF+HQJMBIIJsY0oh64qil8h97IcEDgDm7s1PWoGHsMNPokbhd1hTBBleqttLT/aU7LP20vSY
oPneqXFV9ne5SBzvPu9P/XJd+gEVoe2Cbbd/pVjaxDPjdyP40WO+8tVFe0kTfgMSo/YSdjbBjHnO
fEbtXz6S/8vUeS25ikRZ9IuIwJtXBEggr/L1QtxyeO/5+ll0xMTMQ1dfW1dCkHlyn33WDkMnfF7J
veulF4N5iXQ/pztLC+pksvUf+iL09oEglfBd87NG4aCAXZ0O+hxsTvYoMBGdIQimjpVcO+FPVJ5U
4dGLmR2ZZDQNog3568yMey0ck/pfX3MBEQqknWV5fYbXnJMJK4hxayVmCJEGSP+1a66XfrW+9PjA
QkyXZruT2z1Lvi7Ya7M3t8zRQ86Z1TqGoEXG6cRjRaHUabva4HI3doLYMbNqolghzJ718kVBsJvJ
OsVrYLdgKwAEME4jZ24p7ErxMbD19DMoAeZSan1Pk7/MrmrFgcrWYxCUOwm4C/2iydfVJ51sPU18
qN3nIL5PCxa/fT/e4vHS4eaj8V+r/6TpTx+uZX3gsBxmezPCgX609GuSOz1ursRZu8oRst1a3jnl
seKPzJnPtxa8FDb7IxqO0zABjr4WKjvKSDuCDnaEVA9LEohxduqsl0IItHgnTjQULnrmLfpB+xzT
QCgxzjhW7m4dhXoXYUeLGSLaFQoyyIFedDp98+yuaNtkwaRB0+8FxePUwHpAypYWUYAfmBbBh9WF
B7k8iSjBI+6CXVN5U+Xl8NpouHPH7BqBP0yKHA80zbo5AMkURbvt/ki/0yd2lC/SdBuVG5YB8N2a
bvfRSn9ePWhQKkCDzawVGH8zR63/rYwS+MV+7uFfHpLpgHle/eibp7mwoQ3yuiXriGs2ldzRVixn
mfe82rSjYXdcZmmHQYDlFqMK0tR1Cm3RSu3cXA5d3cJLjB6SgkuI41JhUKmMi6id2Re1szHxekyH
KaQAth0ci2yExglwBkkrwMY3bQuloxZejzskBMJFApUB96wxWrvUMT9Er6p4Ebtqu6dgzTScawVD
8hmfmpEjRvSaUj+uKMpOQs/Ons/KuirH0uChnpOnDipEkMblTkZfO+Zd/WVFfeoZQudQuRqHuZvj
vZLr12a20qOagjmdFAMQq6Hle+RFDiAV98f8HZlxYHBUpohgTF1Xj/P83I/aLianCudqXwUdKLyo
M5xtP0rW+agwpoJriMcw2c2adDD6V43tNC9UfxBSb5T6G71TcDm0PyjkmTPeWf+qKEkDcw2rQMtM
l62Abbcvqq9aaK6r1YLHjECeQPSsFLQFKrRhKTJ3Iq5G1Mqb0HRt8N8X9LWvuTBfMRkB24VvcWQi
O9E4VPYaO0861ZctMsmuhzXASPY9Z9mu5oytiP8Y1Rt2KaVUPp2WfgEHyya7jvIR9kisbg+dzsCG
HRosO9Jo7WueLpy/u7aMGWQSA3pktuZqwBBnBXCGNu+5MlL4Hm56qz3ya6GJysJyWY17fNR9FPuK
XPjA0P2R2Skg0HrkNZbCBMmwBKppfM1VIKx3KX7uxR0VQQUfCTL2VrpttuhZdBXDth7jAUpJnP5L
YB7Fa7GPjJOZHMW++2IpHuA7ibwfmJ7gBU06BQoSoIPRCEsbw2pLXu6kUPtZUVYFf0F4g48rGJEb
CT913VIsTXZpeoop2Br/WXnsi6t4CKeBkulV/mg2haXKDkOOq0Qbkot643uLa3woIyYidWkvaAHp
Vzygw68cYxqeimOq1McJyNlaHiI9OvM7ix6+GmZ6mmSZWo4/Ej7/98NmyU/I8KfRxo0K+YJSovMb
fb2N0otSJ4+0rT8Svf3I+f846NdheVcr6cX8abXmWRmjf43OUzzDSUmemYXK7yPecb9auDvIPLIg
N7dNvOtzOvoSJMNdyVvGWorJqg1FHpA8v2sLlChcfQsXxoK1nvfYH2TUJ1P8meTEcE163IECdYtl
mrE+egZaa3KCu2UF7RXQMrCXoXrg1seSV5ikm6fEMlPmE5hrxxOjmmlK/ZAPk7CjmYA7QY29tO90
n3VviufXUR/m136YV5DBg2tCLgra8LnqQhbBBle2FeFV14YNXCeXXxITWDYHbLcgenbNXBgfmXBR
AJDwPNudcEF3FLITcAboa4dKvJptatO3sWg/PEe4V7FJ1pbPX6OTbysEAyiINV3zu0bTR1O2XBXp
GeyAM2U4E5OCUcdPABouQ4w+7pCjkZROiZiudft0vmj6azIU9PKeOtGVYNzCStDTv1Z6i9vGjrgX
1olNCLYvj6iCnfKviZ+nhHkUc3G7Yf6AqBKE9eItib7nka/OMSQJznN2ZFvc7o7CeTxhBQMPgNTx
HleHvjqMyoF9xSh9EXd7Haib2V98T7CRA37k4g43EHMjT5dhY0s2f0zDZezLkNxocvlxNR2Myhk7
7LwrFf1VML0UgBX0SfCC9lo72iHXDWrIJXPMdal3bf47aTvGb03paI6urJNZyUPADkl5vZWfbFx5
42ZkFQ4O9sSKD3/l0bxAc46VK513YUdtLFR0Gp1QPjbUgZnbV04keXPlhKNfshbNr5SzM4GOmgNk
sIV1hjgVbShqmupeAl+2DiTc5eWKZupWmcsdwd+Lftn9+d1WXOyZjGDJToLkzjs1lAPPgSl5uXm3
mjdZOgIBzWsnnHZldWgGpt5gGrtSyV+1dl36WphuqF666bBMB1U4dMKjg9Wk5Duqvf5qUAI1/VXL
7lhiLeMOdZNn6SSOZ8PESUkAotebUF3f49BBXJIEh2e91N0JLqKyxwRirntL88sOGcbRtP3Y7JMo
ULkC3Y73u2rAn7ENo0MfotHH033I9sqlP+AW+VmP89F4qDdaEtuHtBdzOsRwqPI5nU+MqdoK3pbc
lZZG3I9qFtRIrK2y2HkZu2hCd1XjoxqZOEUxhV272st8pHutlH8XsT7PWy39XFY/vS76ggGqSEz5
OFCgyqqZeWOkF9aITLteV/Y61gwY3qPkyJZ57iXTo/OZHSiotZbH+is0/2XmXpICPB5y5MjFtYXy
mNITvVK/V8OOJZzJFk46IfVZlp5EwRtqr8hf+/TDSq+UrLpO3v1p7d7SLHfRiZtNSb+A6tgpxVnQ
z2L22qs9Z9YE4fFkLkFVfgnSbkh+Y+NcxrY6+X12TdOPEfh2mnqUogrSREPcJceV7mW7eikolRSy
80ZKXJ9h6hWyFOhy7hBxlWBgAOi8K4zLzIXs20BuHkX/wnybjWHWEJw14um3Pkdc6GLzsPq3qLux
JburdlB/h4Q6EPhz9tsO2U5CREz2s76PGErvqwmJ+FcQnoU2PcTmeRUcIbx3+Y8uiO7CDDNSQgb2
2R9a1kY/FAuqz2g3yt/MFPvxCkdnpRaUDxKPK3O3SngPuaah/C4vH/PT0q2ohuBJE8fyrJEW2RFS
jNECcpUftfUZ866zMhD0/Vqw6381jHKPgqNyQTp+SMeMCZRKDKLy29iuG7OvTlTcYLfb4fos8w5U
MXEgJiXIQUmNS3P7XtgCnCHFY3HPKBa469no1eYocTRpP5rKNaWDWEBk5sT6XSy+SKmd5g9enlC8
bH89fywcQMb4Qvgyz+sB8nur8Fxy+00ODfmy9DiQ1LW4M/9BSVyY5LOg2fPM6Bz13Dm+dGA25/UI
cIzpJ9jSrXwBHLmbIsuGY93oHxigdvngx+SIhDBtWDgzBtsD2sbs5sVhFSVbqt/N2bcw39J7lOnf
J3wQEoLKKJWkglSat6ChgR40PINKpzeWxY24DEK4r83hUvep5WQp62E7jIDJJ3ze2vKB95qgGVNj
tx4Ur/zAxRTZcQcYcya0gFqjdaVEaLhBoO2a7WD5ndwhL7lLDGQs66qdYQr4jFcz9PTq15yV0wJB
EA02nc91A2W1b3qe/QS7cF7eqxoNjLzDD7mecLm7lrF6jaL72ihcCzPrtulBL4Iq2ou3EsV4GtUn
mZ6ajfGW2UUjfZ/GVn0DP+BP5fCT5LQAS3WZ0Z3p3nWwnOQQQC8TnWwHw1eq/UHkXFI/WbPXAbyE
lRYoHAz4wPKvlshdsvi+4H2pp/ZVhyVvi4qEikRrp5weXYsoBZRsxzCBl8/LLkceFaJ9zAoNWwm9
iFxK/vvfn1dKECOLqM/bL3QWTbqENUed1mGT3AmHrzhxyoAcBb3YEAPXEU+Vm0IT4mmqFBPJpd6E
swGnsSUOl3iyLmorXCZqhbkwPCE09gDq3msmzaJV8bbf2/7MBmcY8kNzoTC34oLcsxNF0zYeWXAD
HSAXKzECRedDPsMxHtmEWpgc1F6kfBMXbrI52qryQUNrmP+FIwNs4yPmwIjDcz9iJslOfeHxSTlh
541gGrMC7T2608GlS/6Oe5zD+RkUFZPjVCzZS9PcFOiIdKNym9vesv0+fDEy6EnPaXTpmtvEhV2o
fFa3GU5Kz1H4skq3MA/i/IUIzrSA+817VuX9KF5g1+8ok2ILzMeFPxMJF0F/LC6BaMJTL1wrZT83
1xC+RGN3kadE5AlwEUs2YXijcAtET56dTA06632Srsa7uuUx+EhND/4QSw+tHU6LSXuDnwAcVqyP
Vvdc8rTq7pifzMgTlWCIwApAD+3uFTDb7t6z5YC8Y0XyR05r4tuSnEXdq6YvmSHHWbGHx9hcAZeV
YEZzXzTZob+z6Uvq/bm7i92PmZz18UtuLsqs2cOlVJwp8ixozjTvaVBKVKWhrzNiCAK3lW/raC9F
YEqf8RgM7S8jdwvfmxfI65X8DmrxalcI68KLVHj8oHl0lZsdxfg9BV0opUDAk91r6Ve5dGdi788w
h71c1DcxXr+7ZHaZcickwPSNmTq6q77rkYtpoub99yUvTV+1xvdJDj25rn8nCA/VwIPS17TMhfkJ
n/0RUOW3RStxV07SG+aXw4jNhQEmGssCVhtTXA7iSsTgKBWcNYxxbybt+0grCFP9jypHAfaffmfm
Rr+HnOL2qvlo26TwcursJAQQOy2a7kux9pLj9/9RheSK+QR6cGHtYyVbfE0/JEwtXuo6Wvd6CRaz
Yrvin7tGS2P60FqCWJkx/CtBhpKLbthyDebxIyWhgSbCDXyYycRP54VyND436rQXIutQiqEGbN0x
h/iiwh9xFr0XaIJwSsml6tGPW6AMEQzYG9w6lQe/mjmqSNaS4nbWzRMI8vOgad8dxkcTz4DTlcWD
TO/abQwD/GmXR54wsfe2k/6hwq1Xs7l7TaxCD5LafBHHFTXGapv3LmGcUMbPso7LeQH+DJdZnD2D
ShZHTGkb8B31enhC5mAF57uCi7Ex0ulYxLhp6yn/UDPLpl+NZtaFklticxnnp6bDmWtpwtMUKZxA
juKmMsvU5jkn5qDrEEvlRDRQgVWqakyeT4mOIyaldCPVocpqkstqenIiM3qPFmj0HYfIRkM8Em8x
MrG1VGdz8+jZpfEDviW85sJLOanVtcNLMxurZptsocII/Dwb8r94irR9BQaEE4ThpRYVgiDBWVvW
RKAVl2LNoGvYJ5OJDF0t9lrmi5vhpdp1KqeZseAMlUcisPnYAsje418sEk+KxFdlMEZ3RVjAbWHI
btIueKPTVQINqwrfcWn4Zg+E3BI7NuqJgZnv7DiATbdr9EhroRUS5sVJbcf32siBt8j5TWRmDHgQ
7gbLU0ETLw0hChILpTSU+zmUDxnnkCyfdtTY5uvaJL6aPeEtZvk/TFpJvo94shokjbJ7m9iM1OFL
NunR6hVneFa/tJoecaqjL6YaT9aEqtX4vWKek/VfNoxWAGrC6YF/BQlt71MHveSIR1FTUv5Jjd0x
7s/CYoTOAnWUMWrr0cHY9lS8nkfoTImfYWFcRL7Rf1+Ufjz1oibu4eyseAQYF62zq9yO0n7FTnjC
rCAchjriAC3v8rBAj421S5cs9WEJ4Y6s1kxmUJ+ByZSMwili+aVuXfBaqicLGOfgN/fz8b8v4/Cm
ZlG1j7rqLANIPArl8P+/GBOTk5pQ5W67iWT/90VOepTa/37+/34YrxOGFd7wF0Y2V6mS2Te4oaJC
btmbOtUdx01gyxWO8Dq7dP0lq+XPKrK8xr10GCwjmKWpPvdyrfhR3z9LWbO8ppGCBXXqPuDKM/Za
LpNdLELhRYUFuDVbr8zvqrc4j7nbYOKYgdkDRM7ytnUMs9rpQO38DGV7yRfFN8tqz0xwwXFIDol+
3uJPJCJ4T2JUTqc2ZZcVR4PpLCX5wLeEWymkNTGO4S0kBQL7nOU3FkpJyNJgfjAmrh4HsSt2FuP4
plR+zMyr+PyE9rSbRM2IHiHO72VHU3IdL0X8lGzZ8vnWiRdTBvlihOtBIRzA0oqnvMjK4wCT1zYr
3eB0QtSbrOmPHgODLTWZ4tQblj9LTIsZcDVyQlrnRiYT6dIgI4DyRxRXA71QNKefhxPZCfChYumi
Tu14JC/lAUzopUlRyUT69KWsOevQlK6Qyu89VC4umtVDdqqJ+DDXwAyN7jBlQnLpe+KspJXck6ha
oFkhE4kzIpc5Wb0zquQ0EfDDVVENvxmq5ZgzSGrC5rrQbDw18DE9A0N1RpDBkXnuD4mwIi9NsbsP
RN64al8NzNyRliYPyH7NZdRqt24ogjqD06h2alccMwW2Q0SYxfSmWV8PXt6Wm/udmCCcy5yUCiIT
duOThNjnwN2k/SPr5Y1+F2M5RRAOyrcgaaLXVbQBjU4/CiEnrw5cLJ5HheQYK3JMJtZZQczvWfgi
MQu6fz0+kiTiDKtN7JzlDzqqFBA+O9znhe27G8TPtZBOTN8kx9GSPwdrbA69iALGkCN9jwWUTRLX
D2PIlfs0p9IlVBdUh5n+itKelaaIvbo0YRcky3c96xgH5kYNIPF8N30831urm+8JO7lfhUSHL9DJ
71VRuADUqIkyhIxprjjlwYVcaqlz62sbkT7WreYdW5p5T7uu5aiYJRyw2MYHMHCAjfZ53RIrYVmh
o2vm4CZJ1RwZCnwVvtJ16B0rU71QUX4sXkVs3hZVsxWNXkHI+BJnU7J0yn/GtifKQsMG0exK6znV
mCeK/hj0t4ucJlVEqyc1HUHEYKNdyvxZUavdNkgcF/cl8rNm3s3rqZnOuJ9s0n/ksjy0QBawYvtF
u+yHEa1xVnIwSh1uvpaOg3wEWY333jYa+vpD6TX0XJfiwfbhFZbq8qnbsXLomvd4Yb08dF3uqo2/
1GcBD93E7t0ForwpjKqXUGm3oBoVbM3toy0PC7eGSjMafxhjRJPsqNzQ5lOsvS+0rFRz3W2hOQLn
wPjKBUU6kbhuCIiIpzmyzyAf9VLzmvQ4xaLPKlouJ4sMAbldnOqcyrySl4RuXK//M0GKHirSv71k
eh4z2fIUyOgrm5ZRv0E3sUXxaKXvtXywOKOU82eZBpr4wqI2isFoXmRkkgyqNuJc9V0YGDEjgMbt
shPMC0l1sRbM5WtrMJuU/SXTW8Kxh//NFCtDIroMhSaLZyYveQZ/ygUBICR+pH+l0n1IT0m/l+WT
lIa2bJ1ngZaT+ZIOww5bklrgmcDcWz2LU7nbKPIGPTxDfh7Tt6LGIPSWmHtUbNIbWFhpZNfSvWrO
ANNa62LQRs86jV784GR+BzJ6lkpHS3wwefgI+Exj0xvhArQyBq+JEwbNyn8xmv28INbwz2W7nEvd
VZxVL/TRoV1S5w4KIYD5eZAwLLRHOZadKXz0SJ8WIioNy8pbJA9aAqsqH3ZO84qbZ3bqIzlEHUl+
rD6aMGPQfA1PFX+hme4hsqkcPqIR19+xlVwhhIsm6WwYS7U5Cte9ofVXBnbJOCn3ygJ6TsTI4VLY
0N6diKUAtfZhisgbBwzPnOpunbCPUlAQPmLeQPM7jpadOMD8MJyeqKdQeAzMvi/ZERUqXf46xj/y
8pwDtXUAdpBn4rTq+5wGNJkgrlm7qeGuLua9YmAZ2loI1vAbdua+KTvXkF8UvieT2+M2TtS3fmcy
DSBfRDbsLm5xP9HkJc+ooADDalK/iXPF8WpDs3OJqyYApJHTStzw8NyLTUId2ahcCT7v+LogObKd
Sn1Je/QpMg/pkKOwXWHnF8xWcxYI5V+4Xmpt7rC6EGV26+KHxCF+8aR42klYKwibWjoGoveh/E2B
Pw1npjyIVxVO8XCJBqfWWuyw55zDODHEeyOiaGVKfu0eqmmem1r0GOq1xfAAcSxQuVcwYgKE2Nrw
tGoYTFOT6ki3YUSi0UG6Ma7lGKgwMuoQLn9WoeQwL4c5j9B3+MylP138a0YlQAWNmfGZkNJbDT8K
UXXtjN6VvC0R7gaF+Zyq5rJhwymOUQw4R9vyl2hu1Gejy7H+7bc/hBkhkn/BVMKS+Jpo2UV142yz
mJsVhsiiOCRl7acmsBkpiZeFv8ogk2TrRat1jFd2RJbxehq8Mksj+lamcmsMdwIW9P48SaehC8bV
51HNlB/agbtUWvaxpp/68scqv5MGEVr6FXJAtNYNz01C7p2uvwhN4onxi1UqrkmpCZyvQ8snPpD3
RAodsR/Rrlw+pUEmmOU+a3BZiBGhX7u21E6URNshfbO4HtrulBKVpGi1vXIRRYvJVTWwkm0Znm1w
qJgXMzwxn1lOzyw8dspFUa5Z/wERztYq15DqL2XOWGZTOxrO3XDo9JOcyI6kcYSu8z1hZgZuJJXQ
E5rKNuwV1ttPUToJFtNAmRfL8RkOqcN1XyNoE71ix2Lr6enJUokE5lQkwhAiORRDgol+RPVEMhdE
MMImX+eSxa195tVKhoYCaiBsPQDwSeQ0zrGz9W2qS+PH4aWU6Leku7B9T6OzabyMdOE45xNRKLfu
9lLSM35wJbknEWe7fTXeyWBhAUq1c8jhtXzE5l2eg8V6xcOxtk+adm7UN7wyYo+HXeFp86vJt4ha
b9KMyakE+8E+0W9m5bXZc8vPE1LX+qNSBzGjqKpTr4+yfUp+6UoQtHAZe7YQ8nHEY8dVwoknTFyh
YxX+ROEjGxgSPJjxLZ4Yjc/OXXLMeqfU7y37Az3XGDNY0NZ7mSM16aN/a3Ec8DmAwlH2W8jJmj7J
I53fnW4F3XJZrHPXHprmXJZ7EuPUrZ7k7jjmjJ1YQdMFhgCWOsjAjpYX+Atx8RuHb4kBcfaK0i+H
56lzAfgM6ctc/1zM5U0JL/H8orXfmvKR1hfKqV4/tgOhGBW4qPAcZaekex9HupyvpcaM5IE7Hn0C
dfqE/SgqHs14J09x1yW3ZHyOa/AZtB2Gc6mdE+ko8aGPP1lPbs78rsgHGrMjDqrSuKfhkQvAOw2F
b2kkwar5xNFUssBty3yE+4GhS4pc22Jbtpio2YUKpp7hNd4aCkeuMD3/UWGA6nkug1l/HqyHMH6L
8mVSbkl9TlWvFKk/a6xQZ1n0NPU8YvppoEO3FDBbP2sb8tvRSItMd1GoiUYPoAV+mqsSfeT5O3Bn
5goIml0cofCzKRCth1LS8mQscM/J0CgOsEdhhLCm3eNiz3SM0jKBVvMZ+YPhT43fFSNP9rWQT4vq
IrlziMrQGkL5ryG5IT1U8muoPjQgqeYLCaZCd+pWTDIjYqEvVtehOZ8Is9C7QBpf5ob0YrVDhUSO
p8dNEh095dYPW4jd8t9Y/nbzG16MGExN5gOjIMNju1vS6iKoIlXHy5wFfUlfFEqcScbMcsDfuhgv
0/Qmq9Rvvqx/NTUsR2o2d6RyKZmYhCs6e0TDkm9JZpwD4KGWnkPzWkr3sTsV7WGtXgsBo2Egkhlh
7k1jr2HmY+DPTrBulbelC7SLwgrfMgRd0mY95CL+jJvEBdThWRFM5kopfetAl05p+1Vzkwle7TK3
M38Cgy2sMzmGcXgzVMRHt5NPc/LWsBMkKZmkEFv8ETiOY4EKosiJ2OC0Y2u9ZeknzatB/1JCl8gE
yXziWqfLVV0u9XpIrUs8/iuYV0B/lf9YdOaOj+iRG04JLkuun0U+BzAyjd8UH7l27EgBi3fV4DfJ
ZcDxo6TvrboHU8JExMNoj+JwGCLwrfs5vrJB58k1Va5Se8SysExBeMLNRZaKnWfnhFahFijzVzx9
4tPFv8p3xWyxzBcLNw+wkNnVjIuov1hYjAyfCybKP13yyVXAeBgJHu9aL66J8DnUZ/DB4rUV94Xq
LvoLbuAVt6agfwzWj8RToW6+J5S4LrlkET715BLq0EouhfzUxlu5/NbHXiQdp+SVToHdFA9+SdLv
llsAY7Tia6vfE+NV2EQvDnThbc0dqt6MjZXthcJUW88hnCB9kBBI/VA+ZRyeyBIym7scuZN1beVn
Do5cpU+lJHXFLuk3yifeaTLsqhU7T3cKrUBJ3vLugc+ri1/Ijlqqe5v9xfN1jK/S8jULFfPWWDXH
V0Yrd3oWOViyMqYf2/YJl6NenfT0VU33ZknFWPlz9jzn96L7lKdn+reKin4cYRp7yZUX1vZufu6m
c0b3txUfVftSzr9N9MQiT9OyYTJAeyrlr6l9qdWCJlSjuWU44N3Z7CTMJW7++T2Rt89bdiKkh+ZT
H86AnTzm2OwGRKySXE2a0DEb4cVEpQhTmhaVLy5Bqb5khEG3qdeij2whNlSRWG5zOtc9wagufsbN
3BtWPNESDrbnku1lvlbmlc+5Xs95ehBml9pjTp/ATWPesuihNJ5qBWu2tSneqGpqjATGP1HCDG25
WHVq4cRtPPXnmlqGxL6k/6i03QDCeeEAzb1gvCbly+aOzf5YslL+vXcBw24Yn2raTcVRZL53uc3l
hYNCnR4yyg9itubSLur7itnTvHTFR2T+Y+NhYTTMt4rSje0Izy2GWHl8mvNfxbqxlDSQDTMbUaUn
vQWHsiy+DrzODqq1uCd5dBrf1ulzW06MfUSf2rrxz7PlD+qjYmmRXvvWM0ZcntWN8uW+8RBr4Tal
nzrJdxEFAVFhifKXYa6PXe48VlVVouEj3cPuXeU3YxK88AfV2SGVKNa2tsh5ZRGsnzPc84mPDIhd
0KCZzR0YukRky75eenV6X+pPBIqUxkHyPeKEKB59d5zSY219WJJrIFHPd2H+wc2wTr9RdoQ3LkYI
V1hnFc7bc3WwSsnxphTLohIym1+PlMkiq6BazNZuZmuS2S+t3Hwx1L3aRI9apv8exteqTb6gvW/T
NYieAERsKfEMYm4ncfTGJWWxWQ9LwWhSbR41zBO8A7FXAivuvAJz0xR2+6T7JMX1LQVxdDClaB/S
8GH04F3qRx1959821CZZ+bkv6GjyeGXYc83Y2K2myXydxVOrYB99tFs1TMRqgp1VzxXod0w8kxAl
RpiJRFpN/0bNsNcWi3fHMAHR2vjb1F3dhHfD1PBLC1UgqYlIl7bueKSTfTZ+qH2aOH2goelnHfTm
DynxifAsuqDqXJMQ5sbwT2n3aNcz9jkOxKrx0pI7tLCRSx+j9MwiL0aOVL2O3NJVuMcDNwYmARbF
PpmeaPCTIbpINk7lFHVMdNFaRB/XbNn/4p6OoSUqm/ll4nybHI3hF7vvnsIAwZIwpHD4yKvD0F/1
m7U8MMAw/NziFjbv2HsmztjgrC+CRepjnm8+aHWm+PFpnI99ASP93ijf5BPXTIRIsgh45aCHnkEb
lwBOLy4v3XuV0x139KcJECVHE4V54vK7JYQY238nHqtpp8GNabHIlaeazN7mSWFymqK6w+JTnuCz
OASn2blxRyznKzV+gk2PRHg6qW9S80QWz1b+85M2Pwv9TSPNWTRORX8d0kvdHWtGXdXkZiwPbXmQ
bbxgeuV2JVNArV+wDgvC0SAjRF70jFEVoTr11YIbdjC5K1r2xHLsOSBvjTWFA02FBbpTklem1ZgH
lp7ZuzCKG2nAwbXeba62xjGwdmpfanxUB19pj0bhI9wB09NUugaf+viM/VmWn5acwFvVyWZY0z7g
yoku2oelYjb+GTc2JhAB1JV2Oo0M/BYA3C4GK+Z6HlkKBYXDtcdEA1A7EVeHfMgZeE486gba4pbp
hc74pgz1R5qvL+AgGUEohZlpbQaZFwpCDH4466obI66qEtNRZEQrBDNwRf9n5TGXCzXSBtea3kqR
ltcRB3ya/5Fma81XKqup37PqlebTJmCl5W8Jwa7fhJrqBqus709Te7fKvyVHP/xstx4pnYpnqf0e
12sv4Kr38pxibb8q93xG+zkZ9UVqSBPCDkX386Yb3416sv6Yd+fXmJkcV5elpp4NJp+w/3jhsCcs
Jyu8uMCLdRWjPVPPmsAG/kRMbS8/y9MbjtWwweXhodRl5OlIgRE/N8jg8ttIDZCdTU6zklvj6RJ+
eBasUHNDrLFwdsAqTdTBU/Yjjj23aANgkoanLYwvubQvqVm2oWbt+384Oo/l1LE2ij6RqpTDFAQS
ORvsiQr72so56+l7qQd/6K5umwvinC/svbZav7wawcNNGr/S6CGQ7qSWByv/F5EcHQerxWzVEK03
Ku9KukzUK9qOdoV3UB+OnehQE7afs7wWZ+6y0GgzhvXPIClO0dMu4PveJtkx80oOnX3dPdse1XLk
DvgSRoyJp1r6E00nIbiYkpyg4E7+TMWz1b1JSByGR6HdZ4lzfJVyx2s2k7WKf3Rt0wTQZF0zWoPs
QUiRhW7OVRa6VYmOfqOV+6jgUHKS0QZz0tBJI2f0NnmziT0nPDeiG07P1HswdY/UTzneW+1VtRy5
+IQ/FciObriJcG7A+hdng5LHgyxrG+mOa4cyTjJuWIkwBukaNjy2imsx3fscsOhFZAIRrauk28Jw
HeUnReVQOKm0zgeQuBkL4mWDu0Fc+eGZMbzaHgbV4eYw1MOcxFzgTNkgTB3DD7aizSrWhn+ZF7ox
epTlGEQcPobxSD09XXoddILSs5lQD4cspqH0uWvAOdYHo7hClqBXzliioZGl7s5Ef12oxazyXFYT
IewfRiDT+nlIFE18bji8OKy9grOJKeo9bi/kbeNWMD4MLV2ukJss5alcltq/VkH4vzAru62Km2cy
FmYG5hNUl1q5a+j9iiJIiZ4ycZATkg7C3zdZStt01CDnNuYiNXC+auR1ri3dQUNOZF+LwCPg/ZVg
+XhsDwFSSGO70HtA+MgREmYWD5G0FW3JTrm6mMSSuuXDrMU/T1Ad5iHzr0LwBzn4mDcETBsHKBS8
gDhdGtoi3DAgC6R7yXzalGljsfr64RdVHetw8oDuU4uoAAWiWjGX4hq1eN1iXtvUIKb/llLE499F
9q9n8YHvnUOXowgfh9cxvVj5sVN8CAbCEAXYwcIQjclVZawasHYQ4Ky5vGsWvXRlfJG5e8gR/hG4
XdgSLQSkWsKvb8U2ALBVmSnLeRhWE72Er6I4itWh6pNFirW1OE8eVjSir53KOlMP9aZTiYcBHS3B
rT2OXZmh8QiwzNevJXOckW2c3o9LiQtTNuu1ruiIRClM+KIlMdgt/tcjITdMIbmKlK1IUkqOXd73
XheWNccHPpJtKfDut54t4guqUcxSnxUfZYsO/IyneomJGEHW0TJmdeqEyDznzVnLfL8i4aVJ/nqS
AL91H213KcfXhL22UFeR9jKKH7JQ8/5JWC66pswOxu8sPpTGuy1fYnKNEbgy/uMBdHKlOVQ+PdpN
Tx8jZKqlNPR7LxY2eMh2GecENwHCS4tRfMVkzii/PcCcgFVX6KEWsbTr1ANZ5SkSXJxWCAJGqbD7
8KtkzyrzODCTyo1VYt6tY9KgVQu4aykdVadAZrZg4h6q/0wSP0jhTtN66VOkZOodxUDBRjwgs8Nb
JIUDKlQrdk15LsO3xqGAG4aqn2q6MbB73TijPUSeARJ7oqmjVYmC0pm/4jRSyPQMO8Jqh4lztFF9
BIoTMlGKBbtRXjHauzoK1klYumEUHXOGs4b26eNLW8JYWiwN7i0E+y4aNxa7lcv/n+k964LqJDAY
p1SrxsIU5jer8LNLn6QJL73Wc8YhWrGQmanDNgOLTgcgqd/0OtiD/afv/CuZgzM69c1FX/EEJ96i
a/ZG7GblcUjcQecBeejlnUZ7gwuM87Ioz6wesOMwHIFvWsw2INLLavNHSG/97FwzLFdi6lFoxmoU
o3XSAPyo172OpxpJkdF/m6lg582dyB924OlGLWs0ah5bXxeNhPSszBHdfLdqrS94sbakg1VirUQr
NOJM1PLvbvAORu6t25SNQonUuaywvg4YrBL+cTEaqRN4bEfrn2rot64mF2jwa1jf2DPzDhsfLJS2
Cx9BMOCqE1dJHXxpqmyn6GhldFS5B18UYIZ28VQYwFK48tGMJaw/JIRmnXSAcUq3Xm7SAjG8uROz
u1F56xzVRIYCjChofrDSEebSi+WmQ5s0aHhj1eDd40uZLG2ty3gf0a/NL22KYbLcan2ydWpGM2Pk
7sU2fRKT65jiiA3tEN6lDPI3lS1lG+H1JdDqKF9WQgSTr0c9TY8kKPbsygBWa0udtyCm+kC5pfR8
Nq26Lqnfso3C+Z8K/o51g2DS6iMXF6VlYki7uhG3oypwXve0dR8Jk+6WRq1KGzuofkTgql4AkzA/
Sj4WTTNajr3mtibMwRptJEKGEP22ms8GASQ0KfnNIkWC8ijq0Q7YXor5y6zhm0Tnrv1pDRSYtAIw
uqFtcetQv0PQtReqJv/qYrPjhOQx/2kK3sfCobKrY+1ORsyqaRSoJfJGlTmlPBrWATn5PGmrO0KP
6hejpErW1nUjLRixSfM8fjjWorxIKRzr+SuJvainY2LenP1CqVgYw7dZ18tS9M5WWzBlq1Gwf4HY
dbW2oDme7R1Wu0eRhf7a6NjoCADyd3qnrvY+RzKSe4UTqTJvszusTyJ73qqGgbhsNPMGIo0Y4k1j
tbx/doD2LBtWXvxJLgFXxgU/iWvhsFXY9gd46JTkE4LZYWSNWdoI+QX/NPV7Dewba1IAvYxJ2btq
2KXN7hl1jZP9aXq0TPXB7gyODAIYGTDieBUuwrwT134NTYEld43yQWUB2KEMu0GavVZsIMU22Pcs
TGR2mOyoWHp5XPpydTKlW7HjBgtz+PHUzR0TawUTI3qAXNHPQ507NUpiz/uKfICFeEljI2CZcBZq
fFz9NoJtaVtRJC0bhLdZxFfL6FHDa6lO58ZL8+qlofPH9ZqDPh4ThMtJD9Ok1x3m44AmUHKLTslq
QGFmmscfRYPoWQoOBoKTaL7TrENsAZKW022NQFK2VPZGXwl1fRBbS1S0KWcZxcJC0/qVRU2ccpF4
kktVPmTxpksP0SxN9w0kMkVqJW4v6gQwWso3KE17XmvNcx5UQm+PqWvUc6Ni+/Wjdxtx5MPl8JnD
XOaPopztZExGq5eoTpgUdoJ4V5oH0z3ORQO7j5nVe/VfUIPopOulRhe3ioxwMwbUS2PItsj0Ohvd
629dcNorTYV+GUYKnjvGWIEtmDhNoreJazc/VX28SojZEJ4K1UvExaCyjoKWxhLcqPaauC24Q5RT
pRiLX+xPtkgAk6FJ4xltmwDhjChf9N2ZjeJ4QcGcNR9WPQJMrBZqfW+5W7vv3vgxplOL2rZHtJ0G
O9P/FrkOk+SZVodIy+kZhQgVV3VLDFYIvkAY8fQUZZvZHKsKeeCEOcjedqlyO1rUI8FyBFpgcM8q
BzXDgzfl3xDHgXIjj4ZSpJ2INV60+CyyEpWwBpjC+J57cmZUEMhRpDlaz8FOQ4U+gHs53fYtL4iq
MgTjYw63uH2hThQwfzLuQTteLYfuq+4JTuIV0R9T/6kU5aiRELUec/Vb1IBlqhC0eLutflrIprAe
QNx4s3XHmaLJs1EL2a1Ygf0MCWzg74ORg3XGiR8aDj8CwDhPLGycXKejZGZIdyKyV4txdy4qtqUL
on8KuxH7/gqabWOZyD/BfnPxR7EDEo2sljFC0j2QHN6w5BIpgAddVm0uywYz6gIs0YIvkWNlGLRQ
B0uFMzWFPcVbtZXfpgqDK4VjjX7SvI8pzcuq43kmvO6gIeokkWgZUXpOfrkwsMyHlop1Jf1J+yPl
73dKVyV9T92nmV4ynQmYuBfavS4iOkjE9tn4OBHLsK1WA2OaLrcYomjxvHkb71OqG5uxIqOqirVt
53fWJRvHOxTYXSpJe68XiJzrUTzkTwtuu6F88b0zRXM5lvJKCZV7mMrfmWzM42a++p5AJCAmPGRL
iyLq3tFMmTJaY9GJ9FnROHzCG1pIDdAuuAR6w7YsxyZ48ilO1OHXQkEW1L8NlY+hsamSTXtmY06V
6tKXjpgj6DziwGAIopPEM/IV8jrPWigQC5ABhfjBGMwxBvLXlRzgKNXLH55Ode3XTWDXZnX3I109
MqNVLYRaMrGR9QDYxPocExQ20a+nuaI+8Ox9ROV5EI7YwTX9KOunqd2HfvJPMMVXXh0MHjV1fiYN
ETcXEM4fzx9ciBMajg3RLeaBYjL9REN3SMvxRoGQtBj4QALTrDMtJauZ2LHxx+w/YuETN4M9hNPR
Cken94p13SFVZVquvYfknGE+flvJMQOsLg7ywqhq9jXXfpw+NCXcVyJqFVlNHyYih/WgiC8iM/KD
X2doEJCRvEFXkeeyGsI/DQxtVaIif1Vc8VhBH+a4g4O7FGsUGzXYslK3gPbFzUucQcAy9vZ+bGXk
B0VBHTO4UHJBJCQx4l6R8YA2jc+Iu7IfxE8CUnQOsd4gQSbcyPFX7Kt8tbyh4SKku+mqkCOjRSce
x/hfC3VkYzi8Ro2+lY1NWFX/6iH8qCm72vwVlZnbltiHZB47/89vb8W4kfpm0R2D+oeJZaci8Cgp
eeoi36pTdChQVzmtoRO0oFobOLGoD8T6mfskEJZRwS5Nj4jFgUoUG+LnqPpumuioyqUtaXnLCROp
2T596RgKp6L85zFlrbvy0kibvvKnQ6aYz6HnyC0bDUlXjy66BkZWaCXKXZrlpqWlNk0up1oQn4EC
x3kM23Ibe9R1Khu2FhQir8xcYKmd7DS5CoW/QCrkk65ee8myrhiCebaC788oCQD81NG/e42/1PEn
wE+l+RTwNDqW5MrtM+OoIg9xHZWzYqZbLDuaTk/5axKG4wmPXnRrGycMgSo4PZMCX4udUg3fpo7f
fTAFfI8BnWMnPNOhJOiFWSRe1pb2NjkpChO7qXVrGo1UbR7BACMZFFZr2l1CfywNa90CZZPeR0H4
MSOadmku6aM0IqWAH5kBDcMRyCw8Kq+aGL/9PlgJeWc4YWQdEkk+dWJ9Q19o5xCGfN9bjCsxRCTd
McsuIZj4TjSinyzPXbc1aGmQjbJc0JZy811Hm/yvl+Jz22EGG8cyJCxgLapAPuu0/i1aux4+oBx7
naMpF827xfykSMHZCrsk1Bc5b0bb74hPDAkQb69t9SkEFzgA4zMPhu9ptMBACEvT3yv+U6+dXjzy
xV/SSzMTojpQhRMRlLy+Sxb/CMY+DDJ07puycup25+tuUp5F6xDyG0QniLdl65rhjxQxts+ug7IT
aycwdypzz2OFk62XWWUQShsY36P+r6LPMCiEoSswW2pxkc62s+RHmjDn+1SerJFgW65VX/ntKXTA
/EnhNlHNmzXKj1j1f5SOi4rb8FaDneT8CVnKBJ5hS7X/VqNGhW4WvMXAq5aSqf54DKuCYD+SfQCw
OYxfA1t++TRCYB6o17bLKf4pEhgt6yq/dhhsTyM9junZKl495BcmHS1D3PhVxhck9ULgahJXd5Pe
WiPF0i2074xngW6WhZTW8sFqBr9Kb1901E6YyHdY1++pwg0M9x2sR/MZhNI+IVlo2uvTqo/PBiya
8KUFLodmkGxN5ToOL7g7hCvtUo9x729o2UIDQnsLYxSXpIhRcmQXubXiizVdo4Hh19NMgH39C7qz
530EMjgJRA7ay/TE+xQ7abfrLbcKDmy42XhDBlyHMuLkngOm7Azkq2QtLFtpGfrTqaqFHQS96Y2D
bVjIPTO2YNROozy4LNoAQhH6DO0TKYq5xl0Cw+aFtZSVeUIYSQBHZwPOu9Dow0XyNo/smK7URcxR
+8zk2VxD4XoVnfgrlv2VP3XOF1UHOAJ4YhkkO7Vfx8oqR3FfnAv6TP/D8E+6/q70dVH8CcJZjh5Z
yEtKtqLyj02AEh3YBw5v/1x4vPBHX3DY3UmWSYUTNZIc7uf0dW8bD8gmeI3rtp89w2oSHeHSnYaw
0pdTUsBaI6mKDQc0mYBxkkHebyo7tdQANF/YY/YR+EDgDrrGHsapBlTPxHD1aIB7ZwJXID+q4LfW
HSF2IPw1mE4mhVlhDa1Yl95kt878nxGF0F2Uzlm7p9cFCME6EjFOoYDH+JADx0/2KSuuuQ0PdnW7
mopdUJ1D6diIzLlcgegdlKL+lT+zrx6D8qkIr7ZdVBZSo0YrloxCR++B/MNicW4xGZlg+sUzWYgh
cZifIu9p9jcNoV7sVrGLQkfUrqHxzepdzU5W/GQjJ0iXGtMSMC55PDZsaOXfBtEIS3ZYV2hi2t7R
CidiHUdsp4fjYNvxZZrB68pxHKebmAP1Z6McfnrUdjEgoAIVN5ozrnhMoe1FEZ86zrQMvXjPSagm
21g+YAZWxL0pwMM+qB+CfO3MQ+B/1OMbLz67zpVeWLaClM46TNWVj11m/MbGqw9xtoB8TVVAKhJa
Nz5EfbisK+PaC+dA/pN9BitKlD6JQC2Z3xlWSN4S5A7Q5HfTV1wyA7h4+BryhTt40TqaHirEmXLN
WN/Qd4bB/OlohG4vHHjLGmLLQqBK/YgAhH4qZZK3ACKoJBvGY0qODHQuR/NFPOq3qMTqokePcIQG
XAoEi2l9x/47x5qJSM0xZLjDLCiWPpM2qrhDRJ7EugmVw8iQd6E0X7kXMpI4M3QdJogcfEwRt4AW
H1X1MYwwL6/d5ATVPjZdS3/x9TKsXRjlX1Wq/dNCifkAM6y+CdEbJkcmdJmJTO7e56+JHoDBVRkc
Pb6VPpgEo/xnlf/MKd7FYXYtDP1DLbEUSG19IUYb7Xq1yWTVoHaQ3c58lVHqMjNkvYbOKWPxF7JE
mpRbAenEuARsGUtrp4p8tq4/7MfyVvR3Uo9uflgDREMHh1N2PJBYVyi7McAh0h+LcNt6l0hEzIAQ
8TuZ9x34DArGlhXZM2Q+BehgLNbF8n5Fkiyi6uBLCDv6UJB6mCe3Wll890kTrpGI5ih3MnwJmf/U
ZE9ZVlr0Lej9PiytgIzZ8DPKEBFJFgdYE7/ygugZq98rqUG2meKHq16uajCbdNnZvLtO0DLXBcNs
TykZh/9BRBEWhso80edB3zOnGPXrIG66zCnyXYzrc/5HyYzeS+kfSq3Y3MQo+hkesY9H/JUJKo7g
XrwFZst9hvd30avFEXkV4Ws5hoacMseoQQ1JEh1c5FfE4gToetjd87U2OaIauvkiy48tmIlgqX4Z
oc2WoOvvApsepCMF0l9LPc/b9nI5yVe8QGUFhs/WcIuaROkBvFn7xRqwQCttxgl66Io/oNYe8oT+
aJvnG532R6XfZ0bnksZUQmmOXUZCGnLYXtmbtdtBOHyYykMJtwV/KlJGSiQQNi+Sgo9lu0ZeePdh
AV9Yx4VkLxXQ6JMUIoyt2fKA1MEB6PrpfpCdMVwxdpObXYrzPrgMBtYK3jSu0343Ni/2cKhDgljc
p7V3J6SCYQ2bRjE23knkowNfiP168Sma+smoGRYRvuyIhIBt0CQiW9LPRvcVa4B3EY6xEs1zsGS2
ou64Zr0GC3hy8WKQNCNC6LWkIH0fHE3eLApyXZIjLi7h20iP/OkgXaoN+kKQh+4Udza3xwtAQcbq
IToDucbzZyvJbTHtasAAc7OQqdS5ucbhShwM4h114GQOstuUv1MLiIK+CORt750G7ykHKzHIZ2lv
N6Jab1xuVL3meMQjS+VZHtTukiBZR8zWIJX16YsQri2gSThk5okvP0P0Xi8whzBPHR4Ge5O5bVxo
zV+bL4lxd7RuvUFwlx/6qJ3AeUvs2HOkR4eleQqDFba9NvxQDkkBe1LZFAyjaL0gqFr49M5D98Hi
eYyXvvwGyrYqSc4ov3BdyMONFfhv4jHKJ/Lks2c8n2s//vSq/VtX3fTqV5Y/sfeO86c8clwI4m6M
/hEeHWQHtiacs/O7ZBYnJhjiZjIrmC8/nvClnjkQ71nVfw2NrYG5kqdz3LKfXQ943APlKSCBbtzC
O5f9Pfgj2a+gL25PcbtJxkeOZidpdpRPkiY4ujn+GatBhn26lhhY8BuytUbGSzRtYv3PmgcpnySL
kNJn9220BlSqSvCXgNP7rmy9quqgxzsL/7X8j6su7kAHetZwIwR7S35cIDlwZqTo19CPEuQKRlEC
xA72H8Ujaf/E9BvtPYqPhWr9UjksDFRbfUGiIMExw7RMf4zus7BenvTnVwfuO0FL4V9zoQgpG6yB
m77v4n0mxwjsmuwWVYgO1eKT4B4XeQ53vzzsRr4vgq+6uoo8xIQ/0HhIxSMeCUm6YyebVfgIINFM
r3/bCtbcI8lX/nibcWI1w1IAKx9CvpJ7EnVWDAa6gGOovSI/rQbEEaOtJfM6dcEI/t7r+Oa/dcxJ
WIPVe9ufJ+7AarcOik1pME8kGJEHP7hWqC0mdxJW8mfRsUNEpO8xnYrwNCu4khN+YUmcJPAQFZF6
+E6RgFf9e9nJBSvNyUYxbORsjKl+jH7PMD1S/rUWCR97RUUEoN6Sal3qwb4F8ioNYbDGI/zwtHjD
RO5DT94pkgLlwGhHWchlz57qmpmOXfWHvnmVMIOJ1AxNwVbaPuBrhISRbRc6MKY4tkbUk6YvpZgD
j+YeYlXGYN5q/oxI2ghMqTLc+s2UIHPdxVG/EpgS19ZfSkVHLJLYAVxG0zRrrjCWKBGYiyCkD6iJ
1GVFo7h+eTc0oM3hZK2Z4npabi9jNp6mP0yAp0LOJqtE9kubZBqZI8ZadRXHpnDTVEwXVUudLzth
rtYfo5X8MJ1aVe13Opi/s1tnkcYTrSCwrqi5sG5B8k+aiB8hyXjT3sb6sqq/RVVaIhiUlLc0CNnK
oxTXYXl5IoBAkbhXwA3LZDbz0eG2hXmgs7N7yUYdJcnDbGBd0gTkIjeahZJHNzowdwk2i5Q0K+IF
t22GuQf76LZUgxWK/1bOuKUyUC8a/EUlMtcNjuiFrgC7G4PxFSpMEaWJ8XPZ+Mk8k01LUJ5yLUDt
M/yvhm0JbyJ4u7awlkK0xW1RMn8zTGkpw3JvcYIwAMPwKJPTO7UPxzK5tKr8lRjMKlumQ6KpcuaK
TBwgDX/rdAqF1X1lyDUqGvM99QneMUk4SDHu6iBmKWr04zpVjZdU10c8aa0xltBMdIS0WNQZC7HQ
xghdR8SBNWg+jXye6GI5huOLciwF01ODjTJ1LvVK2xHo9ycksLbbpmEpGVROrlkfpdoIlJPdZzPS
E5gN6JZiMSo1McEWa8MpEd7YNB9ejnpW7BQs1RDwWIgHnYw5AyqQAT+1lHgcxOBDKMRXgiyRKKuu
t26j96WF8wEipItQk6OlQNMEk0HUWzsD7xXohGqKBfVJsEfmrds4g4QEcbWA1an2mb8XguWkRUcT
CGdIYUdQNg2/u5XvVZR3DpmFGCMrdB1BmQ+7GCyG540kjeQtzllioEKa5kVpFDdG3pepHoxlM7L7
KVNS12DwWtyes+5c7oulVo8PISsuUqJKbiL9Pw5oKBuKSLzwMGuiAXLDn5CQmubWt5BdkS7y2zdR
yawLbvNQ0NwljEeVEsNCUCaPynyx3KVMl4tnPufQxhNL0QbUVhxnvzyqGTaQOD9o838RccXWFSo/
a0UOHIZOeXSRwYRF2mfShSA66W+nuraPQixy2o5qQmmu38pBuSjdtZEPRmkhgzC3sk+MwzzAM7OR
Zo4bp9WohVJq73ZQkNyU1+Kqso7I4haUDElbREVQkOr8kVhlSiFvp1dFMIgR1WM7SwngApaiBVUL
AM0zH54sy84wTtwV818msR46tSbNqO9oX5I14AjSVpSqb/DnUwJ78KCWX+gl2wnfwHepy4sR+px4
BkMz4Kg9N38DgSRYciw1P3i8hFL91YxX8066t67ICzMgIxetYVf/8SOK6iemY5X32ojcBml1ib+7
xMnBFpY5LWFpGk1pg05LNvVdWckrPd533bfC9lOLKKty9uP31GIlQS3TlQwucGTsQg9+KpcUU0h8
JTk0H7YHq7He5FYHIFa2p47Zfqa6NE+Ashsbk9t8CA2LcBz5rnwHRMTF4tks7vyylIUKx7w1beqA
QQx37LSYMALptkoHWusuQ6YSybqoXluqqT4B1dU22FzZLeVHTdmU0g6eaE8DL1RI53CXFgh0/5IG
dtUl6w34yzG3q0kzdY57FnHCRhb+BjigavAPwi6/mR17zoiTdZyMtkXRQHCZpFhHtwxtmlwgqJCQ
ya+Zd8mrZvxqWvYJWVpbjjAhyRFE9mKGke8yglUihb8YZ9WM4M9lWwXVRP6nsAT54S1l7xlgpjKk
LYIByrK2IA+LnwBkF00lXg7V5wOZNhoP2OysiOOvtvKXJs96woeSI6NL4BGVGHpD7UdIbMr9qPpB
wDi/baH8Wxp4MxlrrCwfThVEZ01bI0v0c1a6Ip8fmOKiWPddYGuR26lY6yQW2vk9YF9MyPgyVBqs
zJwyIsYLfTdMB5xCkXRQlb06PGueOIuvixw+wDQuAutGFYUuR5PuRoZgZt3JbtltlGQ1TZtA26FW
8BdNxBWz94at0P5pNW8SmDBlkeQfZY6t0c2KHcrLvLv15UaJb70Bk/BcklLe71ByIWE08E4EZ+zI
jfIlUZEJ/KdmuiIYhKn8S2S0kfUuMeB9t0wN9Esq3UzcHDhXCSxb9Jjxp7RE8/K2PNTv31K1H4uD
bJ707O6JyDwdCXG9eEmjbxwYxXDiVA31vSG7/eQvR4xfLSBifqDuQjUd5X2uIyqEt2s5eThLuRcA
R6QvcbjN8kTxjmDZrD+9CW4BbBrEvPTeuX8rcTkkyc0rDnwZy5/FmD3S8JhafxRMhngJ9euqy/48
/22kf5kHAZe69BL06lLp/g3xIQpOkfrqmgeOMtxJJSck9lpZmNej0A0HLpd7380elh9Z33jD0Vev
Jft3AAELeOzov1qZdxirSY9tAWiycooFR+GLWlrvcTwq4p27e9VhwqjIekqt31RwWIlY6guNq4QJ
OaCT20eyE3sHufrqtacXnhX5zUMe9B/8HcPbzb7tmW+r88+5ZukyxZqkLa7wol3DZ8Y9JytHGW/e
b5TrJ54P3fQQFHXGbsh+Z044Qn/kYk19TTEYtY+6uDOHTrsL56QaHP3ioou/NGjE8VQIH1FDKmy1
3pb+lRfvtPDpFnFHHWTtnAIobpFHxCOrIuMis0n4BB6PSNlkXYy5jteoGXc44U9chezWFY/cHrds
tpX/YgmzCbOTgkY13afZe+wvVs+3BJO8kbLmQh8tEUfKzDi2nLDiwt2FFaOp/WQUNOInlmi4tufj
MUvAN9TGIqCZ9RUMXvkzMO+DvoWXw1JiEQF/xOvv59PCV58kMIrFXsFQ0tpKuh79m6z1hK+j99kY
8qZAQsu0uGW5FJ60ERD9Nu03Wr828tNU0/VvG2VVC8/waCL7CyCQnFBLavkmzfdqtNPlI1sqa1WW
dgjiu96uAVxtG/S8/jY3uP6dsmKs5lTRvSieeGZCc1f6mxq2QwPtdTNVF5mvqsLp7gzmBrhQk+yl
fudl57sBbTVBjYmcyz+I0UPxD0G1awwEyQeIE415EdlvBv5BV35KYS0YW7xPRegyZFypC8yGPUPJ
AWuHq008vNvRcCZI3ig2RmfWrFgMelZFyX7jJJGEypnfoWTN9+vUgnQyl/u7yLsAoUrJKdUPWXoJ
YHGkR9HCeGKTwQxCndhpZHU/5yAEFWnsInqo4UkD9b8kXLVOyHc56sJx55NBVW3S7EXNuAP/9uqk
T/DyyXNAoJ9v8/5esTMNdxgcZQVG4yrQXhTBmKDi1mmlPY9W7HH9HHnN2KzN6OiZe4h1XWcD7iEl
e61nV6P7gwRPmxDzWaA3gkUZrhT9kG4z46CY9z5ZYfiRPRfVHVsyLXdT/emPm55BEAxZZU/IfD9s
cNMI8krsXOSypG4homxDh/EcDyazJcXhDEojtmZOFGErW6NBAQMBGw4lk5ft8brKyg0XW69S9bnh
CmGdvNTHciMhbms77PPoO2dLIo8J3rRKxciO52LHKFlSMFj053gbgJch7xpwxowtaf3tHPPXWvI5
ISl2HNiuQUqmgmQErjBoAWWUndTA2w4EQvgtOCx9Kj8LP0VJkqSvfrCAhwIpEuDaQL/AyDCxFE8A
nIT/BihVGsLfaotvkmhxZkLTKkzuNra+Ux0+Ov/QkFFRMZsBr+mbhWvMcUKQVDI7r5LVvOUIavHt
ZQbyf+RLYUrrKFRzul/DJxSr1lcld7+DP4EkjgVGmmnVbYfavOu0yKmM6iP3oVmU/FuD9d3i2USK
TMWhSU54Z64ocV9ilegunQq2/1wQ5Tu10iISMn09yNp8AoTg0HoH7p5v04tu6EOE5k9kFKg2p3XJ
Nq850QYeBu8zMVGURm+rxy409COgqziYpz+BKyOvtQxy0vqiuSHf76q90n6QM+r5267Yhv1KExWC
4Fn3p2ZVucVEmZVdhGDUd1Lmoj/EfIAvyew7ax2ZFmOKiIcNH9mmKl1UIWrnStZaQiWtL/vHqB7R
f/e5NjiBBUIXG3A5mdLGgOWvqM6Ud9NFFtP8qtZyvNVkGH3ev1zoPwAmcpge5DZxMJVpUn8oJv6d
BpdNF4M2Nr9JT3WQAqLmkISbhV3ORvJmeRSfPuj9xGlorEh/GiA2iqCDrE2v/VpwanwktSpzzxFj
LCvVJj/G8h7/eDG63X8cnddu40oWRb+IAFnMr8rRlqy2JfuFcGQs5lT8+rt4gbkYYGa6x5bIqhP2
Xtv4DGvGwpBS3wqMvqbRvgyYV51ALdraPAf1ts2OotwztCMGGRUpFHsUYDwFZfEDsI2BiTkjbFuM
Q/9U9uI4EQwtuUepDpiz4VLl3WNBHai7P+EoHvnqtl5/DDG8ZUSsms82Dky8PIW20bVELjvwzcsY
X6XuvaXhgZxDHnFmhCyuquHdR/TNcsSH6OcHxkWzNOdjMr6aNkay9HDkeEXlMFRsBAEhh295e01b
ggguFoRBE8vo0ST+B65hdugYm1qoWTTGujbMLbX35bZD9D7vCdNN39Ub36c0Awlo2CDNA442LPsV
ZogB32yCHVuqO4rcIX5FgoZFM8/3mb21o3eTvc3grfM0Qkx9iVW4zRBRZYxagFDlbIY4czT6w+ku
QqyHu0rfWdzmsJdIAkEm7rHPwVPcLmz8AXH3mbj88EDFybAr4vQ+Cvmijd1LRttZDYJ2Fn1XuRY0
2MADibz5TFEN0tgzrHMBymJtPfNhxvmJsmaTzC5LSWIwU+LxrxvPqSRtg+riEnXrpnlzu5JTDIDp
PhLsuvbuxHOryRcfmkvh45DEG9577+zJWKDm6iVpoPXsx/ZSaT81K6TS2ZfRse+Z42xV+HBcZqfg
+4RHr1OEzO66AIeshfyhaLu9AxkM65bZHA1ObpmaTJW/+uR9VL95+AqXlQRFkkNpwQyCZX9KpHJq
Qvk1bnrUihqUaoerYS6/2DXVRxubb8+W+hDhQSyZjC5s71pW6xz8yBAdZP0aDPuaGSl83dKJ4UKr
Jj9WkFNFmm7qOwolc+3Ua+auLBcaJzj6U3n1jQP436FmR/TOxRCEb1G+G+acAZltAgM9CKb/9nnO
v+BVSnoWuiwknFWVbb3i5jNFR7IpjX3UXA2ENXn2ISwLiiOSRzTt4bluulOlDfxskQvV0Pxo0Rh0
xJLm18S72MlvZh0Dn5ntriR7DPUnS9RBsobzJOel0SM0CNzh2KQkL7lNiE6vPWVydn76WKKxfxs3
uDsL9uKrIX/RwhyfP7JAt0X3i3/WlsdBuyq6D8gJetAyqjpIsJu6/cOSkb5VX4/DGSA+Ae/++J5z
PhWMy8iao40k1481CCPHQK5Cahplg4WnEXRCrz2MrGhs23loWQ5rRuzqmJbSLiRPJttjyTg7GNUH
jrPltLSSD7f+cpwdN6oMdpQ0iQne5ayDJdJfxCwTuIYVJ/oN7asboIfZMiRB8wOR6xibW3RKlr92
Pl0dtDkC4HvunQsXKtEjR+tis7PsV1N9SEmVkYj5zt700U75sit/YMOG2GECJIGYOo126yuHO47J
2aFrvtgIDuUvmqQ89dGBZc+tjxUWGT+btQQSTO3exQg2aqy0ZeGHx9HxmYyrJTWTHT7y6gdVBRJ/
rT5lydWj6DeCI44MNOg05XDeCLhae9Ox0m8awFZEeIvQcSCMvMfBArLWskUfmfGjtdqpC7/5O1LQ
DcpHAyY/teBBBAxYw0UcE1t3b8hANSZ9lZt8C/GHjT9s56VoJfNlnJQrNWC2ItkmyFA5lpCFEprc
V49QwxlW1KovnSO+cW0OlHaZ8vvhFnVi5pj10mQspGdvFYqhIX50fPBu+MRUaYnpjOU+/OR8PbSw
pUwsCGkDi4rsL6bTcfgzw3pMCiDBCqrwnujwRI/DjA7EIyokde4QPMveQbJzKbrvjIjKLOBjkTjA
rJhJNQZ+BpaLJLKtfZVp25GiPsQTq3WsTihwaOFBZ5e81N30zwDQs5EzRrJGFw9tQrNfkrJfmg/X
rQ6NmW3D8I+UzGBhav7M85qWOneZT8+h0+wgvabRTLGnlD7khdDadKFzmpx4qdCbGbPxHAB6TGlo
s2slUI7MLJ+R4MPrvpRmbyQ/r0TNXbOxKjjSR8ZMNZYC2dRUbA0dss0L7qwglC/76UlMCB5jnksS
+nTsZcAAGqPgQ7WRnobhcSA6kshNprv5SvDemXDhvRty1i2YyRVZwCsYDLGacZFQFXIb9JZrn7Fb
pqgCeen2mzDMyXQ0frLMC1Gah8hfwfSZJLyMBE8hdtZXpQVK8y1n7Bb+vzqI3+0a/5WXX51Q0bkB
7W2Fxpyeoi40n0jK09VawAJlhSx3hhfx7kJtTSxnn7jEFqn8vaj3dUpSJXQc03R3ec930evrokQY
UcLcaFT0neg8xyE319gVP3kyHHunZavZPqU1zzcN2FQp8EPeKTbSV10VQPmsP5B3LwJGai2uucnE
gSyDzUI8i5mTluTdBoQfD+YymN7c3sDoqj/hOls0p3pdeyVczZ5zVN6JfAUKCA0RmeqpB67dgiqG
sZxB5J/4J6phmUjI7+rXin/1rllH8tla6yVDR9HzTeo85BOmD6Kqhp5v61Dpx7F9jXm7vXpYqeZ5
YLjXHBNmKmn2VQ+/KKC0kdfB3LCCDbK9cyiYy6XlL2HWS8Vt0I1EYLLZafknwi+mYU1pXZ6eEUlG
/YbCtQCAqlr/IRCR01p3MXWgCg7sNSeHZQKFmEjUU1SAxMuxHqZYQCkEXW2tkxnBPGwwRnrr40Ax
oaOPUXv4ImGMYzz6ZyOhghs5Jf/qFFP/PCRBL6fPe17aieLRTNdu+tSRWdTZp+39KN+iBpvHW/+0
7tFBdzU10t3jnJoh/FPkV4LW8a4Tdm+JwyH0or0NEyEAZdOz+hf8AYuvKY0fKbpWLY12Tak9JS3w
YKKDbA2LIp/TLXCNd9sltcd8dgBtOf7I6AsI6mfUE4JWqQ8vKRawtVE/kiWDZ39MngFYLcyE0cJZ
6Q32G2+N//7gwh7QqcMqRh1uks/v4HoW/qvqHBXG2mSqmxbJqhpsfDouxBKICCMBdsgUPHC+/WtZ
Erday51OZUWuX58eYE+0xHv3zmGIfrruo3bWRfUyRtiYFziX2w7Sg2mu6qh+KrKfKHuuEDur7llF
nNGuu6jw40j8VZbXHSH5EvFgsM6JTwb+OCf+jgJvNWaPHhBdDGi93+kwmnTqI46x0O6XThWwM3bn
KTEH9E1+tEi4uiDFu4PVu2YFFRwiro7URMXJ9stlfCmtF0UIInLfpT35S9P8TNBN1By2QQRiyllU
9Y+k+rZQICf87P6cBJZzG5Xo9Qtb7c6FdR2T90CDdjbvT8mBSUPw6GQBGqSKSHGnsgeflQnjYjik
UITfNaaZvrkU6qJjDR1oDsJ+RMj22rLwViHpZSJ9M1HF9nq5Ktx4EQoqL1ILwnYX+fYjwuxgqQ62
gHeLyvZC3PKJENKtQV8zMVnEdUKJfGiSbDWbZyV2phytWE5cYwXbw40AaeNCNQl7iUAbWLj5G4SK
ajPYBuaxf2XHKrZjW/nxbRo6iaoBjvVplQGjIDKux5QReH+1iJcuJlRDYgZBRdD8kr0qnkxho7ex
V4RLDqQUmpCNxv4nrsjBc72lrX/3KfEYothH4bhVhbV6botH0bT/KO21FDEnF+xA8wNssQI8IrS9
hZknViD2QUTh9rbBdrqNIKSKy21gOapmyxrklDtzXs3EtQGRD85V/p7SLvctTmXoSKVzZO7uh/2q
BPnDjI20ML2/+8rduczQKI7deBkipbPrbWWUfNop42weDzCYIr3onC8DdT68Hu42u/1MJCeKHWw4
f7OoXRr4P4hjSsbXMXxks0L3o3V0Zg3ovOaehS1JqQ18qBNm30PBMwH2Svpvg49X5iuIfooQv/6b
JN7ShhQ6m7mT3zoiWhIaR5MrArjrleRWb3pscqm6QtlfmrhT5/wNXHBsS35HpCAg/MnmeWeN3nX2
qoIDBIGHlPbtwDsKFsig/MjSaTP4ktKZ8SavqXNHvpFMPNkHiKGQNp3oWOA79VscGExBESQUv//P
cPhrs+pbp9AMFCFtw20wfrWYMJvvLON/6IMyINAR+wfpBkyqQLUyP2gI5kr5935+u2xrN09U+e9I
gXvyc0zHwce8yNbUsx/SEyTdqkYOpmW/XEOVcRvr06QfZP6aQZWENQShCLUFv3AWTWubrFhB6+ur
D912DpMClEyJQ2RzybrJxn1m8tVrTr+z2eIU/qxMptJi12Rpn8lMRDmnQmPXfY+qo8xeQ+/bY1nS
VAmg3Y9yfpPYILvhsPWqmfY5jOTp2KxdrjrDeJFzw6CQG2EfeuPD6Fc5tcZQaZiKnyvWtiF3TMkg
yeyDVQebOxgUQ0oI39WTl76yg4f/idqThZPcR4SuFP8m3NoYFXFC78g2DSm5TPO5R7CGjkBQA1Xo
f3hNo+buluhRXPYixL6gDWN83qIym8nHtseKBkJ6ypC+Ykdg/EZz5YtkXg8YLEWACah2Qc+PHqk3
JUVkeveTO+ukbJAsyUj9Ykjs3U11xv1TN5i6PjuHmUX9PQPhaBJNfP8sSybucecza+x1E2AEbH76
6NGF/VbriDyY8nWIZM4Tb6hPtdqkivxjuhJXD5NkEhQ90kAmqG3bOXlSYk22Lkq7Ql4JqWBkSKQn
TYezMPQvH9agCMm0JqII9CEmchQQqE68kqgvOqaS49rC46G7F9/5HaJrzNhNEFYnQzJCD154NQhq
nkYfAS0flElVXB1ZjgCvq+m35C6wN1zfjX7QzSPRxRsP/7w3fSbdPSorvmXWQ8Qbhhjebz0CCKop
p3xl3NC5b6Vz7Wi3JR8uc+s4+oy1g2AUpPGxzmvJ1AefygxpWwVfynqr5b0kAaL3MUPMts0arr/s
N5T30AkgLZJz7zGY0+YtBlOfBMORC36MvM6M2jgs35VAmpjs9YfHQRj01FcEdbobMqX+QSBXc9yT
/49RSe5gxO+HVYY+ryjYNoFUgPmZlihRo183RgNYQbgD4BKisKqxx9EGe/hs0mLjwoTp5RHZIbqE
Urc/M7zHLYLFsCWDcU63PAgNHyC9Rdt9eC6LU3+VI9zU0qPWdKxavWVkEhxzJ8xxtJHCTLSM1Ibm
sSd6RaC8Z9NeT+7S2jQhKx8wgAjY0FgAAvjX8NPbLMXBf0KlK/9E/TAqChkGr4QHrLDxLzoeBgM+
YrztTBii/orkZz4VIBHc8DOQl+pVUzthrlLyjfqbnFU34idj+W6JX8+C0qPx8pdp2yJx5H9FVt00
7lp1RuuxHLWApSsPSvAcxJ+Zq7ZC3eRPQchCHHxiYKtQ6sxvdiqRqebvE6eLa6uVrK6WzmiF0ZMX
q6caZa3CVDLMF/t4I0OcfqdaMKxn/55UbxqrDPgnaE5Ve9Cwptc4UxR17tyBRQF2eHLY1g0roJqW
OPX2w/SUITs1/wI+oZKJpVa+tRDU50WvY/5wfoadu8pMqmUPWMD/qQXJtmvtf4aT/KJb9TogEal4
dsLOOCjvm+ry7ma1j2r9WgyChdVHF7w2PL0j51VFdROXY091bu8mhfcDOxrEThAeSdTfwnJ4KbSM
iUDJQ46NB6szm5divJnNycEkmS5xQSwywEHMM1m2A4LRhb6eNIsWzXkL6XNsg1YLUp7QKa3dZius
izWSr1kUO1F6z4QNTKgy+qOFup9FtJ0zM9IkV6NH71rAD+2F82YOPKM1jtoMYZ4fB1+5Tt3kBgyi
xqx+DMBZkoNlEc4S0PZCo4NRyIpktqqm94APQzKjryizyrLe9lGOIrbPj7pTAMup2vcRmbWww3hr
uXBmHTPq11nZf3TImmHcWN41Zx+saOu5Kz6L5jxO3AeYtnSukbUbB+skZxMLjc1nzfqnI5QyBjQ6
wUchOUnydpM3DhbaCB3rJhJ4GYmMKaOQbaeyYSEQaoAUeMYrzAPG7MsLcApilPDC9zyZeIkp14qK
+QX6WaaIzA7N/LOA6I3iSxv7hTc7msphOWklZf961NFmulH2Wij/iQwgDWgH9rYIad5kgzNqB20x
FMzop+SnMzChWZJidybQeHJj6b+GOjskQyF8juGwSiReizCdZS56Hq+E6OAm5PZr104Iy2oWlwLX
cX0dAgZTo5yV0uCxUaik3p8TEtqa8Fz3z3rUECMybpMSlXRQWyxXQfe3mrcro+9o3Lowdgs9IsuS
4CRANoP27jXyzyW90SqflfVq6GSeNoQ0VMM33AZG2/BmPGgoxmSvdfIHeFUgdYQMqXtAZVGrc1HG
GYcJ2TlGa93QT+jB9JrMx45wTixwWDOSxsccMXezFzYvhugwdnbOZgDrQJFlbKQBbHtgwrgQQ3iS
s0nJmd7EfWhvLpkQgbggkK7Lr8xibssUQI2oe0XOdtCZEDqaPl1CN6SHvO3W1mRtTWGAF4iI65CO
QZIKypXOhRheauwwkfgH0RehGTuHVxH9FewfY7CPUcfFaWbeJh3Th+dBU1PqmKf0xKyKjqLBWtqQ
VGBtkiA7WV8qCRm8mrtEAc0GDtEF5GZLPjnRjQs3xtqUy0NF/+TgHwVuz/rEWuZUUmNGMqhwv0fi
ovixaCVKA0VcPS/WnIC1pIy6D9I+RUEIdh0Om6apL1hBDz3uQhyLBABimoX9C1EdTWK3cXScupU/
sFTiVFYzHrJvbwWR8hz6qXkjxeZVDP6DTrCGim9y26VBvXaIl2H3Q6ignt36JGUG9hV22iVv0rtl
Ti9FiJS9E5uYdbz7CNvwqRz86GzZBn3Iui057ETVDWcFPQqaAsWuSXqgihA6kytn4lNRj5oRRtCd
g+I1oD/Jw9WQXJDv5cx8ff9d/hr8EX6tYyah3vfpS5PQOxjtIteMnaa+0FXkcOcH8zNXOIBsDYRH
GbyDXMA82n6zAqP0Gfil8agfmzIiiKjBllrXWJI6XTtbSrNIRhaLp+afWx457KwTQjYyRDLArVa+
cnT2oj9BvYP57uAGFIsSODLyipFmSXYJlJv27SARDxbOtgpPbvgH8QBC378UjAF5i/FPrQ5Dm22q
zIZzIxk5c7QQU/E84kXQx4uKV5XcOA5ryrUBLM0NnuKAv06/QMCI5MpBmW7wFw09UwXf/u2SnEAI
2WHOta84KOY6I9uXfchp/5ZN6Q6CIM/syaJC1oa9VSEPRytUripznQQnv3mlEs7dJ7OHJufeXeLv
JpQU2EjEXPUhECasN2nfDIfB45caCaaBVJHwFhU4krt6P3UvJQQCylov+Zi4/QzuIBh/+VM1uM99
ASClzlvKpHIAtuAiBHIkZVVPJYu57w+8o7HV1ROKR2Du7cGlqa7jTQd6nmAHf6/NkQOxvRocyUAW
A0SeFZKpGuPZzEm26btGHuVEto8RQWPX8j22XApI2iD+QHcwceE3uGUdaZwDly154RC6rJgL6cXO
wVMTO2iSsxrpFnudimWOs2m6mtrS32Fbyi73dOx2o0UIV2DT4uVYiONdypi1k8kucNwX5nAhzVLO
IkASehiYxygoX0KJhqL5QmIlrFNXRtWypyKGfrNLuN/TiNfINLyD1ueEtTcf9QD3mZVPjyXPnGcF
j3SsWTYS8Z7SeSej9FbUWAOHYuZQ1cU9aqW6mW7hlB3M/N5F8SdJNYcW3kO7RCfG/RYTPewWs6HW
PPGLnaa4OnRZuM0xzmmo+QZNfaRVeQNcmmcl/keMDZ4Iz47DUAKFgcpQQMfB8BPlKChzB96RsSm1
9DOW2QkR9l7nBE/MA6LDVPkrV3jotymwGaMwLnWRo/puP9KNIsTx5TWeSK3qXcRpQUUIEdCq+fQM
V8BIUsQKyXpwaUba93RyAN7prKqG7wlX0ckNKCGJropXTc+YCXI28CUixd0xJKIYgUhS8on0oOc0
V7IdrOpxVYcMMB3ftcisZIyYGT7OuxyDomG3JK5gsCht7qGHzON7kGnPNWqNjnCx0I8bTqwxXfVR
eEqKmyKUCucFFqlc3kptJMWiPY+hItjQOQcqIlvGOeizxKH9iWMaytbAWJkQg0oud+gFfx18RHYG
0DqExAEBW9cadi4onJ68qaLQd2Z+I2+dccsrWsuLwQYVuAI5foIAL2qnch2hx9Vb+5TK5BE39snh
YbWta9gWGwdRhoJ7xoPps8YmZ2FM3J1uGiQkobi1P3XX+OnRi6JtMCnxSx2DhXHuvOl5zKelDcEd
06MLx90x0BrUFWMR0CwJATN1rMbb6FDxJ9qlxwpPEB78PPE3pbeKEJNkFZ/NF+ZXWkmIklVftI+c
ICnMZ4xH3BTboO+fjSIT+yZg4CW8D1WLJzzRCMV0+8thtVEhVmd9zkfY7wIfTZL6pj8eGtjqkIv8
91lIiqYoxKHNlDt7DtdZ1uDvKYA70+fwssHuDM9pignw5NU7wRgt2zhISRA1ss06qUcCuwjDm0vv
+hP2a+biNa0cbibQOHLvsaxLVgiQpuFNgMTSjpZG7/NN9inCPM3KVp794rhuv4kn+Vs40x5fNvPd
v+ROyAEzaUZlaAlCxmJ18CzjbweqjHqR48EoDqx9wH8Z1nkI6J6whgiGToF6/J+c9Qp+vfY2839M
GDc3niARrSlOCzeXz25QHlFcf02T9xdMbrYsODXX9tr0YDQ3I7AFbyT4ASGbzRLj2+307jDa091v
eQjCQf3Z6rn8q8p/MSHDlHlolpYBi9UaLwjvdTLh8Tx6Gs3xKiIkRX0hFKH3Cv2XrLPXBt5/8J2T
Io5uOVlHRRsSkR8s9uCzYHzgidsZJB9oD4hcen5iTunFb0SO+AgQOw/sT/suO/9fxL1NW0DkLXdl
RwY6eMNyF3RzH6YBbh1H8HxTfPbUw8009wIREqwSwxkH34QVeGJpDhohZDVPdZuLCn5VfCOEIX8e
W/6PkG4A6900hf5qGtO4tEZ2sNnshLIZYkXxvypAH75yp/iZqHkg29x4A915uXfmbX/yVsaAZ6yQ
EPjAr691knYHK6GisIdy7yZMqzuX57//ZI13NNUzivhtrrrvUYAbajP55KJ6IaxhVkvyBqC5w5YK
0ATZjn1xxxMpK+hkeAKGflfzTBv2diwPPHH8a2JMbe2lxIHwQrymZTUrxoctWnh/YVn3JKqucrBf
6IdW4WGKMY0MfCHedfY2htAAsBfFGwwtg/1kSMzBK91j/7zSh12U0I+Mv4OjwcY21oos6erTN75k
RHExnK3oMFk7zoFGw4uNg3MjrCc3wzE170CTJ4yjZhRfdMnhPRTJE/Jkgw53EMnOlGumtahHdSJJ
OZBxcxCLIZdly5wiWgKk5mavj+T+iuAnYzCHklQyQhtZZVpnu7y344nhdBdasIYQTiwcvFvZAH9k
34tPEpsltf2g/cTD1eRA2hcd7g6oZVX1Ac/boMazxWcvXlWP55SbkDDG6QufD8PQB3+Hm54bMOPF
66yn7TzEJja8zaXEOm4vecqxwii2vfEz5Bj+XwjOjumJtX2hIY4/z6iV6YXAB6Zd+jsMzyrYUY4V
wY6gmuyO4s7iGIVv+z3HIvTLUcduIwd0DAH+Pqto/3r/NoaY01Vrsw46h9F6Ci4ajD6ExRK/d1eA
4fCm3UIh8XcpgNG1MytNrmY1rkv9NSzx2PgYy3RJ/yZKXS1lcbWCTeTiaeW3WbcO3jda5dwDrLX0
5RokbqrRCdd7Gzk7k2zCa3J9E0IatSgthyU0oVVAB2W84mOiBWN9PE+IU44u/sqkvQxNeROe8eOX
P7Gc2LYhJMCLVDPA/adhlvW3Y3qnioMyA6SKhSerSILFGDwQuWoA69njCua6/PIpfzspQ4Qq/hvX
mL0kkPdbq41d7rBeDgsuLzFezNFjOksKYiesZjl19AzsFcOQOO+3GlOOYff4xak8kEbp1VMH2N9W
9sIs/QWj5JU9Ax2G4ihFdTPy/mXSmpuBqy6I6B9qY2NPR0CWF83NPyQuw6jWuTvKjZtzINA1GyNm
Qf4hJQwqXH7NxdjucoXQvhblt20NOHRAQub9phphAADxtHGF9PotlXd8PotU5zMXwO2i0Yac8pZY
41+mMwPU4znJC/0ETD962JqxcXRVhgbpamc3t2x4IuDYK7Zmsx8djU/50KX3LoXDF7j9zUIDlJ1L
q0vXunhMGaKXsG83oTsRrfUqqLuiFBe+Od3j3L6Y/CA9DqFWBQPShhqJSzV0y7Y1/vU27M/SWrGD
uuVEIeck1BM8vvbJscOcxNoF65yH/ceudwOlSM9fzNA/8+gBKWZkdmtYOup4f5bAfh38epIOGDAF
zCVhfE6A6pXnMIO+5CAfRCZX7QwPyLmqBcfbW87IIiUbsMB/o2EOrvvHAFompWeZN2vz4zHqP7Zw
CTdilLPs9N5iPOnjZnIMNMDtWrfce+YI+oGOpa8Q2qGoBRST/twsM8kFC+apSXkOfts6eh9slPyp
9WFRW4dH0zoRek2uZATUGxGkaP5lY36eN8S5fSJVt6D9dQbwiOahFDgrcn8d8iVghdZXDX/IIFgt
AZ/RqKPd3WsE50hK0v7F7LaRRYpL0eF7jl8RZq5oeGvzV2GZaJE4F1cmoI1FEA58IaEK4HvmRqNI
MwGo2OTdzcR2/SQCZ6cPwU8cDjtVdD/S1H4B2XzKAIjnJWpYGlfwARt9pyVIiy1j1SC9ke5R/TGN
9tLDKmTbUFxT7ZFwzI0vLdVaRnYHLQB8dDCd5kvAvs33y2zpazTSCZGwtmUtg9jYWT7BSwGKvw8e
xYBDWrFtYNjqjek6FaguvRSMf4MdSDvqtfuaIdbDZLexcU914DdrnEiO/tF7QM1BJQRBdsRa19Om
Wr9BzPDOqndFL0+RpS0dw7uX+OTCFGuZAXuLDSqPkqtJB1bRWtdZH3beYdMQ8JmzIZ3Eb9Oc7GT8
9AHlhk2FdQPMNPsQB1m7FUWQxIJjZKFlhnY0rDs+Qa/Ex9KQqpEwwckQPvZcqW+TmWxgnfhAtYI6
+DEw3FlRDFyi1Z+8tzzxyHNFU9+gx7efEoVMx+ierClz+YWsr7T1ubOL1YAbv7MRy6WogOdi8hHF
a6OD1o3KNq2xzwy7KnPp/iBp01BH6qcLJocnj+tD4e5qEdJPwl/rFY6nTND3apq2GVxzH/EejoyY
cuTmY0iS3MgwQrMdZjRqH7l0Zm7KbA9oACNJc2QAxHxHuYyWCWUBzs7F2znBTbizU4OSskGYiuqi
7QXtJDKRNNpPmfAhTFNgBo2GD14DPJVvVAXMpwSOxMkiPpR67cq/uiBAZdoEdAHOnKEE+cEytG0p
MXBr/cFnbMrbu8W/uCrGmef+AqFqo2SyhUvzTzfBwrvtov6yNPsUlbwmgXvKs5ElifES1p+qfWtA
kmj9sNg4Y4zCPuGspBjMoMhnboC26hSE866jWDjVr6sbOC7btdWEVz2Nj3mChtwknngtIkj8obvq
Fcl+qL5cwFpt/hjbYz2dantXqL0TcvJW74TRYVMBiGr/zSqWFtZtDfYiBgIYmgeDUaiJG8jivaro
J5eloT1rii+1foq5a2R5rAvCEtpy49XFUvw5GBamiP19MWgEZmFBBzS70HofwqSHFxp8FusztJ84
/UlDBzJaHEthLTl3JC1jk/w1w7ORE2umIzLlHI1cfymqz9zt9yJCQRtgkmk+bdqIyP4dUGQlwjpH
vBKcKhaqk2mjmRFYN/rKqmejJUt1z2vFkGKlTeEGagVnWPPiY90fMEx5LHe5+CamZQHI9FpOz7nH
ij0fYLxUz6VjHqI4gMb5a/11Jko+65ehwLelvU3IZIl/WnUN0RZ09e0uRocVjNmTzoNuB9O67Qhe
mA7pJOi24EmL18wGGxrXFCl2vyoEQi/+mFfieYdGSsbqXiRfTX/tghc3veJA7qgx3YBCIRXEJd3c
9qYNl9b/SCZ7gXtCUnAN9F9txNA7eXHsfNfyVTrlRR+zxcZkyFTCBhn9vTNvdfOCz+bPIhHCctXK
r65eYWw0u3tK49haFWm69oSF6C6kwVXFa91Kvjzg03DFJfrYglE3+WYXRs2I5xmQ8g0N5Vff0rZZ
69LiRlIpRrjhHLPiE5nOBLppLhJov9UP0WuOT9/XaISLJkR55KLYqyzCwdT4NzVy5aFnrC0gTtHC
JjeWRg1Zs2MjW4ZBfROvPuvbAr+wEZ1CxeCs2lUf9V59aFH6Ips3v5oulRLLFJsBXcGEe6aN3mGM
n3siLjTKr9jst0B+r7ER/YTUiEkk98VECnse2ggQ073Re8dRDpuEjUeBlrLQXib20lPE415QTZb4
KcyOrVZ/baJzZrrPVjDj3Ci3GrFxNB3lB5eJq7+F4N3miXFCelDC76lNzlFiAFMvql8FReCuWX31
bjUjFv2PxlbncWzGVV+QgqmDyB8IeS/IJTNawu9cnFhEB8FSKX0Qs5Fcx9WrVq6LXw8BpQ90JGpu
Uk90tJ5hvem04YX8QmoB/Vm6AMLcRWM3q3zwk/lsetHYM1KDERK1zw0kpSHHtV7YcHawd3WNuSVK
9zqFCYt7Xi4+zEF8xAxjKFHgZDHUQS5Jx0pj3CGSU8SRFQtpcS3m3wX9ObLMefvZnIQHFs7NYzhO
W2eYzi3NBF78J9A6JzOgiY2KrWXR2eYQ9nrryXI8ZiXgIhX6AtYyJ7wz3LW868WwDeHHI8KiHoTV
UJjsBxSvFzbckHF1zJ1VkbG5GWrxPkwTxUMer2FvLTnMR2CRVr5vyv9V6dsydb/zprlbM/LOn7Jd
0/fdCrfpdhqTrU1SYUDQlMINEzrABQRKHsn817KeAqPZ0VKjlM7jL8Pgh7XNk59H715GPMMA8IIk
UTzH8DQXFdq4Eo5ijaQ44M/jQselJVAOpQx/KNHzg6EfGkR8EZmlRjgs/e5TY/Xb59pv0x9z32xW
1o9qbFI2+o3fGNDPbA4xatvTgM6sQxZPCjuzqgUZOTK8Vj3567TrbFPZeuvTAFS2RzQg4o+0JafD
J6eB9tLUuDJ8jkXx1tB0Z9SEjtk/Dd6b43RU4eVbE4dno2TRyS07564VDd9I8CGHexsMq/+IOrPl
1LUgiX6RIjQPr0hitAEDxtgvCoyN5nnW1/eST3ffiBu+HJtBSFu1q7Iys0oEs7WE93t6iKacppnp
IotamUPi6Lh2SAwPMUIslhBCZZ2JdTEqukxgelx8zwEEigRJj5lPTLmq0cDaHrV/iD9K5c0TUwHN
x/AQUGLz/ZeSTpmPB6uRvVnem0Y3O/vQWaLQBcmQr9KH34BX5qPDcLLeuHoY1BdmvjNpsFYzl7pt
bz0Tj7G67Ve5qF9g7Zktnh8MVF/Rq/zoJmEpUV9zJetquNbKh2yM516lfVTzlzdDveGYhfJ69tIj
8i8C7j4p1L+TDN1cCvU+tLyt2FivfhPDTaJ+9rdqQDf/m1uujYAchm5CO4I34qeOzxNMG6q8ITsE
gc46MoCGqxYHDJ+p1pOoPEchA2ZEed21y8ETj4qmq3BCtCtztCd84sHAC/NN7yRivw4xp5l+sOp1
JGNySYWomomc0YC6cfgUyB+VZZ5g1LZOcUjxaOYgBOmy+l7BM/boWnTpLTHLj6xlQlKuBFdm71Ca
49UZpYe8x9pmSOkiCGdmamu82Y5joH+hhdx+ceyUAwOvvPapE1niWt1FDOdgxuEpIHdmYs4yH9oL
9tavCvtx5wFxhmfGh+FC0DqSAlKaRi5iHM5np65yfExpEkhLTxThPeGvFS4p+hBbGicSbsJ/hLEt
RIKgpFsnSvjSDHLxXg2EA9ZJNcbOMoIQzxCGoEjfGmxnM4yAuj8CmrdtaJiL/WdCFI0kBk2niKDm
GSMRg9jSCnGQoDOAJdoNeYzfebvHfoIMym4AljIM8HKGwC4tz2BHiLcJ4hW92eoW5EtK152sUdYy
j6jSi/3IXqYFQPRthc9nNh71qPlOw9AVGRxrhdIdroQRp4BB6IHSeGbi0XyA82rkj/k/BTLmaFpf
sB7yl5b8ropQAeH/jkkNPrrxWo3T7dA3tKU9hgCYe7BrHDXjnwSv5Dquv6MRhrZP1pwiGNXG5TxW
cxpexQybS6/ZMD3alPC+z6Ut7s4PhkRDNpcmN+kYSyUTCu2JlAwVzzwMWjeB4jHe7LVKxR4eY49n
36punwtOa4arsklWPVYZBQOxhibdq1bLaLOPyUKHUmBWb4a0i6c+P1cZTfoW7n+Wn3FLeZ1k1zdF
t8KNpaa/0DNUPZyBGlnDV/yk+BhLzCp3H9gN3xIGISFyF/BU7Y2cuTXhKiOrziMUXBCuph0tcpdk
kmZkZgNeppQB/dqSIPoYST1BoWRghXm18NgpEh3SMn1TYd3pX36UuiiOi6xwfSlZqXREaeavc0gH
RScsp0BbpxpD3JirkUWfdCJmEm+QIQwsBrhKHXOImHKaTS9tJ5ROo8u7JTx4Z+lj+kXEkWpsm7I6
zLa9pnHNalqJaSJQoMaYMg24YaZM6fz7G8GOuuTv4d8P6zekZbwd9QaIIZFxsDVHDAdkKc22mHpi
dJUZ52CccOcRyozRzjz6759GWZ5k2sq9RNMknp/wdxR/T4U1n0Cn33i5nlMCWgf6wNSo8yGpVZNv
48RkHOj8T3xxmYagphxX/spYB1qpf++Qx8xsG7HWhXvcltuuTv73h99IL4okMYmt6GdNu6DzB1Fm
nK9Ma+bvtX/H8ffjv8NKDR+Nb245DOtpOwjKgjh+UykcxQmO/mhSvvw7D/+9blAEi9nF/i4NTeS5
DDCN0Zk6XegdigaMlh6EMDLLRehHJiCrgrIUIyaW9jBoivl6NEPmDMFHmNP5mu8WzZxyfHivU4Pb
RZOaQHklVPWppTWtDPv5/UjpOEPzj0SgRZFAToniaiI2giNUamis6bghr7HCY6AxobCapTtW5WN3
Ib2EqkfuLmhreT7FHqzDrJGjTRSRwvRCu/87338/YgU0JMarAL0K5ZE2H8tkhsUWHSeKxPg5RgMy
l0DrZCBF+VP9/0uAG6/p+Nai2rY05WEYV8X275V/V9ps4HONwVetVHTGwmEbl4y4zhgtnAjK5r8z
kwaJ7raK9tHncSK5fxc3k/BTThV8CHMn6uWOEeDVsC31lLmZLXJR0wxZvH/v8fcj65irKVnErr9/
MrPHBJKdT/7fD73Dzj8ytX6hRp7OVU/xsRlCsFzVuvfZVG8F06i3f4/S+aug25fKJHD9Qp/YWdm2
LIT7JjCbRDX9764xdRrnAxOCkORyfVHeJaP573tBrvrfT/77+HxqEe5Z1bIIxf87bM00gNpisuy/
O6nPqpfUm5jP3c6zQf1gI1r5GVZUug0VRhOkBXHr780GdRck5VqFigGmhC0djJa92KdvFE3Q1fWT
yKmMRULbf99fCM8IJS5F1EpuUxEqOuyAUp92PnceZNGrOMpLZqYwcGBYEQXOZg5IXXY4RoUxcIvh
QYnrZtW0BM6s8IBJ1uusgrf3Fy4iLR2X9qLaVTtvjacEvX1a7kt/hYAUsg+pfrep1v5qsD/1xYM+
4CAdR8UdCqxJfD1aZh0oW9QcxB7lhNZ7o5MwDH7lHSaINulKF5aYBOB5YPou4n+sAxl5NhmOwZRs
yG7VEvaIKTFYxSlvTH7NfZcuOYN359lylCyVU5orTNQYGoIxlNnYoAeYFjJHTwbyo23IjHAmkakY
CMCeZZiDoxg24ugAWhTDdgMbOTrD92oUpFRr9Wf+UL46WwQ6SUlEbA2PK1cOMT9kuq4pjC1Ukuja
+bACqWa70e2ewZXvNfPa6L5gDAoikECntBOaumTMyuy9KDD1RgZ2xZDGzlMbnpzaLXAr0dj9nfl3
7GpkWlRAOlReeAUQBWxQkfRnRLwPzgEi8oNdGfJyDREirmC2QeGzYPJEoAO44ShkD3fmVb1kgyM3
rsIdDck8A8Z2xIB5Pm6B+YFFOGSEiIO7GdQgFN9AGcSRF/whJpuaobr7aOHm7HoDQYDjx48vmmyJ
c9Q7nGs/XAhU2xg5MM2N/i4Zmc3YsYq8ER4vbY3KBW2I4XzitOxEeeMMVw9rLgifsArmj0NOzecY
z+HKfIAemIIxgp/NHZaANi4yPL/A2234e+GP9YSc1txntUG6RCNIHYyFEpoGZsfS4gtt/MKrO6cO
ryfBcIRnfyElgqNR/6Ar8gSn+7LQECC5wnIaXy7fBuOHamj9goGWxitTTubGMlUH8QA0x9GgzP6i
kFSYDPjl31SITNuycBh7C5PrrfuSXoc9bcpo12+Ge4+f5xrGMKxredkwltAOL9k1u1PyUtbwBbxH
dTcf+YUncKDZSXtGVCOMlJvPgjwTyRYVrkKp7R+D0/TML/wrR01gLZLSTu5cVFYC66G6z62mye6u
9HhGJN8L9aF9yY+hWkxPxtCX8vwynjNdi314ZME1gP+YPM6/w07CxGyK0qa1SW7pBxcnns3hcRxz
MwOiJJ5ad/Ia/hxg8IeYdKITvLCeGShZ4+KcjzrszivMG2/IC6o7A1eK9oX3FkymoXBk+KfcsxOc
QSqlCNLs3WJO6SI8cnH4plx+Dp6LPnJUtAPsvfngxfFFh22ULNQbxJ/urjz5n3rjA/wfCqV0/iuL
xf8Jf5prz/fkhA9wxG2KOk6CaG6qhmbvkUUa0zxhgsno8gC/W7ixyNkwLaQa1mBbzbcpmF1ylZN5
JRs4KxF2vtAWeBLulJRgNrGHQDFsta+A/MBamOfkqrzxjOIZvtCmq2/JVUeAAQPZ1Q/mOdyMD/3M
HU9IweB9Pul8Xyj0LzA05YuJaf8ptRYjICr6aDjru1DAis6u6OQijeXMfrJRRM8YJn62FY/RNy4l
yP/fjZN5VDdkqBEtVtEePwUN7RIOEPwbANliRh4MsBxVsIITVdabT9HDCR+V+M4QqanLGumfhlHb
GArMh8SmRx4gAzStuYrVRl3nWcukWIrhFYPnoLpYj8qluYI8+cScoze+BGIR0jP8NH7RddAYFaA0
zgISQERoiosysfnO1AXaK/vHBst7ekwcAItrwbwZuJNQzhbjJcMF8xc4gX94BLDO7qelgusuoArN
ptoxBqIe/IiFwpUrbasEFrC5upibsWrcqFWYYGj8Bs0Q72XMZcw83ktVCJjeB5xtDrDq44+4BlpM
m/7HaoEQJpeFQ7XMymlbDJPpmbhSioSISsCmXICAjLEQ9smzvIzxBIRqbIXQpWWH2QqByU80vama
OxAeW0WiPCKScf16Hq4d6FuNnjnwnT81qPIjaen/1GODaUSNUk9JauR1k3lya9jQ3IvhkYDcboyn
eeuuBG9UeC+4Am1wWr/pt4aoaDz9HwI7C2cOEc/oJFaO95Ces+enEx/VByjBsdhzV0A+nPm49XKO
dPGm4PGdGwjiKqYtzN0Ej7HZgMoK3RLO//NOxM5gfPW36Gp9hQH0KVt5Y+50pN0Yld3jYIEwYXqL
rsk13pBXsy1N0YYml17dsIpqRgfAGY7TCNAYitU2ZATN6ox36Lppkd0tMJrwmYHEdGMueuzgHQAE
psGKEddN5qbSkbueMRdfeYvm+Vy9I3MdYaoKDixpA6Ym3QjbGIiyHQUAqdjAUG3geFw3VwIe4GiM
mFOL6xtSWqgLV+lKVEe2mM+xCNvuwFGX6Wd/8EBeAawO3kd9mN6ld4z8AdOzRXuAmVezkeFFyEih
jt4fAbi6Z+jn55Co36YrU2LxXyPc8YUgje6g5bYXonvnw2dIrBwZOZJ0pznxB9wqf5SrsJWu9UXj
dTLG9tlJf/SaS0zD7+0UXziLsy/fldsh3WgQRV2ijvxQH/6FeETiysYQ3IdxIT9MXMQOtM6WbP7M
4CaqNCQs5+wpIGRB8ffQIXEzdoi2w6Gy1HoTwC9cWR7d4oqxX12rQ9Ycg7Wp5lgKdF25xwyGxnqB
twdF1qCaRyVtCwQiE6N1TIb6yRPMo7ypv/WKQqsxxchWlLZnVjbG8gycosOyaXX6dBAgIdF2fsuo
Ym0t1eq0MgNuCU0zVLcxMDyRNHOX8+lsXnqxpG7BzOK1XRuQbXObQW1QpQEqcIKIaXEOC9RATATf
mut+I0Pm7FbdO/IsILnC6WKHaSgmjteIR2U7fODD2tV3JgHA3rb0xV1Myj3dOTJw9VuBAvSRvAFy
htAZv9mbZWTT7pBTBNLCQt21mCDOEDffut/hHbuG5E3Ek485QBTX02995rOKYaGT27L7x3b3zns0
7/o3JAvMTFmI4I+YjWi/5ArluXubfhkFV3VO8zX9pubCC5fet39rvphnpH+kLOroS/2AkvgdkkSA
zUNpERf9h3/m/fsP5Vi9c5I6325+ETsyZw0vDEiIGNpzSjiK4lX49BhTMjkIkXJ818FEf8E2G069
CWsYejDiPVQB2IzMBxjFi+o3+EKDQNLCM2iJ9XwBiBDgnCZ0NtqxWHVzWWwR577fkdnEXOSC7q31
AYee3A4+mshIVKiXMIahjCy6m7gFaPuCysz9SqKEiJwNk79xszKvFrHEp3XpqFgx/kGIeKlg2Il2
/IEfbcapZeblb85svg/hosz0GSf6pXPlnYC4Z/CRqQz9gpkQzI9EtsQKjFQcSXhN8i5JS1xLfnkK
dKccGVThmv7fU14nmk6/MjI8vKX5SC1y6Fa0yHgEW/xofrnW1fsAwsIsyG8WW6NTNC+4EXRcv9C2
9m6EW8i4qpGxxE6obXx9pfQbxN+cTVZTKdgxpu3jS9K7XBWZ7m+8Qxo9uzNz6mI7olNcOC1g6RcD
H0BTEybpLeY5P7gYoQzvkKdjUbqwcHKn3jQO+Kgrd/ESTruoovW/gKwdIvons9LndJWkKdKXRKDo
RCoW/4THZB8TMpiFiZqJTIsUKEvW5LoTRglkj5vJmn785MsqSgKHDMcvijW0Nr2vIgwf6JxF1bln
rp5FAUXNg7aNXJtMR8NPxe5vI6lgBatvy2ZAbBG+unKQXTNRfmuGEacPcFTCKRQ09hSOL8icskWn
u0SjSoYqmxtTsXtjnbdg20cCQ1QvxRYVjzNvN1eOMD1Wd0oUMjVyWJJUHijUI0/ShO4pjmzV8x9I
EicANqtYTi3VXtA/08rE8X6pPTsy/3B+DukeUA6l042MjIPmISqd4I5wh8md2JuSYvK9AhvjM8rr
tF1RI4HFjbVbAeGo889pxKTaoQ5h0iM+yLAriycR1q8ctvhi5Lw5tA/JXCBlqaUjPkJ5gRwU+waD
Sc68O3Lk2YD2pfLcuQp0vE5bJ5XAVNAYIhX6sId4aKECnoMr83IrUlJOAaR9af5pqUveANLkW0EJ
QmU5Hkjq25kMy6Fy5NRnHPyMH1bQCqHiOIDs7L4cJ5dM+AruFLLCMAuJSB15gMcOWpdxVjKRIPZ4
hWjzZ/FHrGit2emfagZKASSfBSUr0xTZPcjaxNKRz/mDdDKUmE1JhkljXobyhjXrD//AqBo0c05J
a+5NVE4s1p/oO30xSxG+18G3dHZ1FBeMOn/o5IIedDLbAzaylOJYDoG2kWLUXxiSQa4Jj60CFzbK
je4lHOgPRoTBqMIbLjT4kNZAeCvRlsleuthgertofTV191OqwjPVC9kxe2FXGqPoaMag40eDsYLi
SSt1QuUXV52wjjV5WXYgta2fbqQS4KoJYGa2es7qbEkBJbqDLkzoh5hF0baILlFI90AwUJxpmk8K
GxOpe4lMoDQGBgyjc5HTdj8IRecqkfrdhbAzRLSoGg3AQvWXfUDzLdfkdRUJli2F8Ob7ooUBy7TG
qbUyF4cBITChGFcq40KneYAOZK8wQRlUTuSWlccou7FkkSQTRutlA2ATZxNmjwsOOtJ3FBLUCNCb
qFXmVaHC3ZuO9O5aEwa6hd1/lFjyToj56Cait6xNZGZSC1tDiKErpVeIex8N2OHG8D7wdGLkBv7N
C4+piXXBOso8tXJEQXkL/2wRJpxlRGzOafRhIqGR6AYkXvnQUT43kfUCWfxk9QxdEMG9mbJBPl59
KQMcMA+eFR1x6aDhFKjWGgwERr65iT5ZsAa8fjmNUKsCrkAwkeLoQMpGb1x8aVZIldOuiWYL3JSR
kIOW3FhzE4a+9zkqwGmDSPLk/yBYor+r9gETAUfgul1AgZ3v8uY2Qyz1WkV+MroM1mDKiDWte/wg
2xU8eeVJSI2DFTkmfcCW2wpnVByXh93LIKlIXKvrYECb1h/8iuqJUE0BFzjS6OoqJmku+BJC5h4f
R0qGaB3PXljMsG1BWPGEzJZ968JBOmqY6hrVIyO69EqYrUZhrZgBR+SRnaJHQ5MXCNsOa/FJKeHR
jB4GNnrqCL40fsibOJ1aHJ81zQ11vPLakaZwh3oFgeUijEnVBl99SmZDPwB7FiGWsx3LkUvFLEmv
xiQgaSBBQ6ONDOnWqhMlE7xCx/InDKOhuKQe4HbSg+pO8HJltd/UFlJwoUovyXTYV6jRKTSXlPBU
+PqwY/4O4AqXANhnLqFN25/TaTYm1HnU/DpYzJMmKAAE8QvwjCoVsy4NCxG2Wqzk/S2WA4rZbaUB
HCpXGc5uhDh1gdRk/j2NSaoivCurWmycSoauPtJ21WITBagJ3xst3KLD+nqTNpEBv49bWxx2fv4p
QxpvuSZNCagoTi0ykgkfz1BYBYHPZIvgp6uQseultU+P3IZZvsr9/UR7CWUJJKG7hMg6Rku8K72D
ou+ontgrTG/raQ8iLoonthWGYxGte8F0R+S5YzkSGHXtfYIEhyyudJM4IHcy20MpVx91bdXMAzaW
FRVl4M5dQSowcy4kmQOjTYf4MkbvXu2CPVjgYhoNMZcVW1PARS8yFGBrP+g7n+RtYFdgkiqyKf8V
V2qv4OLVH4Kq0+GWL0MlMf8bTG8O7BTayQj9biPnr52xxDiyape41ZbNwaA7QJIUOTClG60fXrVh
pJ53SQlg1iaohaxtB71EQI60mlqMv5okf4Er9a7r2qntoewWCWCbj+SNetMfCOGaj2u9WccDvAPt
rWOSg8qMFyXAl64X8e9QDQWn2JCdtqetrWkqu+ld9L2tVqDvCIvCqV94SxAo4Y01w/Bn8obq2ly5
L4u7sVVvkHzY3unDAcsU8nbqHfbD6ok0BaQvwNAFJtcWiJDB3eqncBqS1/BdR8qi5FO46YXwUhX9
chAEzS2G3F/qHb4aCaccxSTuA8A5Hh0xuJbMtiNx19MmXPWi8d55zOpWdaTpfdvdw1L214NUvWcJ
nEmEu62GXGga+rtqHCNdBsBoUOzi1rTDewEgijEU6FPUDZRaphr8TRVvuUkKxngQRzrBNWuXsp1l
BaoLeiSlrCAKJNJlmNlLshYCcf8g0AMWKF8anemlLjPq0E6RaQ8nnKJrDFEbcxeIcLvLfl0JICq1
iJguE8eNlg7LskK1UrJDED2ljarhQy+p5qrL+l9D0g+M2/RHC24JhuhIv+prIVU5y8Nk7DdzPFqA
abMyXOywQBxB0m8MJ9tKJtYSyPPqXSK1XDH1yP0H6qUK50ps17AgWJkAnDrawQm/TCqz4TRKIlaU
5EqtBLGqNBVm5pSxvslVwRXoqVDVXBP9PUA0Cz8Qb9tKceloBG/mbMLI4B0NS/AAXiLTljF9yOSe
wfMVHWqL/QMbueht0DVt7VXcQgEGMaowNrAuQPQls1ucKlnMdoLPkKQsPoEboGyYk2UYrHT1yWNs
IifW6wQPfkNSJ6mYLzrdE0qWfNMfMHgAVolu+47d+Rrt5RsIExhldyUJBVe5iiiK/g+np0Dn3ph/
fZeAZkDg2akIllx1klySX35SHfs/JVMsrrgtUeqDNKm3/EU/k4cLb/xieMK4AJVH5rKQnvOGhzsm
ieBfbmuaK575ILf1zrk8J9Mc+E/JpAHejMMmjQ/692BP2kvuPvdDsJfmEwOXNgjHyW0GqATew+Ak
oKDu2r5M12htbYEI9CX9JtAIsi8OI7qPt0Rbgj3M3Q16fuzTaKxcK96C6AML5Bf/k6wc8JwRo3iF
ASqTqbLVkYgD1YZz+upyvtk3eTtcZPglB0qXhXPLc8CXqC3iF39jNUvhd1qBCyZPMu4PwiwQFKAo
14mP5phnUO7NO4Oaout9GF/WO6IG4T5YO3ROInIK6kgKd4SxGGSmi/wx/gBBCr/iOXgOJ+/FPLID
zZNzqDqVtXbCDonpSkjWBHOGHTt1wuuPOctXzjmJ65ZPBfqFjA8RHzUXoWnO8wk/XDh4i/Kwg+rl
66f5xFu4ZLikH/ycx8ppy9l2SWOi8m4m8//d5rwr5wyshjXWPUlJuKry7a+KiT0WCyeEpUMkYG3y
WPiiT0KrqiMFt0hfF2QXtJxMaa40eAvaVZw5KgBuehZrwOYF4xdBAKviMN6oAzBJpm2dKm+W2h8T
SlCtKj6hh1+qb6yJtBjgdd15ux7aj7DQ9tUHurW0ZHrFgs4mZg8C9TKYB6dUwOlz3r4jKBfE+e/6
lWcou5oBQd1SwmgEYSAyAcpygT4clFE6K/M/Y3K7g9eQpYP02sNHckjfhVOKcoGkFwoO1nOA1AWw
6vzsAKF+7KplhTQ7Ie3lBtOD4R0P3lUHVeYgSdkNruwPjw3HHACf4HwKtMMQPMOJOnR+ZGyK0T9k
qDsZK892gGvXIskEOmOIjWW9fcmYwemnHC/vaJtYEnX+xvMinMlm3hicIMbG9oH+1hRbRVPeexlA
uYfLugkbmoNmASl2LIDycnPT12ANDmUhpxoQHjetD7yCkJtY/jq8xPJ8NwhfAHEWnvrF6xzWcczG
eRvMe7RF/VvIr8iJaD5Ko13PBseteJ1El72lXhp49O0y2tyiKKz7TuaGbCA4xqLd7NtNdx/uJc1u
CrMXzFmYDmexs+wh0hJejCdFNW0bqmOaW3P/5MdvoLW6tG/oBfJH7Sm2K/LZuRlmrXhGebEmtzr9
S+O4zag61YfIbvRG2GAtPcUb95/e2tJTv/k/DU0Woplcr2dcIlzg6QWcyRSl8JNwYgJMzsGRVmHJ
HcAv4CvPmxlvSCzxztZrdmUr527hj73J2DKb+wyggXNG0UM9ukDtcMQ68dRG9UNHHWPrwc/QZR4S
dtElVdCexd3/rPbRvrwAylyst/KFj8zc+KA+wE3JGnpnj0ad5hFdS8aXP9UHIS2aXBpCy8oGWrfB
OueXLQH0bCIGE+QJUcYWeactLr25t6be1FuCseGy2mv0JRhM8de5QkC0CE4Y2G/iC6HxTdlqRNyM
5WZzzf+atU3L5hOH9WWUCLLNuhpNc2d0/atuCQV9+/qV6B5qLt2ELtrgCkRkCXqH6jxWsDZBWrpo
b96BflWSza41xGvaGV6F0xSmWzQkQNLoK0cnI9lOwatFWUFIYAhA5na4cNDdMhapAv63GJ3ObZfo
TE/01bfT1juPD+jZgBwPAhBX4F8ZI98Qszjv3o7TON6EL/lsMaCudgk/9LoISWw0PSkwSwZk13S4
xoS41gcUcwoTuIi3GW8e2TKFFtky5wEHw3mBYRVKvCObnnHtyaZbmKIH+GtQs1qAmor0PKBsZJ/k
4vMKRmhQ3dKg/QO9aHLTluCF82wZHJFY6JXdnQDPuA1pEmYnnio8ZXNND7S1vrF1wHalb7dirH/S
HIhhm0dLoV+r6auPTwyw6wyKutIvIJ0IW49YR4WO31i/7GtK2xcvPqD76Hcgje13Qj205uPhr52M
cqG8Q+NTSGEQaw2L6ZeggY9tDqnEt8tziY0Qev8P+bsAJAQZezeihfZpnsrv5PWnXzNC/UOvuFNw
j1moe4sk5hfHaKTE0TtZZO+q3dFnRE79Ho+/lo7L4R7X3gDKCFMqQ3u2EGmuFonRsMcao8qJFT/6
LiG8hvgLgNIiNlobCbxEnJdBig5ojmoeBHtLxkdeZgRlZvu0ECE2LTJKJ5MmZpxiAmbsWEIGEBfw
vPhqvJE3tMNObrZyu6IVU0vHoTzG/pEWTfNVo9CVTnz/3EGx7xhb76HfrK3iGkDs0bLwXqbxTZRO
MReURnnE3F+gaGQqOFb5zG1FmIp8lHZIIdp1C1i/wMeuS1xGdCGFEZ5EJKYMYMIjXlQBxylaOkDv
A3h89051iAlHKBNxFhzMv34PRFAACcrB2RRYdJAi8DRwfK4H4L78LemEF6e3lrJ20PO11b9yCRm7
Ez8AgFBN1hfvxirSb8U9ooeuacuC79wtPkm50ovMtyMpYvUTUlmmlCgEUR5wU0L5RNxEJzKAZTKn
MlOAqI27Y171oDr1uGQvn+91qAQS2PYGcw0SCWIhT+bmktUZR2AvYasHa+R2AX/kr/ThuOnI1wgM
7BiwTrxhSY34pr0CApECNJ4L3kiPmaYcVBqMoJ/TTIO1SRXKGzXDP7QSWoqPSqkH+ph7wepRRdzP
5kxLABk2Czm32eQrmh/4j+GGZwdml70oXBMKADpKirzVMGVkaJBkj4/UU20/G89jyKXG1/x7CkNK
cix2SDzktfFj/eDyA09MuMTNYmBdwg79xqwXDJ5fiLCO1wCuAGGY/JC0YZojLVXJBf33u+UUObiP
QGQNQ8YcOFa3rj2KSDZQLJ4W/Te9EsTYJFRWfo+1Q1tAdBdvFYgqTQYf3H9eE6Qr9CcmB++c4Kv5
Ba2nUcJaGI1tKbtg+ZidZF/xA5S+Z5FwBvjiKMpIcGjAwFTC8Z9P4ecvK4SsaTzjx3IMH6xUHCma
vXWd7tYTIkOyH64g9N3kIo9l0Bmma1eaz3D+jSfBmcS/uTMeCJaNtJJvyuhS6IE4szym1KWUrx0y
NlIBUj7qWzJklozXrCj+xGrtlVgQuHW/M88eKse5yayfueykdGDQhef6rIh5tIHNVkEVnHEfGpCu
fnzppehfMNFvQF1xPoZgRbOZkeeTTN8PQixbLdJCxYmAQgk8SDpD8kfZ5KolAWIolyx9eFKwUH2T
AddLCCUkEkRgsB42IZga3gNQiBKI24MCj+XPrgTlvG5XEE3+vrdfO+QG9Oc7xgYww0TnA9DG4FaA
Sday6bDfYkrLK/bRXAQtdlsUtPCjYWVqDtckpKn0WoeCIw7yl443eGQF5woTa+TbIqwhG0i5ocHT
OIzNFRqgnh3SR58mDIMqEQpNjgTIgZNBTk8DbYQzdJsodrW/PzHHmjajRM4L2YZR4xKtnrnrJdDN
+CUWZzj6HYyNthlxVcLlgQmqVBbAo/SccHZAat86KDIaMlp5l8SrSUYP6aRIa1X8Bl9a0Uksd24H
su2AHdci3X9bY6TOfnKDHZtNjgyJ7jIWp7i0+zbuvspAw80xl9P0zsZN01LyMsdXTiqubMUiWpNk
EREz0cVhVxhg07md/ql6uB4saBvByJ9qVu2Ku5NEUAStVW22aZhhzKZUU7u80KYx0M5gisY0ABQO
9ZquEvAbKZ80cwBoM9GOxlYtvbAFU4/QWKEfE/7QUmKL9n+st+DECymUWPnNldqGhINVzX59o6aj
Op7JCfLMzCGZCxuXHDIRN6R0CFRICNhYuicUAoJgEm2IdCCD9Gi4GcgzqMCp6TCzb28irReDDodN
hlLi/oE5Fg4hKbovOwDrqez+k1x+CwNbq6hIEpXeRapRNQtCvM1V2QUj4Y24p2jCCL9WsWIkcfRd
JE6rMTovCui6ZHeOlW8QXqS3+QAfuBKZ6zmjAAZRbdJZzjenvsasDLkq22NocxY5tQNQIWw4Gmw0
x0ogU5eEKzrN9f61fKEGT5ecV6SVZDDcIiQrNaeS0rt2mmSNISTBQUG/Ns3JGewyntyZYLG2ZtlQ
H7ggYbaMyTfRwkn0zeEdLFAE8ORodKA0cAhYSbE+sGHPEUmdmnv4k5zyS32J8QV6sh1x0Uhlw0X5
yZoYz+FjhncLm28RgAoyj67A0woLizWP67/3MrvVWDum+lKjBbdgVFC2TRiuySiFcGfFGjKNlqkI
nmZzB7PR4hTMDVr2S063+l39NrELk8OUXTKJCJuP2u5lwKyl+q3nm15fwQ8lthYm+jQobnM7muBM
0zQLtqV2SOW5gVrFO009S+0BUSkDBl/D9I1YPT9J3tETT2KC/jKLr/i9cjf6spvBT28Ym4atgqtI
ZNGrXMMFAoe6W2Rl71X+Ihiu0ThQYFn7DKyZPZSR++PORo4AI85JGWpDilwzCXmhHNud8UOfDtds
4Wj96HtU+ZmtHMvCzd77D+EneE9+iQYEgf5DB/bsbXY6/pV/++d6Z+6VT3rSvF/03u6Ei/UDiZh8
TPZs/aTxtvTcy4/g3cCmAR4Vvm5I0F75P+8AyyqnbKQEKRfRVyvOJ4tetLhLiiWbFTsTidOgo3rc
EB2Dgb3BzTE9GqA6zWlV3nwwxKOaVq2+iqP5ooDpzReLy5QcpnDNwtGu/Qv5MsJV34ZYABGAmEQy
Zn5UX9AZCMK1OTeuB8Iv0zeYDi1hxLvwH6gqIV78zha+yAZaZPo2/A4Ffc35Hw2Bi8sb4IuPHacE
IAB68IUXLa8TzQWhnGQM9gIbq4m3547NltCHgRTx0GwWJORK7PaFw0b9zvvBUah+deWds2Mc/YP4
wfuSIHNuaOsL/jr6is+Y/hGkicT9NyfPOMIN+EBRJRyb13aXzec0GGZ2R/+dveeSTbRnZsJH+R3T
60BmeYGEgIUXySFXHYYJnXlloRv0nWZ2QfoRn3kRb8wFVmESfYc8jYWE8UaEI6pDIpJgdG6BReXD
nI/oylqKjlZEr2KpavSC8COCapA62XtBn+ELcSlNWmyLaPQBNwz2aFGrOfXE4Lh1a60C/Cwm4GkX
Li3dOY9pd8oniTcAkTqHY1ha9MohW+Z4EaJXfZjYSeB47WA5PQsJ9PFDxfkYzlKyBzZeadv2ZcYc
CVBPjsIbl0RiEUUQvXeK7icGncQ7mmIDTS9/ReJazKELPBM676BiCLX617snjDO3J8n2QYXH3txA
h4g5w50znpdBmSBXBdPi9+QtZLj0SEh1s6v8sN6KK+DpJbnnL39oJGlsfmGqB4a4wpLSAtQvPE5P
MmBoBvShkR5+Yck4fsHNRXUTL1zvFv/MwMQR02AgucxJFfZDRDOUB7W3CvCfkGqUgNA5VzL8Yzwn
IP+B6WPKyLgTKkPw8wAbFde4DnBNG3gC4OcMsp8t0V3ywYFahceto+6KN8YTeDODJ6DskQmAzv9Q
dV5LrWtdlH6hVpVyuLUtOecE+0YFxijnrKfvT/znortqFwVsMLa1tNacY45A20K9Z7w1Dmaiiyip
kTECFOB3y8ACo9X3uFcw2qcz4efw/+BWTFJkiY5cTEWmhKNhtOC+ZZck24r7C5qwITthfGLlQwwJ
+5UR2Uq0FAtbY2d8Y+zO9BZGD0sk/Vdyg1E6UFfnU4VEm2mS0AlrCT4Jz/0dscmY9ohyjxann+Ny
wk7N6+FVQXGiv9KiZf8u4bVw75GFRuyIP93lPFM4TX68nF5s4XBzmrRm7OpQk3mpd/d7sl+qp/aM
3tlnpE7kMJ2ZTkD8vDlhq0cloQNcWygrp5OSqoFlVUEUZ20CzHjn2JpY6XxzunCHXF7Csh7o7AGL
Meg8gRFNA0Tll5nKD5WH+gEQhOkFoCpDahgiQCj6CxCAgpMGi5KCxr/jNyG78z8sRGMBGZMHZ2CI
qHTiNE8OZ+4spO+dRpLWr/tBEcNdMh2IE9LAYbkOfuiCkyUseu6H/0HpE1INDe9FHaKdwY14eG8B
caNYAOzpxSLaSWeY/UBXiELBpAl67YKd9cfvzCx67jkTDerzq89EgAfDQ3pSIkDOpjT4GzOk0wiB
koe/4F7rgTxem78IEA+RjyfL74QT7ouDBdhatKH1Zh7gAu/jJD3aQPVsAZWwx76NohwYmQKN36dP
p4ABPQryIy4Sk4EnqAhji3P9C+TCbJt3A9wkOYHqgENCzrkoG2CbC8EryAR4w3lo3kS6XEj6qUFE
3lyr4NVi04wp4CIGXJDWXMhadwiEh4nk5sfAO4A5RoGN3w9jc91CAbLMYOKBpCUYjk2XnL+m+wvr
d4BISoNUwfFhwMpPTCURV/LUiAfYu1A8WRQFbpSMJGTEUTB0bAY1sNyZHk94pPrKv3qCIm4ENb4Y
Z7dfIj47XCzKMDpwTL0/WDveD8uLywmQxePxohmx8mohDrEuMhGPzallZ1lxNUxM5Oi/Ajx32I8B
hDFPBuicNkU+ARuhmbuxLiIUBn9rDtiD4s74pfU3vSXrHKoxs2eIIPkF5FX45eWZL+AudjfzJX5k
2qUHQHkxIUGzwY4J2p+Dd5I0yIv/YFmDk01t3YtJLkSeaZ1LC2bVtPqMVwYSG2wavfqXrDcQAnma
QICMMnIBXKStBHrkZdOEBmt+rIrnTzQsPgvzN2ZmSp0c4Zk0Vb3sy0/hbu39hzytK4ONCoYEDm6M
4m7sJWR9NspEAwKrqCnglQRHGReQqaD19PtUgP1GO9YZpMbLn0XWfkY7mIH4YiO6Yev/4oWx5ng2
HBFAGNkOBSWv4TwemEBPnrLFVMADU0wF/oM7AtLOhi95YvwqYJFCMWFD4OcBd5wfLF0eKRX/kGD4
x5BImMqBVvGgpP/AaCsp0pnD/UzqER6zIF7d1l+Mneiuiw9UMnQTvLu8jTwfLgBwCd8UX9zH/E/J
o00DEfARrgbfAzXhfZ+A+LN25i1Sr7QdPDt+R8KFkE3pOLzgz/6BKM1H+StDLk6W/Gl+E3wm/pr+
EtsWu9TfzgB1Svs3mTr/A7W9xl/woXeM8vhP3jBeBp/T6fDYtbEgb2BSVyS78ME5yJAJzcNDfHUf
YN+8Ez2T/nLq0dqHh5edBwAVnFhfTCH/gNkTgzHtH0QtOntGP/wS0AAQLYMhng5PseWoZ/Iy4xV8
xF/uNThFYNTAS7xBLDWEDXjOTu+oNQsZbvg4Ek0D9fzBnmmd+Y0j5zmL6jH+8oAdFcHg8Am/wbOm
TiCZ58yhjZ/nw7x2jvjiCcnH5gU4wR/mJ5FHBDceUX1l00rlfUKPNT23iW+PMG4GxY0R5nTpOBa4
NhUOttPYcAxLIpM5BUu4/AKE+eku5VbjRJ865TfFMPUgpaiPzcU9gC/56NiRaJAvgbBnh5wGcGBi
bAhfMtZMKIK8n/CvX+MImPYmrizYMzsE5PZdRnLOgrOMDIs8s+nVYHFr3Ly74gZ80z/Y0lyiHufZ
D9UA0FLwYXzRNAlsS3gmqBAPbBo2fi8jeMtlD1Bf07SY+5qRA6Jn5quazZlIk9fDj/cP9YMTkAaN
5tC/uC8aahY7dzzv+7LaxQfMKJqeZENtoiDmg0aabkwLKjxzTGT0HnKUGA/JqbBQtGhljY13f64N
biCT38BJKMIa2FtoMBRm6siWpzRhTDFCkebl6V6PyTaXsRrtlao9BMRJcLlbep+GCfHoyu4Smx+4
Rd+pV4Xz0tPXSTyoG11vLZwnzOIYIe7HT7tRb6NI8FrNY20a3/J5Q4u3L1X6rq3MSdXOaFJTyaSX
XYZTOGMxWIGe50TYyhIqh4bORbQNtFhrm1IiPjFtSDwle2xKI/bcc1Na5rbNYIqaVlR9xUK1tExf
eCRat8xrmryg79prhcHjEWrYOpdNcrZiibtECfYSKHDmBuB3WYv5pytW73wcP6RQLT49qUJBJni8
2zJWLpJCZMHfB8Tn4ko2UNDozHCsMCHVOJHlO2pU2mG1FtZ5ECr3LM/++xJtabstKx/0NRugZXuh
uBd0tX2CJAaDjlNW33t7HNUQLkYsPE8UCbSvMOQ1fcui8zcE5Nd8OWBMeca1NZ/Dm8MSe/pePn2w
KgrR3AwV5+97fx9qsYgWZlFF/8/3xsQaFmMEKe3v1/5+rkwKIHVYt1IZi1B/fO1aReGETLXfEsrr
cq5qw7ovi4FEgFq7KnpggFj4X6XUglHHRXdMXLE7/n1m9eknl0pE3/H/fb/J9Y3VJjUxlwZ69DR8
NA1MWmytOPN8PXiUDRhuSrTsSpr+two6KLWaWGLrZEzgZoOw01D8Q6a6RFYI5fLvq54sxd50hbsc
wE4fsTzARNqAFhsX/3I1cD+7oEENqCnmBlYdyatd7WAH5H72glQ5XgmJ7+/HcEDrghIQJPGNleUV
ug1eBCTheu5cq4toR+zFPS2YEwxaka8tCSWfl8k9+0CmXhsVCH4IU+2f0UUHLAKCR1pAIjdklNvT
RdFcSzj9fQjqREUlCa+yIaqv7YzqqqW+d6Xe//tCF9P6mucWJ5FFDavUaKSrzFC3ePjH284jI6GJ
crw0BKKJyPw4a1KgrgpDKu5eoT6qLB4O1fRVgHE0KktT2v395xiK7JIl/kqj3qurOvGCtUGGAJGk
ormNy75dpqIZHQsMAGyjVfVLGQMJB5XkPoIGc7UmwAc1CuSTYen9JY1ZM7WJqiZzcx19F7kI0FF/
6AqyoqdX041tXqfdS4FSboRt8U/yhprsRaV4Ah2DmONIw7QTOs5Y5Na5Dk3UrobVHpsiMhw2oGyv
KXq9AoVLtopeIHyWjGLtCn20GyN4vkIB7uF2nXGurcg4d3hDqlqer9qUW74ojfaRBdjDBI3xabWl
4RimPCz/vkwJl8JPOt4kDblr1ihXlyYawCViOdz8fRlZvrVshvYn88unF+NJLyoKmoxMgDcZ99It
9jEcF7wO1afbMxhivUipyA6SHGUU/TeRGFSecPXrGYq7HT11WCLuv7g6XwVlgyNrncPFjaryYEwf
Ep08ttEEBEsNmSNm+p7eAVbO/v4niZWt6pfhF1kmy1bLByxKqhJSqdLv2lYJd3Fv1zXmqok0Qjto
07Mcm2RJ5UkBsjt9GnT+scxBDbFmIyS4yM++374zzY/+GRasEC1WBDzL8XTBLiAjBEO+M5Imdqgo
SMKFPbHHfEFbZ2V4ihvcnuBl5zhX58MBFysP4zMXrklgpXiiEblRZORuek1QXv3A0yB/5wM7W+A2
2G6JPoafLXqNzsq/YTl/yYFUn2SFBmmIByrKooQ3SeTuybTOSZnhhTV96JVQW7smjXkVtuCfGAn8
fZB73AHE6YNZsfi4ZyFN684AteKAz1+6xI2n3buCIjJ6Nsxd6AVXI/Lc9RCb4q7iBW3NCUlKLXGP
wZO7SWKMeTKIxiSIpRBboXZTYXnj3UX7jeOZLve+3bZBcOwJ9xYLRXy7ev3SiY6lJAI7Y9i1DDA4
WohhjW+J5TEEblOJ1alR23sqFLu+HpdCBlm4C3uZ2PX8I1KVHKi9Mh9mT+Z5Zg3yKWFtxzoxsEmD
DZiC/6oTVbKIVMXyV8ix5G2niiL0+BJkf0iqrYt4UPULdaU31biUPPbB1CD0lguZfeOSSXADER68
+Gsa+LiI+e5KcUf/+PchlIJP7ni4sI0unJOKYrF1E/2ne+ZD3/+0Ff0kWYHDeciMd+03WJSLsrFW
La3eq6oBDaLs9atoCGDRfSQt2WmLbT594Ne3dS8/zSL37rllWhhKEr1c+Z1wE7L2YDA6RLLEpmz5
gZMrYvworVzd+KW0LYf0VbVCeAjTYSJySENPsUDZ4o0MtcW8O7NByquoqBUbB/juM4mLc69I9OQ1
0h3ovICtiEJHTe/2RCuKjpz53WZsZe9QW+FVTCXvVlXxctAVFH0GWA3VgvYYgmwN6RN+g8/YUB5r
UH0hhGqs496UJl22tDRR2GCBVu7YCzIn12rhQhUE6BOERC+30Wc45A25rVgaxyFBTGoadKfSpf2r
hVK4kVahrQY/IdNXVIVbjt13XHlXqed99jqZ+5KVSubbpFzYj6aGPsOCDJCMorY1BGhAacJNVedp
ctDRAkBjk7pFdS0ztT/4YU3k5vRB7JThoFviNZXTfm3l/xKItgmRCnGSKx8aoemrqtMtCBbcXn4h
MTZh6V54P+Elt0271PBMVLyGsttwTew9xOSs9e1PlyGACxiPrMwxgULlGcT9ReP170OGWb0piuF5
6JJ/kY9wsBIkltngBUfs4SHbK+3m71t/H/pRwnQnISqqGjp99/chHtn7Agmz378vfa+0nKQEIfei
iPQyN7/HUpWePNH/74PiN0C8BMytyrR0t5qojfbV5SY/jiXaDDi5IP6E1y51r06ZtcUMleiEFKUS
902j13ulMeNFIDLbU0NZXqp4rKEI1H0sgt3/PoN7TsXrBSuzM719X0xsf0uxHKFuoITpDaYMShxN
BmL6eDEqC6apoR3lMREvSZE366bvgAWn/8RWUF3ofSvMK2xPtrI8mnSu06fjtBtlTQgLLlelhaeK
+qEz1Ghd9YWy0kv9LMXweqrUMKH5DX6LsSDZj1Lrtad4RKY2eJ640ZScEb4LkSoNd1SP3LqRK21F
9MpPqQVjamT3brQReuMOWsToleQPSsDarZF168DNo+0w6D2wuZFAr2PIyOHR47apoVFDADF6ygcb
eZpkzbMPZWE7NjHZzGpx8IZ0FXauss9a5sZRgRBAkQd1X43Zfx+iSkworAiNDPwx3Qs14EaltOY6
dWkHBBqJQJOLVanAfBpGV9tSDGGH0FDgj211tywzfAvQRBsE0GA65ixW6WqzKsh2fRQY514tQidQ
ghoCuH5UGj+/RlFFDmbuRaeuIDRKzlU8JtWhk5aEUyCXBBXTqVkRQZWZw3Gk7kf2owEOR1buxWHR
q4q6d1nbazWiFRm93ILpogtLvPnMgxfJK8qk785LwJEI3O5m/6cY3SLqegNnhd66YDo7z0fEdABn
vhiQGV4fB91/yQbxQW6MAoeDeB12ya4uiXSxZFjSebPCOTFl4KFfFJApF/vdap0RhY1Hz7xp5KUg
RhqH7lIW5GuupOhtb1wQPAc60B9ZYa6IHTCyzXIsf1u8aeBsjEC+1E5prH+FXvudNyqzOKn/HnOG
dya4KPWohPPnAeUOSuBURwTc4AnM3Z2N5BX33VZq9BlAtvQZA2lXJyyv62KZeO+kYx89BuY9r15+
9QpxcOifaE2a6B5KZ7JWY+keJBevPcvBQ+F4jZVjWV7MZGcZNyqAHDoPPQWCpgkaVaAtLKl//6SK
IH9f6AWBDeWWtF5KhMnahJB7oEuvWVLTgtMxqAShSXZThUu1OpGSqx3fnwhkygTD8Wg1g4G1ZS54
ePFD+LWWIGrZRxBMD40Bc7UTFbys6cPn/hQnBDC9xoEGEAbIbPjhIupHtZnMXKx7Qz4yBjTY6eFd
hspN2OBDogHvM9lZ8dv8p8BmsY+qD36ZnSFp1uYPP0PHSIfdX7BXwDMh6WfDj/nqL1SwJxDlfKuE
yErmJBg15pGnkwLoVTtLPqLOQycEz18oD9BloS53J/42lmZAJDqG4VV+zkLb+gIt1wbbE7BHfYMw
8oSxZwt2sIvwsZd1O0BOgxNEPB9+8F5A5caKYrS2F+b9pd3wJ4U3pFns9cJ5vu3gT+pz69KQm0Fw
9kzV5hXjLYRqIhx/p/sAFmKSg0Ndd+IvwRYx4VHzGX8CDzI0w6vsrZ/6S+dh5syccj4yAw0mOunI
+x9fzFdyMpbavl9ZF8+bl0/5s79kb/wDIJVCAJmMbBa8nz1Z0MsMGwdKRZ4ozmcIEnDvwnIwXQVz
AfYK6AxMyEu2BNPHeW0G2dfb8LRu/Xn4UcY1FbaybwGXzHBhoHpJQcxhaA3Yac38HIoN5guL/pJ/
MfsadUKYF0PsZB/EJLqjMk+tre5fcITmxRdcfF5Pu2IVGKgpNAe4r5MPrXyU0ZGz1uA3gJBZV8l9
lmgxsMoCH6mX6DR5TLi7VNsCaz5cke/CRo7fh+TExtlTTxDP4UFBDwwXELk5DeZBsU/DdfzbYMYJ
4+cmpzeuTWgsYIKx6pvAHhKHIYEbYetHpOY6L176eGo3wJCkKBEQ7HkbI7bxlZIKWiDHIj8aIgt/
gLRxtoVHO1KJ3EUBnevcR2YNqFmuW/IfM4fY0yZ+uNoJ5jX8vQvlHSFS+EnCO877i0JyQ8GOSLig
bIIWRnvUWlZ9iHE8TNdRfXRTh/uAG46QUvk6I44h0uf6YyDHcZa9DXXZy1+9epx2sn7JUtMkO4cF
wDa862GtFXNuW/QB5QEuA7dA/83aJyITa3ucdcm7gB2O9Rzx3KzhpLWt5NSlXH4kx8CEQ37X4r0A
2UW0/XIr4haAdOdR/uCwyAIhtbsBe66IcgAp3BDE4WV3LCfyfCnlT0v58NV1WNj8AAuLn9eY52UG
6S5zHFW5FtzuRb1M08OAkj5E32Plz6w+NgEMHXQO6C4zPtV5VsyLm4NBBlphd/DJGO+FW0VDQDST
+5VKbCFzhJn82wYknM16CFJQtYx9Lsw9pvaSPeabQPyQ+P1viYlc5+jRA0/zma6fcNiKmmPMtI7b
1L1p+lGQv+HL499LbSfgAYj9C5g5gmH/qULgEO0BfkF4xOw76JlRrXk2YosR8rhLTcj62d6/Rndi
fRVQLQ/b520lE5tckRcxV5ptEGwMFl1qbFp9L303oNFkBcj+j5h95fEZoiiPWshATk9mQVzXWTPc
KtFuFVs2bczwSwKv9H+OaO26+DUoWzKXdR/4jbtVw+TzXD9JyRDDRawes2YtF5iJGCxK8arvRoLc
2zd/AlValuHQd6+1f1z0vIfkccZmMuLyxZecpI70y0surugI0ZnKMcudWFsbW2UH7S/2D22I4eG+
bH5bSeGlfGbRt9G+m+zLKq9cE1XZdhKRomssFYsYUxgukcIAAK4MYyCm0OTTVTsBqpVBDYQSzZq5
D+HZ3HkrSQUmvRy/Gtwx5iiDSfiVM9yfjM84Osfxh45dgjrDoaysz5H5oeWf9H1FfnIZU7Yzb5v9
K4ZNW15hXKKdII2aWOcoPiTBG722uuLubbNVTZUzXPzhuzRujYZ3wG0kL1Q/ASaZLhMUHPiJZlzr
BcaQj7F44lXfhcwn9j3hP5yWDc6Qk4xcEna5ta2jPYu+gKkwQCSzzaPrX0CJmSaFXwYCwX+cJToZ
ZHtVwCL4aahrY1zI4CX5WpMuyvBO9WUPJTIix+Wrz9Y4OWPNOXlsmt47CH6E4aU2GCsvsTu2KDOI
VPadnAMOywYSkCajZZhCi5oBEubzp9F3DGs73U7uxAqRHO5OKZpLAuZbNhFoIyNKLoO0ygC499/a
c2wdCj540afw6YXIXObujQeO7h0M1hhzTOVKqFYqnnvxs81faOF1Yy1In66179t7Xl/iaGW2c7YJ
goUbIhON34p7GWPPf+GxX8XfRPCwTxTY9cAnC2fpkztIMG6ixtX2uT+/Gjwo3AUikJTZfbc2mOto
By4frzYhW+fiU1qqp1JeFa2d+T9xhxFWfNYmxGpe9lR/3UuDDXSxTIfKUIdDYho7jpdKcTrQef5+
ke1wRyE3lzvXbNHsyFdFmIjZDll9wlOS7RIomapHx4KKORCpsfk2RBpzkRkaTf5nkHDmCLwdi1DM
9sTivMn+pqFoZI17cBgwMmiQtcyjA5sj77qbziNvI18lGv4ZxgxijkSSejQUbL3aEEIYxPQR+lrU
oc3sAFk9hG79Zug3XbvGL7igsuwJiLX7bwL5fH1fq6vhTqoBAh9t2IUkp8Glqe0BdhwFDDZ3sL9J
eDQxd2DWXI2EJITtSQ7OVv+rSHYFq4cbswo+wjZcaNojlg9hSzKSLVI/Cx3DEsAIjiJOdNqC3En0
A++i6SFa3DQdOW3LrPrXdKuApEX2SmuRQQdCDSh/DMomwNazPTqeawLDPrTmpAblPENeqfO05PFm
+PXa61eJyz1Z4bfgntJ652cvrjZFIkFIs+LuEGkbkUnfsl3q3TzDOEcWnhEBuClWHu3OgGgYW6vM
W08tj6hONogcFmRQ9FCFdJTBRH3kR+iz7jNSYCLWiJCQrPQbI+EkILnWE1YeE/+IUwUTHhw5PgTx
XrbJMscPR8iXCXSjNPoo5bOHBj2G62qlMwYVe+baeL8kd1m7ytkV0dMMeTfWA7+q8Jb1k4xCkdaz
+cjqixld3XyYKR8qA30PwkufHFNhb0QXMfaI/cZ/LxcXJkTkAGMEAe234W39YZthMKky4MpkwR6B
u0aGSRmkj1T9Ft/AJ82/Ci+oWXsd9uN3ck/e/hURGOe0+lkOC3ldbi1bX9QrBD4zzLXs4dCvDac7
FJvww9rCdLgz1XJV+lsKz5nyxPRL4/amiiAlFbZi6BhP7bt7cym0Z41mdz+uxmd4DIWF+W5xZaLi
XGtOux7pw5Fn4Ly7zhk1weyKZj0u5q3Ta8uos2PZ9q/9sycymbaTKMNqKvOR+5rS1lBWHIu6sDIp
/9RFsk+pr0xb5zQ3HRYpn5vtyots6i68dv3mILZrSl/qHE3FKGaRQtvjKMXbpkNdNYthyfckOK24
4SybjCuKQuKaLbbAYUEFqKJHCm09ov8OP3N9KZAmJsx9jBDagytvQ160bAsw5di44OfHhyzY4JPd
5ewT08ciOrEbW7DkSd1C2CM5prAs2hXpCLgg+w5LZMQZvZoEkNCmm25JtQtIgc8Z3XuGQInycNxD
GxeL1Wg4bJOaiNH1lh8jHosjt8ruuG8wKUBEjqoAAyqpdGDvoi2F7qrS1Yv7TLWTyqYaFcg3wQGJ
TEBpI6okMy91d4OnMVQXA7E3ozjAiFI+Yhn/KV5BIEVs3/A4/oC/O5CaQ/YJg/E9XYTPdYcsCNoG
fwoGo4Y4fy1QUXV7LiHnLv9FvRQ2GDTMvRggcqp6MY9oqXGgR/Jn/FmFmcMcMTefsogoQhAvSk+S
TwgYrLjk5s43jj6md0ySOXXMdKkhq2UnzT9xhNPIUzAXMZmIONL88IjGtrsn/+joWNT9N903qdsm
E4IQ46W58DD9GZPOBC9/b0FfBhiOfQPfwUgHMTfmB+Cb9A1VtYLah0wKdoH/xweBNQSvGQZRrSF4
WtBrTX2hhSnAjGqca5B4KwndVm6r6bxHM9FNTRZ/mbaJNlG7gOXxjpDwrmsLkRS6nfyF7WtAzNmX
MjomNJFfj1xSkpO8rSsczJqoFtI9kEWgdZ3+qZat7ahqTCRHEEVxjvIg/0+3nahzbs5d/USBSLXU
gGZqixZ79AWHEQmSIv6DoKHdnLWdAXkF1F5I3xcBuZWpg1d6wfIWSPmd1yE7MJJ5hCsbNgY2UDAa
Pl5KaU7GKx7rFNJCRkFlIw4l4aQQLhhXc69ZLsqFuUetoMzMn/S7kLb6p6YtOc+Mb7Ycbg7rmxOd
M26ERoHg5Ev/YjsoT+7vwAAL6zcayGZp4O+BCzqO+90ihjiEZI0VjEgSxsfEupzVt/w0rjsGfI61
rf6NodNEmEvMOU7hgH/F6dzk4XIwtykyIdriut1CLAU5WiakQRV2FNtVv+YqUARrwAseCqRFjenB
ZMswJzpQpKq6Ct+cRoBfdEikCPTEslFehh4iAqh/oA/cyQvq6vBD3GsC6uIFQamcpVG3a49KsBCe
gNCauOhw01SxqoQBNEt/kOzXoLnmapqkkf8jzlEyU+Win4+VGZ4DHQLXbOmFc3474PhuFylSuIkf
aGf/uEnkyC7uxZvOlNGXwt5G5hECmQzq19zjPIWIYDKMtH3znGNEVyzZeOhAMEqsUe+W10b4NUlm
1pbluBBRjVRsLGCJjq8tZTakN98TMBMPt6NEGT7Ps0UOHEn4LBVhvnTJk043FlGLIp3ntA8xj2MT
0tKpNEMq1LP0XGZI1XqoN5Bk1Wapxo7sL+AFgohAbxPdr8Zcc7fBqLkJrl3Fk7MTFDsobq71hVgd
Lg3ulhhPoaDEHBiACeHB1GeXK4wy2MI4wMXewbGxFnZKuGFnLInW6GFALlNhNwlwIge7BVl0EtDH
0M5gfYMistyRlDSYNCD7mLGNYiPXaJ+izJnW0lasJXkDsUYjpzSabn6m58hIsZgR3GcqbyaZ94sn
CXjtIriZoKSlNq5DeTNYR6KTVf7u5P9BZePQzrvdFlt1o9pR5fIqPFhs1hGz0Qhjb2kzSmfCAqPB
AS3A/TihsGOPxdFlAWHIj1aogRYZhC1lDjYGC0iJNqr3VcQOWxZEIMW1Yaul0SrDOZkakPcHaHOw
AxKME0z7ZsORbrNQZlnkBKHN9etOQEWoySiv2Y+ohNVP3EZ/RI4O6NFcYhfKIqgky+dT/fTe7Fh8
F5YERTanZeGtOnXaTNhG4C1/s8vRiwgl8fK2CQcbjSXs/3PwL7wW7+bddSvlu9gTeVAeKVO478+1
cOP92hrb9mhstV1CmWILgEvE1lGvbftbd5F2KiGt8+oSGfPUya/Gd+qQ9rXqV0jYgWPMdRbZFF3S
M/jHphc7ypPw7n14LPbYonOSr9unf9RPk5EqA+M3wA0MN96u4KZH5qKRz9hcQllrltYxSzDbW6rR
RpSWBLr1XBVjVcLJLIFjZsJRBy2ks/8NeroDSkqHqEAXXnkxLyu7hhkNCw8XrpQoNfzEJ0qw4hMz
M+9EGM92vURPVMYnQ5/XSOT/oaVLkPFhKSIhEQG4P9Xl2tS2mnn38TrCxhpxCFJdm0R5QZkbkJ5i
gKNUXfrcGBHsY9TGi1H/Vytfbrvnno5oMgDLpoT1FUr/4p38o7pj42rYGQBHYTmO5EcuBZnKcS5C
bNdsAfp4s+wRe8kLGcYdlsxYgyLt4SWoy9qwS3WhMPGw0GHZkrR1EWfhL0jRS7GTTbKLjkKFEEnf
GcEeOE0+GeJAPkkoVGFeEE4J/fWXeB/St6VyAxlFnAiuHZPGuYK4xCOn+sqmxeQ9FnANmxzKVA5I
d5uJW7H6lMTJvkxVoLOvBNwmx9mgrzBnI48Sqh+oGPbeQD2T5RkMNRCAl+vETyAnF4YnezZHJDkN
rQOCMh3+07IlbdcWI8ga6LHJXJ5R3INcgFNS83FWVSzW7JydYQ3ds0sPWU+wtX7bexxDx95c5z4o
60x5iQMj3fnA7ZlQa8z0f6iSyhdNyRQTa8y93/LD3ftYKWLLB4mSxsnEMGZtDjZdXwQ9HtEpyiYY
jEjuuUmhmuG+AVCeX0brZVyw9uFErkkD4cAlOYzCAVj77a653+hJ9U96WP7V35zJlEcoPy1oHPWs
OHecfdeEKgfces6fyepd9RvI+B/N0DAU8kbVt9jA5MLG4ABFqkCrzPJlcbgodmYsjnJdHKJLeGp3
5To9taf6St0OtsB7VqFTAiX7pKc2gXHBAj7L70nFfmg+BzQs1iR//5/hB5eD+TGwJ77g4a/yL4b1
8c+4Cw/1hwIs/87e2jfTrQ+OSMKLAF9Eb979k4CmrW1JqSva5sg9NOPQxebjSTXdaCDJmHvtGQEo
WF9QQ+EBQkxBBcUKyGzlX4n2OGSv4sVWOXwEN2MJCRhGIcOJatc+/mffAntP22Q3Y4OU9NY/vM/x
IS7qeb7xsr3xJkEYApBix/gR/UgP2MFQn+Grj3Z0qx/6izkTZxP7MDRUKuEQwvRxPOsAfdxkN0od
bxns6WJHA0TlIH9S78XfAB76T72SwDYxsCQN1Xd404I7H/RT/e1faZmmOhDBz0pTV1bGtsQ0k2xh
WAXzgR1DX1YI1PtZc5fyxbSNXuW3tjMf8l+VhFdbxjxFp6lcsGeF8OwJ3oQ0zFDDmnU8x7+7+z8c
Eyo9DCZUHJswILGHqnFGoN1O2cWf5Qn7FAC19Efzl1RNGKlQaLN/dIi66fBAOfMFyHVLs0SN0Bxo
lgLqOIpE5GAIgr+5EhVHAtIgrg0XE7SFkcidTo6WjkKffZoXyyvRqis9AC9Fp5jCr5Wkz3ahtGj+
5tRiXxojuxZe5Vwd6a2OVrlIT1RMw4PX6qMDA5TDN4NmYJ5c+II0YsG3iwMhhQrnMo6OAZF7RM9i
uDIXfwsIoUyn8OUa8R+bgxqWGOGL6wkaQIKwahDZIXionfSTVy/CV81n9c9wUO9Nde/AYyfxxlQP
TneZbBuFbakrxsRsrs1dfE8lLYgKVCuwLxQpgF7ghO4OHhMr2C9gc04vUCFVFsX6m3ozoFinuswX
DJXYmmhyXE5b3pjir+H5jo/NPT+O4BflPNp62/RU3zDbgpSKiQ4kYAwF9ZlL52Mt85uI7r/cD3hB
j8+YJCFrwjNGHLZre0wcX1lQB6vQ/b1ZfooZJM2URbRiBmo55kO6AWqHL/dBN34ab+odrqTAmnsb
31ykQZ+zZXZvPlXEWeWtc2/XeGvWok+Ji9bF3MGhKqKl5i7YhioaOXWtQspEl8crAe3HRR9j2iuF
d/hRfrLUylPXL2J8o5Eg7NrbuB72yYoY0If6myMegf2HaD1ae+kiZ7oKFfiDb2BexbnLvIHdBBnm
zJSWHI86sJITrwdvz9GVrrUXG6iGJOIDtJ5tFvyKrZVTnROOTwr46a/sS3h5l9FpHsKRxSHhTrZu
d+EpObADpjf5t3s0XyVOP6heeNN+ZbgIQMzT2z7N5zcDQQMQQXgZNxlZC3OqH5AxWk0y/xjnrYZD
/Kk/6GJknFBFp/7hyocKjWh9Mr+w02Q58FaYjzJHD0bo1rRwp14AMQtBspvhqzy16/xzGNnJizvo
ZQiWj7idy4CjsJO9tH04jSk17tFV+D2Nh3903HPeFRAMV4LBZ7mk88ZIjAgsztVpZ8EJBegGORQ+
zKAybObAHWgHn6DFLF0Q4ebMiQHLlDg7iZ4JAc6n+Ehv1kdw+Rt/AIZTEkIKh3C+kV7ki3vceK5d
st99azcIMDoAH5aiHQ7h2AEtimeBnG9WKSufQ/WJfA89ng762zp8VAgAx0YafFCbT3UQp9sBVaah
UBtM6vCI1iS0sQaaAjPBGxdIPSsmUK2N8vL/cnRey3Fb2Rp+IlQhh1t2I6Mjs25QJEUh54yn99c+
Z2ZqrLEomg3svdYfBYx+sIi0i1VPBHDwm7BwynzpIfzLH75kp1wo/+ar5XS3GEkfQuW3hJSG8QAo
9wnDvjz+u4kv6meXqdnkbS1WzCyPw47RE3kmn8Z0bj/7T+7S6RUEp/oF5c2HkHMdjlFBfznb3Xhs
wCBwpRlPkNPd/AJi9g2LJpqRSSIxSRZ8ZBQSlz7NuQZBUuAxyNC/VFLZ3xZ6aTREqwHlW9Ua5Uak
ZWGlB8hhSEPW8cXnNrMUFdypGBYVzsUQKcawX0o+EcZ8Cqyx6Yt+uofoMhXLM0avzY5JY1cAQSpy
ep73UFwReLgEhIpZwLfyOOvvFrGFxIMN3jz4ohxMIKuPeHZX18Kxp+HmqmSv8X4qCtLdDzqgxnA3
iUsq+UcgQAa+8AkFe4WrsHD4FSa9jCQEBfL8OI+2hNgfsUh9a3ZXXtm7sT4dWaZ1yM75aH7xcC0Z
2I7d0VtbUJHnFbtfGq+L6K7si0wKeG56Aj5CSTpOFY8xP2QKXQ4MUUlHfhDI1+Ol7cl655gwSGJw
rMSVmV5orRz9mC9731/ARDixOxb6/ciawh28I69Yqi8F6+PMkpMfGPT+dPchue0KD8MjNfjQiWR6
OEn5zs+jdh/Q/GjXJCwQcrHYEHcM11x0KnkE+RuIBx918siUPj5GkCm2MwyA5abRRYcNKi2Yt7LW
olZwF1W/S7ZQsnoXpk/SPwfdQyJ6lMvVrUe60BacSkCyBf/O2zFsir8GrsmKnAo0OnSXWadZ6i9p
vAR9faIY/He3srNOmx99v0EPX2B2WNH52zFB0ykxF+pp3mZbrmDR1P2tz0mc4d+kTGY1lfX572SQ
p4FJgh+SqT2rrYB/sQyr3RX5qBb78T9n4FBrbyBr/aqFF37PPnCZYSqy1PPj2IizQzH96TOTITh/
HUgAJA7YoQUtwd/TkrMyWUT/i56oG8eHaoK18GHplBDtuLsK9e3xn2Kvhmp539IfCSvszHhh8Don
cHsK1djUyW9KcVpMBt0BUCHjwBa0k8V1363dQ9Mh+sYGDqxJHEjW/G9u5p4Yk0nkgAs6Ub5arFel
ar0MlYq7TTm3JgcVy7wuD2+wozMtqtOIJKIYM5wMuHeIC1Ca7ZoilGWX60Ge8sxe9pzgSIJXcqBo
POqJIh1mgYWwH5j2zb6cnbYF4iv0YCmHW19aTp+BPnT1CmyouDqbVCwl9y6mdLj8Sec89scCgxBe
0JjNQxRkpx0InE35/oONInJW2SXuz11V3CZE54T4YHe8CDr5XMswxC+WWAT6WlyVrW6PkuVITI1f
CRpQsNcA2JQFJ6VwzEhXZ1UlTvpkW32kS3ZjCr7ck3+g949c7hbPf1eOLxsh6Hk2XbcmQgPo1BvR
aFJ52XLcoxTubCriM+DbXrrrsug2is5zgznwSRZ+e/UrS700Rkh1GrkHJuV9pEKPgmfxnhAFwa2D
qYvUII0nln4HOQRf6Mq7EYfm/LmL31L+UkrPy6k1g7j5Qg03oZbLhXDYPgpOmrL5VVXE7Uerj4b6
UF5VHKiSzyHHesxUwopHcAdcMsZZgDrSnGtvrhCk+yhANpTfOAsBWPBVhMN80rNrxozC9aJ4xSPG
wAZ4xrQgZ14M1ArCCjaNivpsih4jIJsr/agGC2/JVAXOBCi9wzD76UiGSpRsL53w1kOzDiwa/lDR
KeaKaJtFbwMxEk+96esElS/HCeWPHOigyZv1nAnX1CTHc+ZMRjdN2HZzHUHYY1xknIiIuYjH27E8
TvTZm1KMZAPjEhAlchoYkmNT/sjri1LdlAd11+Il1t1dv1QYgTsIV+o4bdo2qSKOINQXzifNr+pv
gcYR85YawcbHYLAX0TAM8zssyGCAA90qftN64NGUNf00SB8kH6+HXHCTHo7rubZ8ArkpLM8T19rO
D1n5amd4GDfkcBBLTiuGSUqqoXHZ0Q3x47Fulnifi2ipcmbhEQZfWM5GnQJ4yhhqiksmDdtRk4XP
stc8E9TOWS2oMq9MOBMoM/R15SUfPYZbUbzUFUvQ6Ctq1FTUtz2luMhTm2G3aFxezQQ1ore/jFdF
jFZSi0qbknM2JXG7kRMrtxTQo5nHOugrIhbBQzp53PMmwyT77hrxddZjducvrTHI+5eyfwGSLUYY
H3QoL3oV7Ja3KK64UwF1lxdfG8MZB7kcwtlKjb8TQkeUw3Ds7hKzpURE2X3avcmmHVoaD1lFS8tl
KG6kI83K88QCb3QsMMz7+mC8Un1Jo/kEl7bmhDhZU8DEqQEr7bzHSjP60IMIvMviwrht8ofD5feu
wmM3hUoaVYqryEdnttys8OcEqgjhWFDooUJRdXLS2he1eNa1D3OImCK42mmG7Xjw5P00FcFsXcSA
xxHfhQyUQepR9iUoESWL2uTGctAKp6YkptoTqNEZnNbyt/jclV4j85B4JrhC75SbI9F/arr9EuZZ
VEpHs/I0wx1yWkmcRGJBQP7LUNWBL4lm9rN+YBni3RTl1wI3mRLwui3dObW8jv4pbgJGHUKV5Kgn
XFh6GYg3l25GFtWGlyJad8BKEoVNMtahQ4qJuQZV76RLybkwt7uAEmN8nnnqIS4RJJlH3G3HfOK5
8evm0zD8RH6pKEkY6Fs80DHdSLo/djctDuSNyOdb2sD/HvpeeK8l6625baatoIAjBlOxRVqniOZj
zwZGRH64+6ZONJ2XFUFrXRDnL+FkPrdS1EyOVUMeeMmDj7g8Ytry7S6r24tI+bDE/6GoJOfC/I4T
7VbRzjy7FuFkEOfQEWBEx06B8PERGxSrt+ITnbFprh4nOfrPoYSae1m5LiyEMLB5js6hiPMbPLr0
UBjsQjCIvoU8iqLWgbKDkqTST2WiPJ7kDvMf9aPyELUx2OEJwa0gg1/GQZL7EoXmyDwRzgV8ePw6
579NUAPPkTFzFQ3Nj0XtpKujuirydKd/GX215bVIGDeg8SewvsxwdP15np451Pfe5aQ19AC5wUNb
tXjGFo36KdHfReOKFHjBE6H5e+vxnys8Bqsz5cZ7/Aqxt5NrYXpG71vdaV7freLP8Cbul1k4ZUog
iefcuGdVIArnXLd70UkJv9XPwnyWukDDl8IASFQ4q+dPFqq24fCyZ6OTp+7jjMEK0503KIkmjPWw
FoKue0tEz8pem4TDh1ipxaKwmjghMvuS05i/Ckz7+/pcr89Z+3fFdtpInX1S6992DOrHVJykh3wN
N/GkmL4oXCtEszhT6RegyiGkrHGzzvNgo1NqR5e6zBS9oKycptRRFR/xUurExIsrl24hjqXrWDwl
cb8a4nTScuXWBZJxysikovuLObpaLlTu1CrWDQT93jg8c3RDuFoVYvb1lz5Z6/8bAryMCxq0Zi9P
Su2PHFici4jBGruTvDjARn5odPJm+J0OBooNRCIr/T47GhRZweZ3UMT0m8BFEKf8XAuf0ojczOPx
2xRGllu1EUEbCZabz3RnuVRFSkSdmPF7JZ4kqOoiWDDIsoFN2gcl1s3uG/O7BdBndZCmdrOf1Dxo
ZE9Iw/hXlzYvNYWTSQJmfm+3UExP/BhjiFnrWZAjZXkXNkQe7psqBswi+2DzLO79TdL+ahARvlkS
ZxoVFqYalzPZMO+UaooZuveIQ6ZVQVPRp2CzdYbalYlgqMnINHYQ/Z6LNaD62KJkQbPz0Qbx5VCV
/7+L+Nr7FHA0I3YqNo+m1a4D/2L6e4WMG4x3KUaQY0sZ9wWRZS4ARwwryaGZ843U1R/N8E0W/xYH
wxOSHfZY9mBWPSPhb8TZ52/pZ/na5Bet4tgYhgZdQlzQEN0e/gCJDSx2u4syRIFnR0+ITpQc/sJm
4nvBUIDQJoU3Z6+fFEdBgoIrE2puuC1kJFRRM3zlgJtk0IPIPYLsNdhHu7MoYCMj8YOsYCO/9PnF
EL8r/WrCkJHbBrFGtT3cxL2rk6Mu/G11gNHOjfO3baHlBG1CFuxhLGPe5sWqy5eV4WI5rdNZMP5o
+DKNCw4ecP8B+1IhX2adJCe/Um8LHjXzQaMk94UMkMRNoPeaF4sflODr+S2fvQ7v0PuSs2WVHwPR
aiOFshDoola6bbLf6pTQ1RnDhTYLn6NvBg0skxLAB28IqTThVZrep1sPJAvWvJeXfHp/LDS5AFCH
3kAOJ7L9f7fkuWy9Ffxl3f8yLtWxg2mOYa7WqRV9wV8ilZHyiHG5a2pktmGiBnwQTfbBRr+VeAtP
4KLsTI91rdXIO3II8IS4h7NPht8Hm9VD8qIr7+MHKrfTmaZi8Xe5O0RyoDlmuTWmg2X4veGtnC6m
war6qLc7bzqUHDnG8A+rdYH1US659VSvdAfdZ+WeWe/z4sqdgwk35sPgdP3M80iTIgOsTYl0fER2
nWTwIDSh64FODk2pfOn1Pd1Jw2zgrpX3jpAZyA+0bVDDqGq452KTQfUD9etwqPpIG9wEpTls4X1P
3oTcUXoGXWey3rTsZW9sXT6309sQe6XqqpOP4GHuXNYfaXbENNBbtMIezDpeQ5DQRHFHDC+gtl/t
J9hI/0yHenusC/wGCATfIBS0b5j7Rj9Cg88v0/+vvYHgaHRz9C7QLpyXRk4koO6VAPASGxSDoErW
TPw9WUSESoGakcU6ISOaxOK3CWb5ABLB1ryZV/YQgJENvpOs5SsYMmIRPo4aLwNIHwr5nuSnB7hB
HcLM66me0lOqXcFotOGTo2ZOWBZcYXmeAOBgPhc5/qqS5Y+ZEH0JMjuonw1i9ZTGMNUIH4ozIkl1
ns5J8vMSneB9kj8t9b6D45IdsMyvWvWprHDD//glngRgSgYbYJGlOZvSrSRDCoZYuq3wBhao9hTX
mAbSU7m9l5bPm4OWUG7ClmOoJkJKUN4s0pcZykYHzcNj9BGJHySjAkSL6GioUdhr8yDg45CDBLk8
6ONFTQMKBDTtVJKoylw6hLjriuWGLmpZA5PKwOqjWn22DECtWjw2qbcYtqxH9fxWP7gBTF1L1C+R
Kp9T42W0rorhaBSI/KX4g4HbFVCoxy/NeiOi9jt/RBy19jyxFD0SLxJIawwhKnh4aOVsbYEi+uS1
xJNbDS25cK8UAluZj9G91oIc6KB1pxmz73ep0R/sFfSfI4dgn4Wmay6q/qEov7rOavmVEjchkGxw
ApbSNnxTr0PFbnEcEaVadq96q3njyBOVZ7F91Y0IqS5u1argR3pvNuqw7bQN0vxFEAmQ8dAy68xO
ayDG3pw66PR3FkcS5AEMgPZ0bleHz68S/TkO1Nxf13dGzW2M+B7YCKWVAeO0yWw5ZxYDUQqW3c+S
01KB0th0b1rIfuvExT2D54j38ygrLBmXfPFHDl9RO8XWcSCFrj6Cm1J+02wmke/ksi7UiiFlkjtU
laE8RdbgwfIOU5Q+bmMbNluXUPI5FSUkvdf33sBGzMAGEKOw1gaqfDPb60yrxkzNzgOOTmNX60/m
+G12ALTD7itriuDRL9cQMOvad6dJety75q2RXwa+1BAYhrsKtxxW1jDhsrTsvMMKKd1tgFJdKm/o
nMl415ZzZoWcpxPuPeE1m6OpOzN6sOqp8VkssMxGM9mW2SFnlKP3QvKcdQoqwR5oD17CMkZh7eLs
bABW+nT3Z2BlxnjgmELff4rafBtlaFypzII/IjmgClQrGzTyAvG8zh8C6WE7rDDihK1zZvPv0EVw
M4h0JfK6tkgxiNyifyOskEXHb612SbgMmztKhkV2rNZGBbPNt2p1+S9Jfm1pExye14VjmyPFKl4s
9TIlzxlCtfQvWtVlPq3Vx7xAFrCoUwiKosfo3S3zdM15bFS9N1oXkEPkA3N7y2MGPM5meM1a3o+G
em+mrwWDgGLPgmvKxIh7e3Ze1D+6cRNrf5XCOvFINtxYo3XOYrZCG4Fc9tutmytarK/F+C1/xbI7
Er0+RdX4s5WeJFwghdADNMtDKWSYzjJeSoWRJtBjT7egd5vXjqc/dxyQWyVm3SC3011VZFqcHO5Q
elriDv9jHHlqayhy2IOEqEdHudevjDhjFsrJp6EescIQdngu+veUQUO7Knr0UBPkDfJmpJS8a+Ij
a2a8FsYeYbWQdtJs0Lzr5xTbg3GykqhPw304zcOtzXktq6cRGlHL7gyELPC4LkSuvvSzwCAcz4DL
6e8M+QfiISvhVrp5d0no9Ri/NY166OSxWzKSlbG7C0d9c/Pt77R8asWLxIf0AEiEkF1lL29bEmgI
g4D762gTQ6sCLb8msbeulzqmbeNY904HsyrRWAZIf+z109wFDwFY60IkFtlJJ02Jg3nf3nfrVRvs
lLQwu+bdqf6N2atcPBsIh+PlD+EJ9RI+5IYg7XGUiC21skS5qKTnDPrTsTS9Hp0MOiHBzsgsQqik
8jcDH7lVZ98GoThNpnjdUWkrQSzYhnieCi4oPi2yf7kv1odboaDfG6oud5Gq85ccbg9AgVI7zeOL
C5w2gV4G8IlNempqe0KdQAAYGNH/Kkz82zFfquuYnjpE7d60nqXinwSjNlphlqJAzELN+tQbGJSs
sFMAbQPixiplL4nfjOJmSK+N8FA11fuffGw4eGKIAI2dwkCBEcm6p4x/a+Nmjpe0cOT1WOuP+jlo
6vh/BGuLjO7ZQO5WwbYp5b94gcLMojS7iEmgL58rHTLic955j7a+/W9Gmh/xJNjQSEMWIyT2DC7L
L9gJ/KXC5ItTUw/bqCMDdZcw+BNqtPwPiXgV3Z8LZL/oT9OrTFDZUTUoi/IwC+sEG8nmRtzgIJIt
S+BPJsnsVBDdJS4QsOZquedsSpL+laAwHLIAGn8q3LFnwg2nJuolOEg4gNQArwfTRVqdIYkr+KTJ
Yj8Z7cnA3zkisqmRgUk2bNmhVZ/zDb93YGHEwp42XLrxPAInVdxpvmW4TWVrPIrkGVmH5Q7+l62n
xIowHgyLjcCxKn0okmFwKjpMNnuPWQaP4qMyTbxpHY84scktYX5c/grO9e8G0VhMLF3DxRNX38yC
tXnX+78plBtrGTDFPrsZw1wVlZQ99b/x8MZ8a0yIiT7Ah1I1attL04TjGJwEvO6MTk6T+UMflXXU
kU03eMVEQDO2FeOj7fug2R7bYDK+DBZ4D4JIIjy1EQfsJS69waIP4CMVn5HASsKrmWA8iTRU4d17
PZ7V2Rdzt1R9UQmxHZTCZSxe9fhskPU2RYBUW/JimN6uIMsNN3pzZU9fMR69bEMg7ael8/BZ8kQz
wOKKYwyyGpjzqCVwR2PFPXV7IFkoJz0z9TRyJ/X3SXkQJQBwI+9Oiv8b+zMpSHjPkKIFmfmsyt6a
4Zv1tibo3uf4PvAPa1qhNXlUX5iAOxuZxLfZ4EzxEg8JQj9CJRxH04tFrzPREIOYXCXssv1+Vols
iIH+f2bmgmyKdESIuzNvdKW5ReLATwHrg2jyoqANRSjXpT5qUxCYTvL3R+igG8fnht2lpM3ORjsM
RrAvb4t67owIB2Rd+4biS9mFX0FjD/8k6W6OjIvHtPiaYwb+02QdBJhitEJ+smGq9hhm+gT88wH+
rgsTTtAgfM69nLVaDrgkig4jHWAdgVDO0PCsOGN1Q1DazHaxunodiXmI3SStT8OfGER+cFnZISXj
zc+a42I6k/g95HRbRZIRJaaTpQ5ocU/MPhf+5GbwqutxXGhW9pHHKkkIBWighYDcxEfqK4a37V4p
R+nm9APwolv1jkjQGYhBjOnS2bdwUW8iOOaMFG/FABMqwml9AA9uTHfc4+fl1axp5BPRvvikNc74
qB636/VW16R2gFHfVAgcPr5uV/z8KGh/sHRBQFCGM8Vv1R84d14t7GpW6jKV5RZDG1siNzHE6aWj
vti8LfofK3epdFymMx02pDITzjiK9amuqdTlnRanCAZqKh9s7VYG9e7sk4vyClZpC8zx2O53oQ8V
wof16STVnrRGKrLdCR/LEy47qkBtY3LReyX7hXskaf8qbDjd8jqnX7p8i7s3+h1XjXMimJOQUSnT
HWn6QLbWtWdZc5Bdp0nITweIJ8145qOWSitynSog2cuyvWZc90RLKwhRnay0kYXEeL34doQnB24U
hjTXT4P2nrdetnyaJHHHFBPUnpixooVSH4lkyG1/ivVZ6BxWA/YLjWyDlC3gZj3YzgvWPYXzH5Md
eavdscnYlD2h9dT0uW0+lv6LOI+WXXh0nFi9masP+g8nw1MMWirtoVZEzm5CHdgtCg3RLSZUetNL
DbQx12RmylcKN1FPaghY05VaiExOvpJ+mb12eSnyGIfBxrZAe+Zcm6dMdqvd5njJd4eVik1K3w7V
P1kpXpXiYmm+s8r3grOZoJTMFebHAl3+nd6O/U/Bx0+tCpHMRjRNZ0U9H8mGjhVuzZwTswPtqAqZ
V2aRXtUZ91ZjIAfaaulfafroSSjN6fLTYgHLOKh0LPWAaB60CpWiifcVbHYDzLSb7agQy58cG+s8
dqex4ao4xuJpoRVxf2b2Q8Myo1ZJwj45kyUk8GTpDriolpzryePrb6mPEn4Cl12cRXFQSeij0yku
DxOyHNaLovTUMVri56k995Y7Aq2jIH3DwpUpDp6OzIo27ZxbjBh3eUbD69JUgKsaxeayhKicCzlq
tRBG15s3fBDnXUZEkV3X/EXMKSj5h2nSlB9/cEvJK9+3gBf3p9T/bsrLsiN6Baj1le7Ur/A+Lrog
xeRsdXnRZnIrvyCIcQ/U6fG44qQmEYcqXZodWzfHuvCqINxJhSnIl0OZs1oFneKbKu8+7QHAT2j7
NRE5KeoHpTKZSZcmkswffBXw/AqwwbojSIjEDa7qY+054MHTLcdCgSmAoByxa9UUAeTav2aKVOQJ
2q9EYqGxhsS7dPT8wO3SJPFIssebSUj/YVJPonIpeHP70JhO1X4s14NoBHXJIs47Qcd08xfQ2RgO
6gZQ4KJIKcsXfG9MbmyfsBuWgfoD2jfQd4/PnMu3VSIAFNR81nCLkc6z7JGrjGWXCTs/otsl05zO
hAZEGKeT6RiZC4ctqjiXIh43QDlVdZqeTzMQhmPBW4G0AvyPboKEvyFgfgQcUvjHg3Z4YgdCjveY
MBBwWDp6XUdUH0qWh06YKpDHIaf6e+K1CXfibthQIPr6M5nOaHyrZhzVKpsixV0Gi53C05V3N3Ww
PsupY/pBuCvSs20DwgyZv0+esbi3bCf0iQsXzG1kunZB9SVkrdzFEWKvHHMOTsGHfsiOzyiNln9z
bSFXTGSUeKBSO7HWlf61r9B1N0YowMdccGYoJyFQqZjF5UPw6/Yx5pyEwa5fS5AreiD2rvNbqrDY
lJkMbcl0sFLoBBqAxT6wwKf+L7q14iupIKRYH/heCU31e0AYRfiZ6DQgvhTp6F9wtBU3cYsTWg9E
FjnS1h/KQW04bdO3Lp3UFiUiAvymsVeCXPdjnx9ILZYTlCqTj2UHrxpuTnKMHLSAqD3X5F6WKAlA
RTzGJ1U+jSud5IlTrlfcLAKS2fI2SR8IS9dvfD3EvOJapAChZFdOLE/qfyaqgkAGNg8/ul5Td3FZ
88vDyJWBY5O+4ALlIZiE37MN+Y3PA4mE9ZFQFy67nXRSxKsQI1C7ZaVHlFW20xgMkMv+iSISv/uI
ppcWzSiTvAqZJ/o+pPU/ennUOsI5jpV1NOtjKiM0PCmcsMWD0Ibgwjmr/0PyI9BDTqlla+9YqaSQ
Mhk9qKXQellIw1aIy+btV3dSvuhJ9NoqMmQIBjJ8Q2jHHu2A4OUrfDYDybklWl6RAX1OSnNhx5II
uyEpmNH1L7su5UdPIGXNhlUk2kU6pGwS4c3OJjacGHz9m/TS/pXs9w2lBESK2l/F0RFxLEAtAVsR
0JE4U2mzExYFdsCUTB0v77C8ukp5GreooZGPFPshRIxH7yZgAw6+wWdMgJAyEVRhYpPdWYm4Yvh5
y1/DjZdea7wZxr6AH4XCo3mcCuInRr5EdCEe8trJlStTqZn9tvrFVJx+9BmCMcc1b0OKbRAO5bCs
UJichXCZBI/QNOA3+0UciRN922pEAGdg0JRSwhHdup9Vdv9BRKnVMjyo/+JNIU8MTSpoiPli0gJs
RixWKLQBAnn/lcRGGEaCIb8FMwNYl9b7GWHVUN3HbrdxQ9B+9kC4mMKe4LCwdkGwzaqNCqwwDysA
dk65X6QhnJeu1vZsUrCKMUM+6kQGf5Q0RBJvUOeANw9oV9GiSbtZ5Wu1HTmfQXFIK2Qt7xH+Fpgo
ydryFyz9ZLZLB+Pd/OW+1JFVYA8kMZr1TcdHfFDo3aZIpOWBp5c3yPNw0oORvZ+4iYkkTHT7ZCWp
96wpr6D/RCgcEaMW+wXvB2IO89CzL6WHbnA6iGEeaJYXeH6yUbAhHBQdhk06wBpe0aOSk1fsnl6F
Le5Kol7K41AE7Jp9Ei73ZvXzPdIRFZC0ITsKubso4AUc3DQZwGf57AI7My53N/K3CsrP7WRfZcMz
GJcvcJpz/8K0lwsXmdIjy/L73RHbs7VRp2obnG6Gp0suXA0shWgeEbRCtOv6sSQl5MwAn+DyQ3Yv
2jn38upkWXlbEskZH47N+ImxG82tODjpJ7enKdKJ683JGZDZNnF66NxJjBY+WpAasqb2xdQZH75C
JDwX8l4Rg7oGIAciM8XhX5xLTXaaqz/HcQRPdlIgdxRsGMR5l2EbhePKvJc7e+MXAE+4jJn4jc3h
WhIMFyVADJCJDQcZ08fe8b0TKI3s2j3Iw7Mih0aBkpXSxR7WHm22HOvHlgkwJkbM1wqHz4xng+zi
hiuX+oRTBrxC3iJawJ7wnnAnOm6wuTWRG6UDv5V8nyOwAQN4vfFkOyb7NICr6Deil4q0vDpoFTHH
1/VBooimPaIGbJ7LLT+LNlA9+kWTAkRSAbISj15gzE5GjkpmM0GyDrk6Byrh1agl6DanFqrw6jFI
BNjRxx9P1ZLLvpclH3r31qtRRXnc6JjcdHAEBsZmD/zffNVX9WfsO7/M/qQrDXgRSQGw7gsRD0Q8
4vXaHGu/ajRQ6iF5qsgzKPSF1ihRzUGicoNUGjAPGDQDDVoZnQZoVOKYySySV14m3m3QwuLUK+fj
IuGZErYcA4ZASjU+TkxI5E2J2hVtJKgTP7JhOSIQLiT7AVWSP65h7iYXvogTLldwLysH6uysv0Oz
/D6SuqZxe1kC+SufuL9AKVydDHA0DTSlCc6a8U972Ei9FVEBP6FJ5Y5XK7ejPENk6TpSJaOrvtRG
m0DMMricyMBEdJPub4rbVriH7934zQ7MyLg9IO8fXimgbIRMS4ndE20+jRRnk7DM+ZcvqSJ5bV9y
ldP9kHDOr2NSUp6F5lsU7SkbwyXdDtLOwqauRe0QY7mSMlb+MI5X6PTQYfIZSDg9FK9+BoLKK9Bs
l9uN9yGtHgpcJ8EsQ3rcGu2CR4jmnRTML0hfgDlQJKJQJtNGxLz6DvQSHw8eo/kHmElmiZ+eINP0
X0iZVPOh0fpnK8Quqr4158dDSds7bq6Hr5Xm1Kf5nXgYr/JYKJ3kS3leYRmZOCjgwpY8O4V+YjqT
M2cjUoeZEARLoAyCqe7AYrmSXYYhYD8qmIaHQ+etV0tEnPuEPht2r3eIsQzFRKcoaUjcDYcsGzrn
7FEWA7EKY9Schj/xZGMKw9eDf4Yo8ROBC2HzLXjaM3+JMBdrx873jBnvoekb/+af8BD8jHj/MDFB
lSq9/3BePUufkNjrayI9PRNJDZbIvyjpkDC0Em2B3hbwN1ZR1jcKMkB9LI4YLuCp93A4TH8WduGn
/pk5LQvHl+kNm9tP5+XMGpy0j4o6dn11xm+KWb5wunN9BcAoCYCAK4vim5bYi60HyDwc4RxLzCdP
hZu5yh9CkZDWtt8ELaF2Mxg3nqj7jDAXOPXPdldIzfh5WMMQJn/uksMYA5JLrgb3bDHeC24N9gvT
jU/Vm4rnAR8V+jCPWjjZjlsHdORUexOIy+f2mV6WV5M/JCRvii6Jm3yqCV46NLZ1MX6sZ7Q+2b/U
Na6ZA9kR/1+9Rz2fbDoMJU87XelPzdsR/BxBBFgquzDbEtUOH2SWnIZfhCLs7KvqoTVsncIbvsBA
pmC/Fuj0ian6NLfjYGAEOEj+NNMDJ1U+/nAvw4re3Xnu1LcR6YhX3PIL4e85ax9t0Vjpn9p3Kptj
n4mHoIQKOcvqb1+ImY58hO/qFcmoZWe2FaL/Qds52f3Rqh2wA2LmkVVh6kcxYcv/AMXnKaiP3Ync
IeSvRlheizcg7/hE1w42hycGk147KV77F4Y3IVmofZqv8qvDG2AzOnjFKb5y3Dqtk9jqlfjfa0ZO
8dPym/6Ir3gEmCS+p1/MSxgoH8mS2AZvOGyczJNtGg5tXFvLZ5M/AUlGfdi4kje4ywn45Tu/0N7m
0418al4nfqU7KXeSM534QjfPNfMzFxjLnZ95uP9qP932BKn+cuu+Y/Gg8Ur+3yOlXdfLdq++iXTH
74aMH9Tgw7QRyLF8/MbvpTfSkKR8pq+8Tfxk+I2NhwVR+xivKm2ofLPiKQtBSaJj6yPgO06h/C74
QmS96OcpXPj/4nnz4jNTP4vRnpH78oyF7sKH5rV+ci/OkkMdW5DdiPJzlON0TsIdLyAqi3v+2Z17
/yRceBfjG8KE6/q/J6k7d+fhzFsy8ZuFZ4h5BHbxn/g1fn0TdQs7z2NMjotb4fEJke/S/WKu4AHc
GXm5xTUbzUPM2kxmisOroT8CzF7ATlb5kA9uuhCQRtgceJKPiQznvkngrHRYvpIv1tlme/yYSLdl
zKX6rOF5kRx2ULNzZ4GdkwunyrjWSKXQLIifwORKxLwQvylJxIGVVxfETn82NOFYyQleaLDxOjNc
y38cndeSo1q2Rb+ICLx5lQRCICll070QaSrx3vP1Z3BeOm5036rKlGDvZeYcswLmifuInSTmewAC
jPuo5vnvQhYXo41TSnhDp4XSUPMRTuXX4o5MBVG3ejEZJ/EolaAMZ8J8XhkgYSmaWntqDvg3psQm
v9D4CN+wVLBlHSWvi26shQ0iAbiiyeWQj2hU8RgeueMKYEHlxlneMXMi2Xil3ad3XSwvgkdkbLQH
dBuM9ab8as1o44twgUphrIaZXDmOFJk6E3sjahBzkQOafg+KOjppkxOcJ+DjnCrMD0ry1kpbYMs4
AlLwGqSn3kAtupaf+giO7OLQI/zYBH84Y9Haoi46oYx1MQW6YEtc3O3+fJZfxdfst7yNX9ylp/ma
v7FZIGptXO/6TfZPw7cdrj6fNUSNFR6zVYAZDqG6WnnqjtlD9Lr3sbuFfgvY6xY9oqN+K04pUrtW
KIEOMMgz40c5KrkrS+O96/t3JS11O4pZT8a1cK9CcrxiDtuP7g4EjfOteaQ+2iiOtGnHAp1zTFRc
E4EmStUFFbHfUeIdlJ/l1zLsaF8dx/MqE1hT0IMHW3BOL4g2yODq247jufuhTGZU0XpkTrzgMYJm
YXznHsfDqxC8IC9LLIwPmw4/m21+YEndI5O7Te8SSeM4zmJGxlvrpXsPPufZxgiygk+Q1y10sIfs
UR0LbP54a+dd/40k53P+m449I/UNZpHqBdv+ZpHIQyUKd8d0GrlY9GT/y5VKRl5YeQLi+39w895q
t3uPjrUmw4IxwckMH8RssUqXN7yXX/7qJN7SXrVfwan1cELgz3TLu3qEhnWY62CHKfIs/xsOkkN+
0ff4VpzEN5TdP6FqYuHmMcr15R4zEQF/SJL0iHFjXibGMzFfcjBB1pAkQL+i6lkNmQdR9jNUEQwc
HcthqafhOahrVmptSgbo08yFU6W3khPG4htTqlR6dvVnbX60JYmQnADbRCKf2UaNOvLC0Hbxb8BV
Qem95wtl1FNo26mxYzJTfwprg10omRnGAkjxtHWmcU5qHNkosZHGARX1jOgJE51FmxKj5H/pOWdB
vGMAMncst1MEiBFpblvWLjyvoj/i8tHW9GGwyqbNAG0g+xF+YXFkvAhYVxL9ijpCBTDno9eYWJVl
7MTmPKrOvM6d8F4z5CzLwnITyQfFBEXV4iqRWuurwemBx1dRdlYlo9agfSgjBSMVwtVAGr1K096o
gsbygi1q4OEwtpRb6swNuR0mr+4vWOOIT+ywFv+KKw1te1VlqE9RU3zPCM6o5OZFH8+UbQAlcPtc
sF8iIgL9Tb7T1cg/2X40811UHqH6KIb9xK+9YBAT3XIdIVJf2zlZsTYjHfxZOuaw5BjqvlThk9Vu
fND4WdZZQvUap5Ap7+hOqnAv4AyiJ7Km+7ScGQsF5aVdTjRZGswUbTskfFL7kmOTxCMQ1zzg68XP
DIBNdxW4KXVk/maN3lA4pFAgjh/Sczfaok7LtGlfFnA45ba1nBnNxnLjKal2NIEDgaIcX5z5P1hp
AuVY6Q5uCl09pvlRiA5Yu4fYRVTIxEgxjirzpP7E6lPAGspUQCucFoNlzb1hB2A11+BYO9hav/Vb
+RYRT6buwmAHAoE1rd6y5XwJNRrD4cCwr+exEDguODdkV5RdGRBdr1LHvtAC6WANtBMoMHxxXkaY
NZz6VeexI6ryosrP0HqI1odJ5TR7aYxCZAN8d8PENBo+FOVNSc49dtSiPNKissKlfLcEd8GXpp3n
3remUyAeJcK61k09uCynVd1n/xISXTNilr+i1wQeNTPVAzOrH5m3gnNU2QFqOECYQ0B9wdDGsXzI
tQvLrL++PdTtqVC9ITtkChLxPalx9aM1sR++WMpHUl8E3Z+K/QTLLrcL6IHpKcUeRyA69EAWfz8A
ARJ8em8xbjweQabOxp1PNk0goR2X4cqlFf02yp2FL5hI+akll9i81gNrB1dLv6fhYcQMJS99dzYp
gcNf0jWM/kFeDNtx+uxUdaFcD6kvst8nuI/KlYZoJvj5WMtnIWct6SocxOfwF9nn2izv1HBnMg8E
jWVNL4pwjKtHW7ykwEfaG6E2a4A3s+cQzNf/ts7kwh6RxxMj6Qa/e1V5ASBB3mMnnICH+cCyutKf
hEsNL4ZkwQPz1AX9Ags6MENM/ciLx9P61p0Y5xon9SXHbGf+a0Ocua9yeRLgBKFvy/eQcI0C8sE+
JVtFOmoiM+jdSKYN0CkvLtx2RoTntJpPq6/JgClaKheCco7huSW2JF1PLJz+HGM0adR05bZ26uqF
r4fMvsHwEct2JiHyvr446uI0Z3NY49BmrgAHJNyuOUX/pIuYnpL43BevfXwwu6cO/YzHtfT4uMna
MadjoF+zZzbYaHjMc41paQ1qA6+7Bv4RsJA7AeMlezoJH7w14/DaFV90Dg2QM6hTa+DqpjuxOz+D
VKjxrE8+Qe1/abUh0ajSQdwgWiVniYcmrV6qL9M8gA4y38dDfoctc545iTmx3vVTacML3NDcbWA1
nEmRi/T/UdIMGn/n+/Rs6VTLnUHaw7baT5yukJNDZ6B8o3Hl3VVsTGwGQ13ZFkbbSIEY2xVamRQp
6GbNdFqQXc3pKW/10lFJmmlnIrHgeeAz3raPGRURIhJGq9zxxbipXW038c1y9lIY3hDOeQqdK4Uv
ml+wuyDX5YsoRAwJrTHZLaPym530WhBsqQSpqYjnjtOYQL3WZiiQYVZQblPzvlTXHo2qQDdJp06I
IZgjlCGLWzBD0H5i+Yrhp6bj2jD6YzDU0MsiEcaeR3A1POot60rEPFSODJ9WJEK0Hd4bwpHkrRxQ
FvJaMoUaV0U6pS7j4QxxqOrkKj4l9Dc24K08PuX12bL2qLaZPlJ3C0T98pJD9NzDHVVLqGWeCh2G
IXmzx4rH8jV3EUXMfzAHETYgWTCkizRjVlpde+bXShx4WejLkCc6QPdUKniPi9WXNbjqTgmsKFhN
A4wcdpR9CaM9VG5UjIC5XWmFxWoUwnkI8sALroqMAZSKpvmZhx2DbcFl9hCoDgsr5LT8J78H1TM1
e/ul5zvVY8N4Nu7DO786K68CRCZRumicUdkejV/lA9kYyNgNId2jupWe0TW9JyflQOIs6myOd/oo
Gl3MsBt86MV4FSsERS+c7q1BYM6ZZruZ9hGgBwAu0GUuo2Szs1BRkAZ+jRTb2kkX5X97O+1XxXwS
gfkmfI8JCVN93dwECIrojZi8fKI/Gg/LU/5O7zJv0b5+IRZT4IQjN3WNA1W/uQVP07m8ZDfhj8es
PqS085j1eCw6lxeev2FBkDY5VokuaUvisCU75DAbJdMoyJC7KbzPb2mBwn7bcyG9UZBzgbgp661b
+aaBjWYwW3r8tuseD6rdwDJxdd0bI4q6fwq53HSn/HDleo27MpJMKIbBloGs+n95j0iTm1JIfP4R
4aMZbVTnhQfen6ao29yTT9oC4QCqWf3u/q05xJ/4F23MjHcueeV1uE5fVPYzEaF/pH/ewJ5K5o7X
ucQpDGSIGQD/FnMlFCRO2/lCCCEInKpdYGQG95juxsHhRy8++fuv3T/iiTiE+C3jtwAwEVELqF7r
Q7y4tJ+jwU79OLOppvJIcFMzS+E/qvfiR7uL1+KHGpPR29re/uEWZOhNpdJ62iHat2z61r85Gg9R
vwILkicf1Yj9AL6etRN+ecEQAkmk2W5RynKQUMCiM6d/pw1aHy4wEZAO0EoFO8MAzci0mG/H1Wsw
vnZCOcN/QxPzm/vRcbymr9JPglP9yoONhl3TED3YoQGIZGNtqgcTMx3IM3Af6i9kgKxANjzwEECT
ChHiL9UldSs/EAtommW23zugy6QrE8K85igPJ6w78IS+a9OhsKJaY1rFooDjV8TgxdH6WzPC464x
QeRS1EAcfJjY42lO9/GbBgwOseiLXDGkP+OuVnpb4rkiSpEfBmXTj/jZhDdeTT5G8xS+yuflwt9i
48Sy50N2zm7RrWNQODvVjoBIJNwkF5EyADEL3OM2bXZwzvCVZLfCK/5ZqAE22lONdkZED3/m9qy0
FZcZcSOi+QTVRLfywyhTR/u2rt3smWsPKmWzb0xCLDfB9/ocAdekDkU/gvU1Qp7mKd2LlJynaS9c
xnvigzaCuVa+94KDx934I0S1AdT5j1eRB60UttOJMyOffUwS3AxRfcH4b8lEwrox8A/CI3lieG77
0Z+if5Trrcv6XYmRndqj4aTM9gRMEyeOQLX6kVea3AZnHkMA5SdqrotThXhahAuL71UTDXAYhzI3
cb0vVFYtGHyufeAzEgg6h/2VTCAdsWbmvjaYKGO7hrPkINyy2DYWAEW3xBUjs7f+onJP2wdZZ2O+
lWwWkSB02T4rix0ZP8S+0S4vBLU0eDKRBB000AfITbh5M0haUIp9gYkMIV/pLxlIpBsT/8EjrDIG
yd1ZdgfjNQbNzjsFqat3UuWQ9/+klsKZcemezJWBBXrAv7WXeHjEXf1Bg/8TMfHjYlM3zKT14lCP
r01KebDVTSdE/aoeOoKpOcbguA42b3hGjBTAkw8mDTrKrBhPLmKYY1B6/C/83SH3lkx3YcuAj8dD
o7610YcebP+Qd6pYUCyH8jMwH+VyMwN/hpaf7FWUSr1T6l6oe3NLwJ1vJH6dn1T9lJYH5gx87ZPM
Z3oou20wOFl4CHqMfxuSvGvYbq+gj9FTColH0pVR7EAhQG+HaAsvFaEUqxJmC6IEX4Z2ACrErsQp
RChlzZtKdMGRMpVC1Eo3xWv5sTyX/z8Mti5g2WaAKsJ6RU3QFritIxgVzK6RurDTXwPZU4FyD/ny
URaPiWWvzyj4cORDIBoHeCPbxTgb/4jYo9lIS8/oXbTbNXV5frOUc1A1m13BI5+dKpra7mUkOyD1
AxP/pGvAXUHEXdmhgtjMof9DXUL7DH8B+fDEIOqKZampMRoyA9ghcJfR1VGIAEDRdxaDgW5DJc9I
6BcPHsuB1nDiwMeeytMSL0hg3WwfzV6E8nXyOnKrafWAUqxBlDsV3llqB4rbDa4lIP85JMMJ368U
/5hcOUHOLhnXsc3Xx3jALHdR6eDGrdU9DwkXDH8Rq5pxYGG54XwYuz1Rt+yjytA22T7QesKbAAdT
usy6WTgtDZavA6sMzk/ILFSWvQxmB4HRmy7sAPtJyz5b9oHlGOVNRvHECwJHQ2DytJssu4cPnJ7p
7NB8ofdSgbTDgBd8nnM+e3FCRgF05kpupIz2NPEr/AUl8nOkcC+NsCfMsMQiIO0o/Ib4KYQ3qaEj
4W+mxQW4QhuPX+OAZqdUcU14Co1ofzboElGGQ+6ksoLxn++Zn7Ni5wVc6w8w2P+3Y9Q/OmshSAky
bcqe3W3GQc8nluzjweFlb06UItLstZVHZ03Tm6GESX0+f52xXhRho79qsMn1U66/VPMVMDVZ5625
GSsmB8cOjGPptho90jE2H9kArfsYUtmsNYUd84rRKi/FsYovpelw49Y4sIDbCTzz5UmeXSZmQ8Sy
x+tAWRTPnLCN2E8QcoTeQvhDt2s5QsxHaj0SmUf1Wvb052+1wAnvi3ABA9grnT8bnqBfhJlwhC15
P3LppdmpwXPJksAAPXvJaT1j0F4rTRqW7o4P0bpwjUfaLsnOxfxQADcOyV8tiL8Br0AXoo7pGcdN
Ik8DHwTvJeMz6zqCiJgxwMnOWLzL+kkN4f6ZR226itAQIi5zWxR3CyLFnxT7u73ETD/NpL/KJdJN
UyWHVrcT3pLMRdPEql5l3s9EEsS+5Or/z6SQEYzjrpgdnLboDlTkG7NthfZc+GxEA8kTkiPjF8qk
2ZlLHxNQ1nsKliHK4NZOmOXobgMuvyX8AZEUdgcS4Pc8XYiT+PjZPssYlA03YTKf8wnA12NSfQSQ
s0R2RIY5ug36HnOH2yAt/7CA9IVvpYhPtoglmLpHPUxv+W6JRPjZBHUKsS0D/8EKCuIntMs/BfMf
bCG2p+r6Z8XVHkjVY7N1MwrntyQ5hkatYFPT+oV20VV0KVsDJ3/GUXVQTHIRmO80dMXnqTyFBH00
sW8y9ZbKE3le3QffsZqdDJAndgklMLGr0KWwYgrNF1UljGH2rDdhslK67JQP48ACJjrVb2xA3e7J
4ZCzzrWHp0iDOU3MTDbU4KwfUI6MEzzoBR9ZiYpzajHydZXa7Zcl/FSa0Cv2DAsJQeQfRKxP1RSc
Rzd/uedou1hbcrYsWyp0pqX1Q3ZMZzir/vSckBNxxj2jkN4zPPTsyUhpoSFhPCZHH23stN9cVxbB
KPNR2CGlsB5hfsowa8L52A36JUcIxAbxE4IHPcRb96ki094QdtvbjMAg6f50LBSY1X9OEIM8fgpL
34Cecmg9gChXrgw5jrcKOIeDzxBEqTigv3RU2hH+ApUkCIa4Gzzle64zE4Ttan7hzik7b10dCJeZ
hwPBGtoTc9lJmVfjhG12Bv55EWccKInL0jljw5Z2w29JR5DU//cSxMXwsWVnqoYqxoi4s/5lxa4B
cJW6SuN0zERGpIzPoLctvhg+OEKlem+NUU0h5xUC1Rv1ZTnjrG3U84L6OUB8Yf3TCeLa5HPtLYvq
a0PpQyw4tqHwEyQd+o7W1iTDCcrhFwFudVD1+DNOrNffWOFYeJFVkiCf/fBq9SeqAJz5BCuxtzVB
gkClLllwxy8L0QYYbQbJr2EbGKssjS4vj3FXUdARM09ohieTYwOYpnS5y2QNGeTXkvzWCxKwvUEn
pt0bNdxO06NIKVnPKsdJum3OMzW8uJfls9EQg34h3IkcJX5mkOTUlRKpJGTILew8OJAdHZoB31D+
tJDq1wj5j6FBfwU4nHEXNUG0WQc1CPDUndUfUCOK0hc0kiEA/NhdhP6gMLnINzM9rnLgF8a4IA2H
gr1GRHnKlIOAKOSqe6jtSFDZMaTbUmCy4sT6IdUYPJ00KF/oCATe6LWNoPBbRaAYSVfgwEE1HbKX
R7c3PHH+DUq3DnHoXzPrKAPuafcNe9TYHWKPozGC89R4rFxHpswvI8AWXHN8XNOaHMEgh7QVHIVg
kFw5IjGk87ryLFYPkzF+8TpbntT4OBrK0MV+WkMrPi7/GsXp2YTKws6IT/G4zo6b6bGI8hH+CJG0
EOkpC6h17Co+t/FjrO/m8BpDY0chlZVHZl9yfujUywj7VNCP6DWE+KdWyYxicnpUQNjixxJvbfbI
iu8YqRyj1AOldcUCHRWNda27tw6Yx3gZCE9YvKrZaqwvg3MaPEWGrJgjsPf/lI099m+mHN9SczxJ
Tfc2CVAQm5ARNc1jhJc84cP/zcQq2jF8A3NCWITi5uTbCJKPi4tjTYDpuu1ZD027PABfp9nEmE/7
9s6tS97fYt2i/GsCh4E1nOatI/2OH5eYGnJVlqOo4nQ95LUrLq/seIbpFMF9Qs+T++oaWceQlk2e
sUnv8TtVkhzZumZzkqQtwo8Veg/PgJHLS5JodHYgo5dCA5p1D9P8VScvKxPv1TKN4OXzDyFGClur
pqtYwGO0DAc8rWBbvIV5RNUYNBwIikB1GKEdKxtSB1RaGkFFIdKweORZyt8r84gLLqkYOXKaTs5c
v4v6zCbdzV7pvX5Qec79xQq9ad+c499SQOhiD3RT0Ap9AwWNRmWN+KIh/sRroFOKqbpJEM9N1W8/
3WtgkmhhiULLbAsJAp5U8OxtaK8WKYISDD/KXVEjNeXDQvi+xtgZy7zroMiwLkdBxwUrOXhCkPii
FC7IdqIEEFxEWaTMyI8kfcNOSIEPllvPXzSkoWy23GV61uqrWAm89K4B/Gi4FQgc0molt3oC42ak
ZqiTulcNGEsR7xbw37zloX6Lg5eyfhDPbUhemR6z+GSC0SARvin3RH1ZbPu4+lHzYsQW+EmZKwt7
Y7KrhRi5g/yQ430c3IT8UHOBjz9qu8a847qmcx1+J+MaU59qpAMtt0b7rOlfJ28lLIQb/Zge9P8/
gnZnMSpVoPzRdGdr+kR1m5JTyrrs2B6nHJmSm8p/zHE0kKwBQHp/wl7AC8gSOztq82aGmcsPFu9B
lPNUFT3CQAL7CFNs7Eo/z+Olg4iT+RqCKzv7MxU7RK5Kw58Kn+AB47eEASkU6BzwPLtSipDErmsC
megO+vgSdWdiPKzG15QXtURypMyPoRPvkjLq+zrmHZslMlXi5VXv2RJ2nmXmLzWEYYpHiNzMEMh7
Q7OMJq1xCwijH8npyvCHsdPKyEvPTGmWO9uqWN4aOptOu7Ug1SNZw8Pn5vlLZb51K45n3zdeZgG5
s8V4J1kws8iCZFhEv+Bxtc4ZrIgNm5sWToaOdHOjXDVvPMz3GTVZtg8Dp/tsf8NfaMcjoLuIgcYR
J2PQM7Rlq8Bk5jMDY2G6Fvbdci9AsSIPZMeOah+CmkFypD8ZelVMq2MWQKc6eQwDB+VXF3qsVGPK
V1b+37xqZLexbKHhxGpcHGPF5SKUhmvMg9TT8W0mlILojS3Q2tuiImHszEGEJIsKl6FjzIyd2VJF
GbZTyhOGrAL13w/TVE4gY43kYdjm0C3psBx+68YOMfggn4TcheGXVGvlnEweW1Mc8Ezfc+yUkDe6
uwWLS9/L3AYLKrurjodGl/Zxt7zOKuEJI+QSmfTiFKt+qFUgSiz0V2MHdk426e/0JdvM8si2KoNv
bjbFU6op5yWxg76G6J45JsPc07TYrJAY3JQf1rI1MUBMu2R2tfpYVrTTpNBgv/BFa6+3Lp/7fO/Q
C1pEJ+3n7PgV1i8arqrZr3HxZQhdbeJbYgbh1cUq9iM7UqRI3HlI27gFIwx9zEY+lPQ9686jfO90
Kp01fqFXd7xlvBk6o/uKnufUgQ3imdYIFkfci7vkuny3pk24Tn5KpytnDN5uAm8AVrbsGJf1RUCj
Jql+bAIIYMzlpTJl+Vap1oTFDv8drA/4m6gcU89E02FiqmKMjON7y1HjTQhjDFcrL6F8NEnqFtEb
s/Pe8sdIVyiKCwGShULQgLe0FyV65K2XEkkF3+dlyvcEOgqsbHTOtL0kHyoq7eUUmNDIvAF3h4ai
3y7lNQOG81l7Csi8+JwLwJx0lOsqTlBcBQWpwegTeq5hJogIVUw0CpZtaZtLl3pxovrMrhPcEPDO
5BCnLPbvZe70vwZSPpx6A+X0TkJuG5w6KHzBWVnjxQ/B5JsRwAyMIFtOXYMmNDkGLZXjSQw8Uh41
0SuhXoCEGk41t0mBEeFMgBCBatCQKsNbNAzyfHM7i6SB/oO0U/EngjDVQv33KoPBIYMCR2ZZlDsF
HnoWQzw86EIQnkhuU/kVmNjFYRuXXywkx0zyW1fhJuN55hmRFKdMtQ+9o/EYYsDYQ7CyaE3LCyU8
2lNgxnYb8VdOz6hmDbvBHj4yvZxJV3e1eT98SrAoyTnPbLIVbfzj7IdZVHC7U+ABq6QmgvUozPuO
1Ea0OMg8oBXFqEO3TFsJC4Lr3lpANgEmceTJcwZRvOdFzi9mpkn7OmQxkgxYDAehPRehiMzKADC0
rNhQVQp/rBoAbRTgXNPokHQZ93TDR5pUY7ntm4DvHcbj0op/Rjk7SWYhFBz0PyUVCq+ZVJRiuFVK
4q+dpjp3cvUGHxNfRKthJKTgibu5BWvb/qvGYWGDBuo6HWbBieUOJlPrNzKj0ICZD3tfT9fIyHgt
EefqHFPIzzvsBUib+Y1lCa8Jb16pHxVoC+zNePb0Ba92JdoWsXwzSohK5fmCzl/WTI+ERexOI4bL
pcVd0OVCSvMtHaN8GS/xbGKS63xrIDc5E/+ZpC3BAovjG1VTQmazrL2myiUvP5vuybrJxOz2KIlB
0KJT0fz08qs6sm+sT3VwMmab5A8CPkkphUGi6Y9UuQsWkGxG2aJvkMXS7iRGlRzm3U2gI5KrD1G/
jeO9xPZI9Tf2h9G6VdUr74ms83Tu06Ma3mSJgd9qnOgx6eBUT76TGPAwr9gseHz3qn7TCxZkwZda
sqc8RMpDhSrXKgw13dF8Wpo/LQdyqLoCdukrebpyD2TCVxlSTIYQ+yxIaEIiGox6fE+qvUmSyl+V
kHq+DajqLOmhtMcBB1bxW4LxC3E3B5bN/JkBxrYJNeR0ssfRidDp30R4VWyG311lWfzpEZNAoH6p
FauRIIclbwJwpMEcmdnnDTy/ns41zOWWyd83PS8ZWPBq5PB3FCAuzsrqGqUZjYmj0FP+eBIlCPmo
k1IL1bQswiEhfEEQKpMlMd2nHPnG8lnm8PVRI5JjzNRD/4SiOTeubFBFp4ul7ebxPhG0QDSyFVdM
U/RvLeQQqjIkKZFF8qOMzf+7tZ5ULMt5EB8VAgox+Isp8qXxV07sKD8o0duYXETrVSLHtSWtLLrw
BWftTbAuWoNL5Fw1d053osTKyGsB+aBv7Ot+ha7T4+o1fYdnGlyog98g2wvZ1pkfAqUP+B15dJLa
pGvQiAmzyOWLZRQc/gD9peOZp/z7ZxUC/64II0hYrROsRw3ILGexfDKw7mYK0muCmGW8NjJQaJGc
Rh0aF8umqrvkmIamzwZQBmf/gBUDfNH7iOGXjzAOISWN1zbZp8o5jn6i4GJysUjlby1g5jgLisPd
HEe/sXZW0NOOJf/vj775JCO3Er/lNe5FYRcugNVEBaGb3wP1+4zV2inQGRfio2ZFlXcfDDHq6qHV
jjzyFS4dLD071S6F8hR5bePoDytVaebNhg19XBZvkdT1bmOyDYwituAC4JVgfgs04RS2E9zV9uVj
+evq1ypBSsRpWmF50OSPGjqsBO5I+MFpwIIzICqi8QX9MRtM+ncg23QAjpH4zCX9MjUpZ+up/Rjn
81Cdl+ofTZHCOwAdgckMi+4o3/fjvqu4Bp0keYzDo14G3BJ/WUE+SeIXjS8jDbTaLys/F5AG1NNI
UdDk5L4bm4BtJJbqikxoDtPk1GmeFD/kS1rcKqVze/7eNTR+WL5BUVp6v9GkL71/UeDWGAgc3iP5
y5LddPSK9tjD8Wt8yAoRSil2Fr3km/z5rJ5IH+lYxwDry5ZNZXzkiImAcarg6EcWFs8gjZ8kMU5C
fNdJldUeeXqbpJOU31uZ0fNXHDxT5GVd+F6w6wMJ1j0ivgekKctncQ4RAyYuqdnLOX1UmI5H/kH1
iPpoxWrnGHiag+RJ/ZPXgc9NhqsMNWcOv+BHGf2tUbwpvqPqqCoCWLfFmdWbbj4HiEuojfOK4oE5
qrPCnKxbnn5TbyHYpXLpODmT9J6VP2kQR8CCM88oRsLQBADDCm8yq15WzjyPIB1N6RIV90U65aFP
I53Df1PYjWTrSI79zxzI2473MWh9Qbv0VFkcpJNwlyo/Q7k9sWhDYIrPsTpFaKb16qTGT3WkCNlI
mqcR9oWkXnGz4mDG30SbqvmRQHZtpdoepi39Tpbv5d94PGXtW6G9FHjjNfbgrS+Cxl7A/rzPEmqa
Xmbd3w+gAAI4dSRfKH8VsvYePCNfkazchH9haOOtFv2NDgQwMR8GX/Y4euEInHNGNMM9WnzkyacO
FDtlsszm55jQpg9vs3KTC0erfQ2Zm3aRe4zMyV6IX0z5rhXY6mqnzT+m+dBR9XT9UzHfsv5LF500
hjP95JaL2/ogkf9QBUyMhuaWm/syG1dDboUKVIrErQk7sw5sS6biESOTsA20F/HMirZgutUW4EHM
QrpHinVLJZBwosA3JBeWJ8QozgaxRvX6ITUTh1iBW0zuDiEuLMpTPJex2L13ujOGPtW7Ajk3v6fx
V6Zcp+lLzo4p5jCDvnmEbAoSJpcvdIrS/FnOUJMd7ZNzqyl/+pglP1xhiGXqUawOnXHR9ZPQaAxR
r9wl6Cwi12qeKQoniWMnEG9J8xwwFqjZo4kAnu2UzA3VY0YxfgxbFpSIIYodzwITwKbaNvKDLWCp
/KjCdY4uzXdtOCFLIBD5bPP2ZCGW2g4kSadDuXuXFsTqqoRJ+c2av6X6njZguMYfzfhIRxQwDjPC
3nIL+RR3DzVYpwxlcuvC06L7FaA5ca+zXmNNz21ZvRogCLX8TQ0O+eAr9bGHYV/9G7PPeTkb9Wva
Aub9LgrPWPYUXUbGcAPEArQbGIV/PcvpPmMmhraBfrhn4aO7Pd7AyCE60jDOCbt0c7pwwhHBhuxX
+QvzY887nXLuILJHy8NSswq3CT9GiT6CwpEujLTwY4e2HFG37MmqTeZiELhw/sl7TVdTLG1yUH9q
8gu5hiY4ev1SKV8oGq3C49U3in8RFL7g0uWIJdw6/gxgz2QJ/9dx2deBF32nFUGJskhR1Ma2Kpzk
hvqLRPDoa2h+WoP6yngf8l3enGL1qAX3QP3t8j8Dq3zyJprPBJ1uQ329svYOIYNqgrhyTyt08ALX
AMg5FmHGEAKqjf7I78DsSWiPJcbRDCNBvSBVZiY/5rLblJbu9DpkTmGIUWDKx/8f5TFn85ZRzYQI
fI3mQs8Siadp6jeZhsBDD26A9rPKZzzc0lEInkSUHYMyHc2L0BAmHHywwF6a51iexmDf1eDTUYqQ
gUSBQ3II3IzlmKYvwq7IvyX1LuZX5KUJtyf5IxZfMpTsvxFeTXRl0my2NXTLi36cZA4hL0uuQwuA
XvvmConr05vVMvTpI9p5Uw6ok0Cas9WbPbSqsum2R25fRJkmNbzWhKBL/3oSOMfqYFYfMj49Ehxs
K13dP25QvkjTUwev2LZ7Zfpolj2r1VZ7tsKDsXlJVcsp0eyk+UUTMBlEAwvqq4hxV/kXqlv+x1E6
i8jxih2/TB36IhRhELcDo3j4Jyjz7XqEEHZpRgLE8EPC8WSS0hAOyCnxf488la/ZAmPqvYThWF7y
g9y+c9ZtrMU1rLOBaChEEC+dl9rhMdbHe6j9DPjIRpOgzO2k7+LRU5VLqZwj1qCo3ZIe4LYI922r
1mviqIClU7hk2RtBgiYyluASArFLjN1QooH1EJsWwqWPkQzA/1C8MXcSyaVBtL74IRtdAKLhIx4V
TVDh0WY9wbXkQ++HS5sYXvrCVrsDH4H5GVEw87rxXEZnIKNWguf4hgGwSl+HigtYO2eY6+JlYIj8
UfUv87oSYqnUHXKRIFLokYciROYGvBWftc2jljUAs7di8VBrW58uanClRiqUd5m9mH4eAEX88d3w
gWayNyjXhJHgv2X+WBpes55KszjJeOrw/kRemLLRPOacZQSipNpnlV5qE30I6A+q7tibFi9ZmP5e
Z/FnIPPAnWsCNtEtrgM02XIzY9td8+X4H3XntSQ3kqTrVxnr64NeaHFsZy8ykaIES5EsihtYUUFr
jac/X1T3kFkoTKKn9+qsrbUZp8hyeISHh4eL/x/ptIfRiAn7ZqtDG8Uzl2+NC+Z1wVS6xvBJ4HQM
JMEtNe2GjhLGJikf1JQQ8rEqW5VJjY/kXRQaQNmE/ol3bqB9ov5HdtMmm1ZuUUky9vzr3HoYGar4
WOuAmhwmqJhCGBF2G1B3wwYyMArigI389o//+p///jr8X/97fpcno59n/8jalLxJ1tT//E1Xf/tH
8cf/fPHtn78ZpqFauqPppqXrsq7olsbPvz49hJnP31b+j201tjZUI6Rt8b6wgQvYjj+YObFpm0rg
wYFqEMi+PZgkccawvAJ0WzUCd7sh6a/AlazTpnBHDWoKjrpxW0PkkH0sxkP9DNQhh7cdbe/yVsvA
jlz5ctV48eW2YmuybKtgnMu66eiqZb78cq83+tjyqPfHQVkCrydIw4323jEERkonUXagscQLfLDk
OuPak8BzUydF+yjDTpFrlfeldzQKDf3Eq79yJFqRLCpXcvNgoWAbVbddbFt3janTmQfyvGtrvnOo
O+/2/A6o1ks9WHaT14aiG5oiG5Zp2jM9bMhPihTWpCpgolsuQPQKdfpg1CDt7nqLISK/pp1ATXL9
viTbL1f9Xaul9RtHtaSb0vYc4rziSxkP0k1g7w1KENeJGb6NbHu8dGqfQFWTS6ZNup6eD+doK730
1jIz70YZM6oBQWOtbI3hvFZJdRxN1VTLMC3N1F+q1JNU8nLTAebapN2m1cyHKjU7GoP18Mr3EvmD
7OuHXhvat2UNtVjmt9ONHdT3xVgl38O+BJzAohE0jW8CeaMNin776z9ZnIDSG0bvSyt5ayaNc/38
n6lVzOvgIavBfkwGvbv1wGFy66b3iTBguCvzgvSgRZt71wEQ2qchgz/1UB/zooZ+M23uKpnOcJ3J
NnfKW/AgmogJPotSmyGNyWNhYT+dTmsTuTPi0ba4ijTR5q6QO04Cf4Bvhj9aWS6TyEsunS6hGJMC
4p4yDfP8p8SA9uzZeP7rxfmtn8/z1xztQz9oZn/8n3d5yv//t/g3P//Oy3/xP2/Cr1Ve5z+as3/r
8D2/eUq/1/O/9OI3I/3Pr3OfmqcXf9hlDTmy+/Z7NT58r9uk+ZcfEn/zr/7wH9+ff8u7sfj+z9/g
WMwa8dt8Xs+//fkj4bdUYVI//Zz4/X/+UCjwz98+h+mXpy/991f/5PtT3fzzN037XTZtTbccTXbw
ITJOD3QAfqIav6uapcuO4Si4RFvG6WR51QT//E1SjN9N2TEdR9Ud1bQMi4Na5+3zz1T1d13VFdk2
ZIMfy6r227+U/9MJ/7Fry05ZNV76Ns6MpTiW7CiW7Ziyiq97eYBKO7MBIaf4GeawURw7Lxoieh0y
VbZhCPHlPLDvWq8H9cI3e6N5yvu6FN3MESQ8iiSFjCBNzsBgR6/Z6cQLScvre132RYLeDKA+Hcc4
Y4Ix1hXAFHI1S+Uffm6AnNEVKT3W6hDELTRgJrAO5WjDW2glyiBfFA1v0S6KFe+r4TTgE9AHQXQs
VZJebGMlgMFxqFT6dzzHHoD1lXIqB0UTqCHdLF1SQneRgsjVeyNBZOg79L80AWU2d5I8gAZtXXcg
oOvjlBRFUPYAubdgvapFBvR4YRuVeZS7FPy10I6AydHVmIRvnPYwRgB0DzeW0RXM01S2R+1UCqTA
+OhIfZW6XTpk1q4YO7rZSiri8o7vUJiMSqJRphXQV8P3bdwAaBHEU8aoXdWw7JqiQZfI6EmYO9DW
DkZ8lUsKEK3MakINVZOh8+3im9MExkOpa8xCh9Wgyhd2mavpnSrL/XDrSLlBxSAeB/x41wMLInVj
SceaNNVZcZ+asexdFWUDVKI2OAZpP6sruovIjgyZ90g8EGVZJQALulyS/vTrkjTJVHgOsVNpq6pM
JmloqQQNEQk4b2C+0QyAoiud0uE5UekNmBgRM1RSHzI2quO2BpoANF1rWt70ckKmYpMmTPXeDp3l
TDtD63TjncFuAdgXe+o47Gqj7QoyMFY4kP2bUsI/zRtoqyjLpN6RpcyLg+VLgf2FDXeyt3KpyiCh
5p0MALBO40F1NWi6NLi9nyWwypmNVvIgi0uE76KyqkHRTWRR4aOm7++6ynxOVnpOu61Ki4ZS2yfT
DfcYwO0XY8Rtdy354Ah9TjVaqXq38SYjeCeVOuC5WpPGwY1SyHJIS4HmpJAUhqFa6FeZrOY+eHsW
zZpTnrSgw5CmrdXHtLfr/KNJr8+3QfE1SmRDWEmkXsxWhftDrifw+zQ50kCSKKe2vShNr4SKWQkU
4vaxLery7RROAMt3IHn07zrdl1vCJ68toSE3mUuTvRjazyBmgCHTdYAsTTvu649doVnfUtnQEgyx
77oKYOZU9KvZHv2Ack0A8mYcuW8AFDI4xmoxhcVFidGXl02Z9hRsNU03SBGOuhEM0ASmNSQFfZcy
RVBIXfFJI/nvX/g1WgOu28vmXRebKdA/NFVU6qekqCv7CwbT/NDrnKFE+McawFIKYsKLsQ0L9WOk
Q+ZBzdkkFxlljtS4jawpTbkx4wruZX+oBukhDir6ltKhtOuHKc4Ffso0UmIdvIZpIjnhnx300OC8
bgvVp0vLGKyJct6QNeNVKGk1EKpZoziMoPZtuLMqG6SaxPL96pvfKznX95AFmbarLMP/qGde89To
Nc8JKW/s91OogVrq6GHaH73Ke2imCfg7ywbZqY/7MARcUXcoyFexL0OFIxcGbGhFU3YTKeC0ooc3
TssYIlygoWmDjbzMv4e5jI7SSElDyhRRHrUDri8Ei0a2pvDRqkI43en2AuVjGKseFlat1OTK3Fim
0bQXdWE1zhF038D7EUwSecjeUYD1z9KBnIcUFhUAFMOUUERMspQAqKu0GqB/fQLMxiYUbDb/eZjw
12KA2+J7RnH5+/fmzVPx/0EgoKjEnv8+ELj6no1Pp1HA89//IwrQld8dmAN1x1INjXvOITD/Iwog
PnCIxR3bMnTb5vrl0fRnFGD8LvPw4OXhcEPbum0SOvwrCNB/t3TFNCnN2YqsySpvqf8gCBDPl9OH
meloim1apuYQhmiqrLwMAeSsjiVPptNmYD5a6SbmaAOoP4I3deX9EUW+CCJPH4HzaONZlGU5OpGP
eFaJn5+8AdVItqK6o5/XbKGOg4UePwKoYPR4svQLb801MbMHW9sD4JWOiCEQcYMOPCD69krb3p8X
o8pLK3eijnhwnajj6Wo/WEKO95lBww09yi6YB3f1NnKbY+mW1/ZHsMl2xpZByy9rbx9lTctZ6Oa3
dtvEQnrjhjcM8boghTL7u2UK8gLs5Cv1KttG2/MqC4N8bSwnKosH2YnKRhRNej0glKzfjsECV6iq
uzkSwWO/Oi9N/LJXlmkrGueA5x3vu5fCgs7scmhfKDHHNtiKmenDSJXTbqPU9sUUK8PRnNTHvvcE
lF2drEhfWl+elo6qOramKs5MuiPFdtW3wKg4lI+p0gNZUjDVnK0sqXiizpRUdZ3jr8m2COhnxqor
DreWB2qTZMSAmiXBnVn1n84v5NK2vRAys9TEHouxVBFSixE2uicv4y0V+B+0qrl/wUoWNu6FuJlp
AuYw+JqDuOHr4PpXjHJBDcvc2Gdr1+6pHyc3THY9KUxOMiLI3POKtmJnzi3pzEjjZhjNzEY8+Zen
4VrdRS4IhjxbiFs3TJHTK/HHvfdvHZu6cC5sRzN0jbyKar4yli4CXc70c5hyttRS7uqH8Y31IdF2
2ofhLeNqFyCc7rPPBVjGbkyJiqLHBoCsFYtVXjskXdO5RUjw6LYl2+LnJ6dTI14Yx5qIWGBQdRcg
cR0AkThEl8Gb/3iJDU2kwwj8uYIMY3Y4JE8LOJlBuBH0e8BQVK6+Tfae28EUf2tdko08rG7r65Py
Uqb4+Yl2Hm8EXa2QqXwV4EfgZ8X3/o52tOcJTPorwY1cMSVhqC8tCZEG+UpexpxEdXY3SrYaD4Sn
LKj0VEYfg4iJKkDadB+OZTTnubtiSIo47uckCkM7UbKaFL3pOiQOX5lC0x+7Zku7iFvssica+iQw
qV3mp3dUqbwVR/Ta373UdbalRm62lpkjOaa1OJKkTVB/U3KCnp9R0d0fipxGAMsLqtmGrhg2CYfZ
0aQ7OvF0jz0E8b60mMCliTgovyuMAuZMuDmM/Z8XqCxajfFTojM7E33QmFFtIlE/jDvjOB1pib2w
3ky75gBR3O4v2KlYqPkWmjyHuLXISHIeX26hbjHq0epIBDz5vrmGNfBg7MaP01alxAo11e68hksW
cypuZjHp6IgUNuLMLt71nduwloW9Df3H83KWFvJUzsw+xiEzLadHTsnMYzZd+Gm0osmCFzW0UxGz
Ex45ZteJ5A409bBA8VBmEEnNvxhwe+oeI88p3Xht8qFsQPA1TOpecLM73YNck1sq6xhI/ZqGkRgE
Sye40dPsMamDD2GiXHueRllszeuvrYg4USdnNVQHnTZsPjeEK1t/CGxnxRu8vkdfrscsNkjleAp9
4fHgID+CaHvs97BjHtcs6DnLd85iZ+GBCr9tVwtvDh4jMI1M5fs34666A6TZBXp3C2JK8KjCl7LN
Pvtuu6LlwrX1Us1ZuGAPOjeaUDO7hsHjkB5o0bxgImVrXZw34VVJM/fjhCrJqvp5QSVIoxlR28d3
xaXvrgbKK05g7nZyxxh973lJd8DVGrCep9uvBt1TIIUwyQbzxIqjW3LfJ2fHmXkdKe90tbNQrck/
AttTKceCkanz67dij87M1YytJ9u+jIzognZilk876HsIDw/nxSjC3s7Y4zz0VqZ8MjvhB/RD+6T+
YIgUhPdtuOu+VMfuqG9oJ6AOjIWsBhkLb7oXtujMXFAc121aToiGxHIP8WP/ntBxQxH6I/1j4Z2I
cMSLLt47buVCIm2t+EBlzXBmTsW37XxSRz6gcgHA28WXdHlfdZeAGB2rAx2nH86v9aLZUI+VDZMI
R30uGp74ML9wJCdjTJAhGIh/46cxj5iI/nxeyML7A84yihmUQEyixmelT6TEVVYU6ehB+7obaXbb
iMhU36QX8DOSXFs9C0uXPupYCjItrv75FUzljvlJh64CEQjTgQUSyDb9HOxBQXKnHY3l4e1aqKiI
AzYz2hcyZ4fDCPTKAT0fhNFLITG7lbZAklwHV+T3V/zYwsXzQtTsKta6zAor0TRRypQr0m9yd3d+
wxYFWJiDQt3Komr88mbLHcuo21jMYmb6HXUKhpvXfPGiCNvWyXCRAKMA81JEZ1mGM/gOIuyPRf5V
9An9DR0cQh+yTkRi+uwg2bmWZVWFDjUtYBIg0bo9rTy4FnVw6GxQWSWDaO+lDpUcBVauISJicpvu
X06OuuLWlx4Epn0iY7ZO8hACrqggg0kGBho25tapt9MVo5Mb4GYY9LmjS2hHK9+KI3p+27yy5xPB
s1tZyVNyxjKC7TctPT2EH9dOvgH6YiftSje5aSEBTS79ixAo+G/MnbvFZX8FseN/votkRRTiaIOK
pz67sdNeAZuG+H0z2cD3AV+a1v7KEosVnCt6IsKYvRCcenAcvUZRXWEybwAvr1C3TgaZrr4tGRc4
r9DSDYNbckyN2rLhaPPLLZEC6mgdPcX9VtnDb2W9g7hhV2/jy+42ehu/aWgGPXbbAfoRMPE2IMO4
579g6YqhkYVDYfIMU21zdjLwmBV5L45eRLRg7ATt1hH8epemef1RpITW46FFa3J0k+SEoRhkKGYu
K9ejMJdbmSm+zwKwuSmOreEytnfZvPUvSQu5sgsZLgSE8Gxso8/Dd8BKVhzCood2uN6p7pqqRYX9
5XHtdb9t/ApAt+Qi+FbsB1a5dbun5vC3UmBceL9kWTOj8vqagWyeIWRnqRUyb0fGQrmgPelAiuSa
jj0Y24YNrZn9dXk3vc+2a/HgolWffMAsHoxiTevkTKWxzvMA6xOUGLCDTNd1KG8a1V+zqUVxlk7B
goQJD86ZTXlTmUVjwyGCTcSFTwq0kKPp2rcgLfjNrv867GiOBZpjI39Ys2fxq1+d3xPRMy9sxd5o
2ykuoqWnMdTkjcMbRmPS4u8cmxM5M0+cpZKdltQ/URE+XfDY6WWNtrS4g+o4Aj+ysa5XJC6FFLze
FUsVlSPnOcw5CZtGwzO9KkdivfPu9d1wVC949W4AE1l9sCy9vWk5UagBKZYh43FfHo46bsLc0+gv
7rf9DvAfF5TfpHBTHxwkJs1dWIBgQcItqRsF5I3vQOgBT1b4F/DTH8/rLc7hqw110Nfkc2zit5ef
MvpTYHgK4Y1+yG9q3oNQYtww7HU4L2YxSsS1/5QzM5zcgDDaVDgiBG1AToJLL1411o18J3+NBpeM
LS/DNS+0kAGzZNbYtunxwROKmOJkT3vq4l0fM85sacyRJGXztW0SwEHL7Ivhj/ImiI3bqq5XlnQp
An8hdramEmNb5RAMwpS0PfSD2jE+1O6wC7RDBQJr+mFlbUW0O9tD0VeEp6dUqZrz92/fKrkzekT8
IgK39u1h4gEMqsNe2wFltqLdQhyGMN0Q16lMQVWs+cmadvBr17WEByC7+FDHxtYoi5WzuGCTL0TM
7o7KKwbLD0WQQCpGPF/6PTWMVZtc8GWE24ZFWdjC+l+VvIpSC42RKVnbSffAw4+VDNyVtuatl8TQ
0arZKkfdMOa3Uzj58dSbLJjQBuSZor9Rg7fKlbiIlR2YgrShmsbTeuyxcE1YBHMinY4ndeYPCy0p
AptiNKNDufNOySF8gdkvS0CjkRlozHfnrXDJLlQFJUWBTX1Vb84cp6zGHjUrwBiCugeqrrs5L2LJ
iaDRLxkzJzJUytRGsrA9wjkAK/eDlm+BXtrLLgSDw9Zs6Zi6Wrvz1jSb3UWOGU9cGUhNo2Kf1M5W
phXnvGbLW/VLsfmhytnFin6tjY+rb8ASlUG7oNd3a2kg32RP/ztps/NlllKhxS0Khf5tzWgMc5AM
6YDBlprWimJL6aXTLXvOEp64ixYkrL4wkNXtqwt4eC5p7pOZCgXakdROtIvBu+vuKBIy4wrkRLny
alwzmec49UQ+CemWocxnkxmAT77WXIgwN3BN4SGpl27NK8isVx45wgzn/vjETJ/vhxOZSemVRkFL
JkPy1ccaprRNDWjmCK+raU/VirDlFSbSV+kqMRxZn0X7iRX7eSJCsmEP3t4u+9RDY+fmh69whe6T
p+ymf8fsXgPq2XkrUpbcNMHST8Hi3Jyo2apaK3FPiGvO+NjucG7wXDICD3HDBnTn+iDtwJJ91KZt
35DWvor3a8n0xYVWbcNUSTzQ5zIz5K4vSz31uCgSAcZv98mhG2m7azK93VpA3q4ovOgINMWhR0Hn
3pinUZzK8KVY3Eu9XXwYkUEH5b1E91zuOXCCwGqchgT9HmFx3wkUJF2+dEz7TjH8N06oXJ7/nEXl
T75m5jPARZJMbeJr2qD6nA7yD7tU3jqldjM12uG8qEXFKQzIRBeGbM9TfGk1+rSGE0cFlgm9BoRe
RbU/L2IxaKLLmmBNVZj7eDbzE2vyJNls9PA5EE1vUuLvdt+6wCRtZPD4krVDsxQynUqbLZ4UZ1Gc
OYRM3b65AML0e+BScGFg/KBftc3GfFjRbuF1QUeaSX1bMTmi8xq+mjOMYOiMuFuZY2SXNk84+jWl
2gIWuLFL2moZIyrkoQban7lqODOauPii+w7JrpZG8fcr37O4owZdaIypMGbz/EJ5sdppk2otsQ9w
sVvvkrOS7EX1CVQt3szUTmFcXVvzxUDIYoCEF4/zum8jD6O2VZXnZIx3793jqvaAKYAw5vau6voQ
hhyk9bfW4sqfSJ15qSYfotETFwBcFXf2o/ye9t7Q3N41sBIw/nUl3WXk02JesbvgEmAlwDZW/Mbi
WtOrQhehTGrUnL32Kkv/MwmVeRANTJ9UfdUzLbriExHC3E+2k9Chs4sQJQEC3Js0DW8baZvGbvwe
kuud6oLk+LX/UMDHurMu4KZY8Q+LruhE/OwK0vQinKqMnQ08SJBoSQf+JhADAMOnFbtdDJRsnL0m
JjboU3upaKNHA7hmBEoJHKg7ix6gx3aADYA5y61xAGeyevQ7poOJ1UDFX9NzKZtnkcT7KX7mNnQa
o8tnn0uSAFZpgPM2wnFMW+OSMdktAJdrt+zizp5InF1xTj6oXiTCavhMywmA2c7BC98Gpk0z56Xf
wZCQrz5ZlvZTYwZPNWh+tZmBebnKRqw0VlHhHUQJSQ/fjDfMKSq8YsUiV0/9RSaQbf/Chb4Yrp1K
nhlylCSjXCqsLPSIF94P5r7iHVSe4vEMDtI1nYnrFfklmzqVObNeZ4ynwTdJTXAXXI/mPs8PzA8c
4fTYwxW6D3wmo98HwM8zs7DmE9dkz7xTZNWV2jesdEXqMn9g5sWDL5fmLgirx333KAmAwjftF0j9
LlaOkljKeZR6qrZw1yc+o3S0SYsG1BZJKDIybidvus2wdQ7Jjitw7RW1eHZO5QmjO5HHoBB4jgNb
C8+W27xjxBgemoN4ven7sboEp2jlRbrUamGdSpw5C9o5DCZEcRaMwEPm3O+MvWRvoP96m32w3g82
tx28nm+6m+4AQt/Ky2PtDM1cRagoZODFDRtk8CxGw21kme/APbarbuV+WbpXT9WcuQhPcxRPCdnI
YoRuTpGuawbqLdBmzxvMshjS+Yql0CE8D7bHOozgW8YTNfltahqbXH8clXhFl4VOa2p7VKD+lDJ/
L/YMVTWmijIiW5J4ey++AlmY2oGyM76nzRYc46mlj3btzbZUsHgheObzAj2ux059Nk/acURvjKgM
OQe9OzSHNa++qubMzxmJYsiSh5riWRx9nEAdZCr+dvoCJMoGyjYIcB7+Qq1+8cyL8Qcmk/XXLYHx
pNijKj+HYBDs0KtbQTeNT2ew7Ui9AADXv2Ezv+TNM5OSE1YKczFUoowrxQQzBoSZ1Hh/XsjiSYPZ
istKtaiwzU5aajFWHNectML6MtBtaEtwYEGeEq21iC2VEy3tRNLspJlppHZGK+IcyMVdqB7fKB/g
QE8+gGQlPQEdcwdoEZlKYNJIv4I2BdDtitteCibpAabOzliHxQ390osWANxENFtAf6Eq0HXc1SD1
nV/OZUfNjIpMiKVbr8qHQLsaXmRhm/VOv7SplA7HQLTlQEJ6wfDqHqTNFYmLt+CJxNktSGOEAEkT
8UZFBrtJwdGGYxhCYM8VR9/bBFdlsJvga9uGEBmel74mfLaiUtYMqSaCHSuqHtMRREz7wUr1r4Ou
A2f77rww8cteXbonms4uwdRjjJJ0Bk+Q4jGh9y/2j50zuueFLB6IEyGze0+mFmkkoTgQZf9OlUFX
16cLLYi+Vr2+AnSwps/s7IGACKiChKjShkMVgEhsFgKeNT+yapOzkzc1jFV19p8PnIHpXOJukGEO
yg52LPMY7tfugxXF9FlNeYiHrq1FjZWn+5UfXJQRJEvQhZ7fqTUps0unazTV1wOSHjljv8NVFYUd
cUoWlAFNhXlXrBy0ZcMgU2aQniQbMROnGlGaeYUwddkEiNB0E4BAbRCHADP/O4r9kjS73xim7nK4
7HghJeExnaiFOwlMktJgNbvzkpaadiyNQb9/KTUL3yeQwY1CHCn7TXVRb5O3xj7ZSzvtjfR+AtoT
Sqk3NgRlKwf531jkL7H6S0ccS6rvFxMa6ofu2uo20EBHe1Gq4hFKDpLOir9wfwure+0+fgkV9nQS
Q9eJV4K4g1DVBIbToVXRqUAoBRqW/v5mgpKlaumniZv7Plk56Yt55tN1nrmuXJKUoEk5Ed1e2zeQ
GsGFFbwFxJVECjD3MAYCv/3Q6se+3K2XchdPim2KsJCpH02bOZpULfymF1dE0TOSX5UAYGdtItgP
1s7kokGB2KKZXK+APzzv/Mkid5aUSFbIcEZybSmAj+/kHQbFrF/xgz4sGxjAjWiYXm9kWbqJTEth
VoNKufkqzdroRpIZHUnCLv+kD/mmk4H+lu/9Eug3gBdWzs1SLHgqbXZEvWyqzSxGzfESsNddyJia
/ja6EUUZWOn2K9KW9u9U2uyU5r3chOZACll9k1xP+8mVv2e3YKm/0TfyVzg/h0MMPOFK+CnO4Py4
nAqdndGUp32XjQhtUpAsIMvS+7sVvZZEMDXM0LGp0mA577WKiskunJ49A7Pvvnon5lHj7dcaO9mA
dE9Cc+0dvSgQqBLLBleIwvXsJnQ8b1KmhG2rpbyfDqnd1OBJNrm/Niy56OEsTSPjb4Cfwn9fOpuy
lzLF94WBAB1/sMEn3olOyOgR9sWtDu7XZXlcWc0lKzkVOfMxeuBN4ZAK5Xb1o7rVd/135wZs7Aua
nDZ0Erv+3ljZwcWg/lTmLFqS0lGS2UDa81z4QY6itKzTbrMF21X5kN8D/01SBCqha/to5xfrGerV
dZ65tjw2Ja8WOwrqr7YNj8qVaNieLseQ/qPUDVdNaFXlmQ21ZabJfvCsMjRA4KJuvEv5TXpf3zd3
/qVxU7sjsNUwjcK6qB6di7W63WKaj0tbtk0m9Q173nqRRVZkqML3iNyTtMlcbu0vAOWRkeEF8Hn8
In07b1nLhvVL4MwTAJFltm2BwIgm03B6NwBG38F8+b+TMjsxbR+0XiXUotFp602XKXwrir5S91td
vNkhGWT6O02DJyCDoJfepXUMYxc+sI14KDUP5W1INL5yMMWvnDvS0/2anZGq7ZqujlDM9O5YPZrA
N3p9oZbmSoC6dAOeypkdBc3XVKMWAxmlL0AWHcjqzcsGPpIh+hGWh/O7tbyQTGOoVFwUAfX00sFl
01jY5h/epgC774mq+bbb6PCNb+prUu336z05i977ROTs0g1qO5ZHIXJKrX0NmBlEjCtaLcWI1MJ/
ajW7aYvGMtJYGOEQdNcAX23yWgHbx9+Z+kM6GY+FoV3YXsSL7e/c8aeSZ4dMBkJADv441dNHnAp9
qddJu5muKKhS4eQ1vdGeIINe20eh0SvrPNF4duwCsp+aLORCUrervrXvgz2B0y67ae+K7XjUV9qQ
lvqrLdFRxSwkjw5ax17aTS/5lkFXISX/47QnC3TQriKecPcWhDcfYEJkZooL8rq+hSTTLYGQv8lX
zuOiOzv5gpnG0WhVZVmK86hwIQc9PEvHVl9JNS1fTPQ5gHymyyah8Es9nSZregb4iEf3sFLtE7d8
E7jFsdpB0nLZf1irSCwqdSJu5tcqyCEsXBtnw7xQsjfd8L5Vvpw/HIt+7ETEzI8BIuJ5tUm0VhXW
vW8OW6WEak2iYjlZvnte1mJGmUmVn8s3c2YlNbooHTAT/QCN3FY72hdinE6+hjjl79jDiajZhR5O
ilypYtR7AIXVBjJdu/PM+/P6rGzPPJdr69E4KGJaTxs/aMWlltN5Uq8UTRbd4y895oOVSeFXxfPJ
akhrZrxxI99buaNB7VvwFicyZi44BykzbMXphT/iFmJKCAOqa5gJQWC7Mi/gc/0of1U+t9+tD6Lw
2FN4qKtddL8K6yC2/5XXOvmOmZ82A0AvB9ESEj6GN5MbXmnH9BDHG9gtt/E1sNDatrpUr0LXfhhW
Yt7F1q0T03w1eenIuRo8h/bMOQWfkjsKj+Huj4FLmCspB9xaB+HFUobogXs9b0nLF++J6jPH4g80
yuYC/kC+LBpxSRC/2K5+m76j9/yhYuJz7dW0Zrwz35JIyZ+uzGvfg4RXQW0lmyv+clGGKTp9RQHr
1fhUm1pynorR6sBxCrcyo7eh1tbg//t/a/1+SZpPUdVAsLW0QeD+P7e77hr0EZ6d4m1WQuj5l54M
iweTbmFuO5mMyHyQqgIczjAqJIKJ8hDrIEbDbHDeKtZEiJ+fpF2S3lL6TiiFj97mynVOc9B5CYtV
N4YBfmoxszu5VmM5Eq+AxrXvAVXvJ4GqtE+3pRs8wSz+jsTdX+gaWTSME7Ez4/O1IGfAGrHAD9Jh
AN71Jn4AkIsto7xB/a8moaQe1+KiNbGzy84cC32kxQ3cGKON97LuXVVe6VKGDt2VdV0MOU8UnN10
QZcAGCVuuvjRvqwPzYfaBYHjOoXF/rykNRuZ3XNSE2e+JVSaOsgM6ps0fX9ewLJr+qkKE7MvrTA3
gz5jYFDEPBBzbvOD9qDoz/eAGNZzgFliuHVaMczFsMRhXluVAYel+fGlUDmqx2QSAaymV0ctz/ee
L7g3pb1UPpzXb/HSOZGkvpTkTUVlccYE+oRW3U52etVHw7EooksHQMbaVrK9XPdrqePFbTuROrvq
yigztLz54wAUFzFPO3MTbIF131HRse4z21Wv1ePaaNPyXp6InXkUoDF9qxURi35QYXTvN4kbvRXA
HvqeqlH4ifLbakvymqpzFwPucFqryIz6+mDl38Bi357fwuWw3DF0ByRjgWM4OwQADw+TIUSIRhog
/1smZLJxo4hixza4hLt6FWFjWaufIrXZqRBwakr7DHhBmxLoe1stvxAT/nQqbKfvNvRE93/rxv6l
pTY7E0blAeYsbEaJ5W1ifeoF+QdDAucXc02x2XlQkzgRQB7cCFG7aaEw1tMV+K5FL3yix8z2fcuM
jaJGQme/L9WLCLI02PTOa/FvLP3X/swsvTIg5HHEsZYP9gG04GMK+FL1IaQzcdr1FE3e2CuP4OW7
9ESvmaFHVieDso7I+kdDingHI5CyATTVc+t9wrMXUj2q3C4dtWvecm1FZ9cpfaZZJIngdWihGLE/
2wx2B2uF+rVTps1uT+alBpV6hcBf0X80d+KyFiN1Hezom2K7XuBas8TZHVok8RDFYj0dz96lUDVE
zdcVK1m+Zn5ZycxxOM0AmPKzKe49wIe6LaQe7vgkgkfTNcHxnvbZQ+pW77WV98aSblS1SPjyf/Sc
z2wl1TnDz3GX7cGimPyQgfld0W1RBKMo4GWCH/lq3lxLas33RPKg2adP+Y0Okluwlz/xwt/WNI7+
hahuReJ8rs8vjCTORK5SuGGYFHcQ0Tl0q/RMFalX3oNJ/8+H81quiZz5xMisijQSSqYdPNPhJWyb
u/MSFscwuFP+tY7WzCH2kxbmihDR11PzsQ9g2wUgvE7DexXCRRD6LqHs2RTM+Emq8RDair7v7Git
qC8O1/xtfPoVM6fpFZOSZD1r69GHQaG3/+D5gGl6Hilv8ME30Dr8bxUXa3/y/PDNYpo0ESz8UQAK
d2bEdvI6BbzOiVzn2/mF1sRhO6fi7Ex0/r8MFpI5mGLejTclUx/5DxF1tlvolcOtSd3NdNPHKcWa
FdCYrK331m63BkMi4M7xdTxcdFDg4yPUtkWA8ZVQVDJYsg2OZB8v1+o24pvm38zYry0DkiLSn7Nv
ptbZMcuAcYRN6Orm24awo1f+zrzEqZSZf08aKwuiXkgBBBaqY3lw9ucXf02PmW9vTMePx5rUi0Lj
nmEe2uGjswb2tHiBnKoxc+i6yWh9WzJipB+get9px+FovWEmm13jWjwY7nmdlpz7qbiZc6eNTfb8
kVWrKxNyg1rf0He5ZTANioi350WtLN88E1iqQwbuCJqZySWkO5/C6StAqA/nhSy2YZwoNM8Fgvpu
dZEuPNE2oS/9o/8wdUSeItEh39VYh74dwBNZv4kXoykwWwQCjsp9Mh/WMtUBgleDriztlikPN7+M
yE811NfoXgVtlWm0NaCCxWjqVOTM+9RNqzh6IPrbftSP9Y2AtApuSYrRL/G1fldcprf1Vbxym6wK
nR1nM1KNKREHLboIj/6DDowIWsKZbe4FhEiBna69JBat9GRpZ2e7NS2AogTcRFo+Vo62SaSP1SgA
JYe1gEBcEa98lU4fD6haCgBAs7syM/TQtAS4K+0tEtM6YB1u463dEBKPbvntL4wbiKvxlUQ6c236
q8kAzltz5STyOk8UF/otvOVbWMUHptuajXYZXUXx5m85Y4YJKV4S7kB7w+ecXFhQSJSSL4YyzeIm
NW4C722afjx/BhcP+omImVXC7wESqM1BT/17OX7M255s5pfzMhabESDE+anHzAo9QMd7+EpEUq5z
fQikyURz1cGsy6hGsG826XX4Ttt6V8EuinfFm7WH5mIyHGIeZgTpvdLJv7xcyKQAWSyeWMjKbdy4
3jTf8s/1+8pz6QDRKdnkF/WdvFG/YK7kStbbMRbnVE4/YHZTSE3WqXH0/AH+QwGGd71x9hlDQP+P
tOvYrhxHsr/Sp/bsoQPNnOle0Dwnb1ImNzxKpZLeO5BfPxeqmhIfxHmoUveuWikFAQQiAmHuxdr3
A8HjBlAw4JnF8G3skVGIRrwG1ckaKBUDg2bg9+Ljc1kCF6EWQHOBNXnGADcyzCAwyA1RfWfdKS4k
cfe/CqQyjJmkzpPd9yAdZNOAumFBM33LtragGs409NOdXMjjznYGZVxql9haefjWoKt8DJ4F6sv+
wicJ4IZAhRTZQqDNHGtPH6C8DjITJJkutNfoHjy8T6y9TT2Asf5KP5CrGQhGbJhEerF6p3iwNBfF
2no/A/2rEk4orq4XmI9AcDPgg/meLXXqpbp7NwppfFWQaWNJojNcNQoLEdwRBsNs6Y2MBVdD1Sgu
rDmIT4pxgmnNUtsQIca9m81PG7yQxx1hG+lBTljQaV0Q0MQ7+W26A7PkeXQOohbPHFztLNpUO+Vm
ds1D1KDwPlvudA4uVTFG+br+Lj6Gu6oDuI6CiOBjWOPScB+54Q1gUl3pJtsByGVr3p/WLtFxckFd
EOXdXJpwlwEFWVVXVSUGB/rtaSHrB6qbFmC0AX3FN2PNcWmQWoaQWJOAlLSTsru5FUU4q9eEQdhj
BB5AkXyvjWnHQW1j75yJPvcgMx8avy8lUO8AGqKJ3NMr+n+O6UMac9UL36ip4AcrWWSTP4y+uSnh
+1sv3SsuQVQjRrtb38EPcZwrbsqcWEaCHRzQHxUEwaYvQYU2xpF3el0rcixYGIMYOigsVH4Er20k
EvQMe8lQyVvflG9WHfwqklyQr1/ROtaDjCImEF0x7Mctp1Ylm0oJ8PQ0FejUKgWWRrs/vZL38Iu7
1WDAAY4UsjXvE1XHJ1RXklYFAwxzcg5WpS1DcdUe7ct5iwwR2mgwXgjgeFYDz/xxZ583oScJXMNa
mG8h7EC4BuxaWG9OSdoWXVLA/GZtQ+VDd5/6LYgi0OXqTq9AF5/uZbD9ugDyO73yNWd7JJbb3RAI
dAWozTHRbY5urV1l+bDpcwlo1aUbJmchaMNlzKxGopGM1VNdLJf9fHkn2hCcvxRy7QJp0+pXoz4K
Vsa+/NOZLiQw9V1IiEK97GkHCSyF0t8qgP+3PNNVn1hhQj4DzbRAIDuhUwI5VzRWGoGvg0DjwgDu
NzkL9naLSTUJI8wjZqYF4tif+yQOjK6IVm2wuvKFF5l2Y5WyHfx9Yho5GYAXBQ+23/kKgErUx8BC
fthVWyEE1ZpBQ7XnT9F8ASYw1c4w5nfRsjvsw2jPQEQZkqcsM7QO8CL5gtWuWOwjkXxgI1e0ahIY
G82Jla1x0H3thwTo3a21r4iDmdF7+Tx9zQ64JqIy79qb4Eg2dzWHYa7shkXE0pl6mO+1s/hgXpIf
8w/9WmfjsW7YO/lzfxV7gQ/u9d3ppaurBw20DjweAdsGHuVjRW6NFGjNM+w5UMy85j5t3CH/poAq
/C1nLCi3FI/IbBfnSObQNx2zkTeJ7VqbiDjaQ7rpkHoRfJHog7iwI0UU1xDmYPDQxQvgPFd+zqzt
v7o7vfJVG2HK6PYHlBR4oLh4I6pNE7y9sPxFdDno5i6bYoHVFUjgs+ajFFUgGYV9M2mxbWftJSVS
I7ALIhmc5hqRWeVIDKAls8XZSAQpsf9sn/gseZpTxiyJQeAYJOmjBptjCCSs3/iPo+CjsqoBrSll
uOPhL+3K2oLZxMUoAsDT0JkF2MBDK0rNrKX+LXkhkXMQhjxUMZzl7+ZbOUcB5S47Q0/RHsa0E6Yv
hOI4b5FO4I7rcugau2SzB2w4vzurfAY/IXkiACZ2QT6Z7sXaOE/RhprR9QwJdJiL4nFsC+PcUoLQ
jXIT2N55FT3q4Hf1wS9aiyANVu/uQjRnTKhB+qiqofEVHZ1YTlwDxktDESMQQf+z2/lpkRZjQUZI
gxIO888L/zuB2szSGNSRGs5+nz4U4LkcjccCUL0Na0TrfwxU/8pdW8jklCYHYCZpBiiNbg/OhBp9
pwp6QpkenFoVpyezBEQtK4eEzvxhjRfDfFGJumJEIjjtAOl8njcajmgwf2T6t5HcRsIeGLb5p5bB
qYFNjCYeAshgSC+smRqt1I8MiVACvkS21W9PW/K15C7qNB/KwLmMYgoGYlJcL/XG2Hb77FXZdWeN
P7v59XAJRKivkcGBaGohk3MfKSDc6lLBGjGTeou20mdWNU9RlpLBtfsS+aIU6PorAo9J0HYSZDv4
V2WTzR341bHI+U7Kr+pkbyhbbaOBKTF1w709+SZx1B7olj4b/ntN71VEouLBzbUUIhb+8R1cvDIC
ecVQGSyVvg0Oaopxpvpb4OkYewAWOMYAi0vG2ajti2/Z4UuxwUI2d+vB80sjmcGTqrbp16Rx0fgH
uEUgvieiXMyqKVuI4i57neGAxxmiCtCJFw1gt9Rgk6BRuqjd0+q7HgEuRHG3HkzjltUxDM1hMz5E
IKO8TnBj5Lvei3bWY/xT+WVfsCIFYt/nZitSrHXvuxDPWYTOlkJJ6t994e+5/AYvMiB9AcP+gQHF
CWsxqzHLQiBnHvoitJJxePeGymbYz/uhcEKfCVTc8ecMiH6hv1+1SLYMIHK89oFmyYkEvahdERZk
qxed1+wZGZSEgrJ0MQHKLN6IsK7Yn/tkABfiOIMEnO1Gouw9oSCPncmlR9EFktTjJuwVb2oEXmNV
VRfSOFNkKeHYhiG7FcVrLVGgc/6sEvTd9m+nFXXdztrAnWEjsvqnaXEqtXofMW4Vfav/SjSnnLeU
7Iz02hodw9MOhT+rZ1OlgArzC1N5LPEMSBoUnYBuzq0x1ChgzxnvVVDq+c5K7XA71FJzkXZ1fyh7
WRbkhVZDtoVAvu88NQLS/v4sUwDfzgoF2oVyy/g28012oQpc2FrMtpTGhfFKUltkKPDmledpm9fd
o6oM1NdLoN9pSLtqKWrAMXofTh/o2kVkxTtU8MC2CZt5HETpfRr3OmgT0Xf4jJqaFv08/ffX6tro
ivkQwN0DEIUEoZJDQD+5k0u9uduV34G9htLrk721LIe8zBkawsXd0+vnp9tsTB2O+tOwOlhpp3jC
3IczyjqAyOUWiM/2OcCgE3cco0c7Mq4yqQE3VYMrSrT0eyOh9NbR/ektWLMEyuIzODeS02GUShDU
O2pj3ALWYSuHxg6QrPuE9OCJL+svxKiY8QSoAsBlwcLC3ROqzkAsZ1FCHDcYJlea1EFjY7I5vao1
i7OQwqdo9EY1x4EFP0H8lmoEU/PPcnFNK1EmfV2OBfoPPNCxKl5BqTXIFUP77zTttisR6ACOPIzA
jSGLOJdWdVUFFRCQyQGOBoHHlwHg+ECvU+EGyTgioZ3q1EmDPtoGYX0XtPIlTaSNnsvbSbZcfS53
ETF2GiYaotK4bUbyOtrxJSoOgnbCNe+MLj9gS+PTUNx7//niodOVsqJmLBvWeOll8qzsojvbnZ6K
S/Ce3NjXotaalefBkThOX8dxKqeU5TWVtnAN6Vc2f4/mYXtafdbGBY+kcHsdFCjzj6zWw7KnjIEv
fdN/MoQjeTd33n8ojCnZYgcNSa+juoWwOML0m70JD4D4Gl8ZZQQ8v6BXmO0P5/mPVsZprF0ZoxFU
yJaUvelYUeihciiIF4W7x1nVLmDt4qxnh0hA1GPcP8b9DFzhTYd6zxcma7AgE5ET8oC4glzI3XZz
ZjVMWFtU173ZPw2xfFmT/P70Ka3r3YcYTu9aOzcGg8HqkvR7Gd1TYjkR0EhPC1krgxwthtM7qS+L
qWBuFu0P56wOk3j0h+S+mlvVo4w6W5QQWV2WagHkBm4QZ8KZY1LNCcjemcCo9SpyqEA9awNRVrCu
FS8DPvk/xfBdal1JOtp1OKTO+/0+6c+3VuKk6OnU3OSMETxqTvojEtzjVWVfiOWilrBXJ2qxQ8uq
Z12unFDYH7lu/hYi1OPLm01aKechVgZ2gQeGF8JG/+J76eLLs39HG8lpu64OfdgSnFfJcHqUHyH9
SrPWkQhO08cJNCYRw0FrUNIPyzPkKzaRlz2SZmNPKAImB+MrNmmxh5zWBxKmsDQJEkmAaEB6SkxR
1LGq5hoBYBWqRWh5404pDFW7QiEQEmTtNkzCJ0VJL+tQehXouUgOfzxyS8rhfe+M3aju9W0M6OLA
yxPPBOlE6JXnk8cmnUR9U6uKvlgfd2ZKaQYgHke8I8WFg4DZVWMiusNsjz55joUM/pSQtS0bpukM
1xzg3ldAVXONO3VTbpI30YN4LeeA9qePE+OcYjhGo9xI75ZQdrUNKtK7+ax51C6H4tA+sY6owk83
IOzb5mcDzKOQyoMd1anlco6yamolKab3/Jk8OQTwyKzvVPrOuqNK8BiLViw6Qs5pUiUMiAT6dCet
2ovOMvedbYkmrNa62452lTP3aaJ27QRwAjyQQ+qlxia7r7CsPfBPUNHQLoM7xTybUUcEh092Ico6
rLu3j0Plw/LEtLtEyrGnw4Y8yZFrPtWXBnyctQfeWeYmxkYXTt6K1swPrw1GDq6zFHo74oHHfGoe
3yUbViie/SnYyPf2AZ4I3I/2+Zdik8V6ObMzh7leSzVES1qxzwu6r6X0fIr0zWmzw1TjhKryuGdy
N6JuyrDqQHg1aOgE17vUG4k5ZrvQAnTlYZJnzQafHTGetaRQBVN16qp3R7Mm3pEAQkP34rEPNIdh
HHIGPNp4k49WwkOee8m9QnztXNlZXvKLdW7W+/5q9smhVR37AqVAH8RXfgFf6YkShqs3iYFio/EO
vAT8dnQKbeeWPTFNa0u1wCeyCJZ3VQJ6DlhHM6h++MJpX9thrRu4Rlk4eW2M+Z++FZzp2nMPHe8f
MrjYJUYvLjFq2IPgmwmA4wZDsoB8i4Fok15Hl6zHIfXiuy85koVUTmOTaCqttIDGzprmWNV9IH/N
sJrg7bGQpMNDlvMjktY2uTxiYQxV3MBsteFa+wFVfGbSyyu1FJqA9eP6kMj5kqxoQGhjQj8VKb8d
aH/fjbEgjbKWzsFxfcjg7oAWG/0csI1j/fsDKsU+ZoYAPJg+J4d+p33JGVvokgYoNFjM+fKikQ8h
ZhQhjgVpCjhGwtA1fWSLULENwSXrnbYwq3EN2qKB7IvZB3SKHd9w0G1L0YCw0FGn5zm+R7YhzUUY
h6untJDBndLYqZKeshkdkgPUUP0W2Zp7ehUiCdwZmUk1lGoCzaMVUk/jBemnL53LYhGcFy/qpq+n
FGng6ZDGrrlhjqZ/Yljk9OIvdKuzPflk+RfiOH+u1DVYAChWlOzLS21w6wNrz5HQYKm3QIYK0bFX
jH57JsK8WgPuAZfznwrBZ5/7tJRD4HOzB12JUCE9b/oDKgmb3AWDc+OYmModYPI7F8MWuOmbLveM
p9BtMKz7BXToo0/hDKU1660SNSidRBQANnoVwarMJmAT21GUj14rMBzJ4syjMhlFrLD9Zpwz83l3
PX3r3+gOZ+zNvnxv1IDFFEZN7I+eOGS+BbRMZ7vPmU7pFzIw4JHqv3jtfrGHhBhqW3BFCPv5IhcV
jKCGJYw83sruhvFXIP88fQXXOi5tkE6B8gCkpZrGpwsBh16recoUZ0oA7ZerJmZmgktlLj1V0kyv
10jo0Hy+yDr7vNAC77T8NUO2FM+tj0QALRlYna2Q5TOivoQGIIIoETjvtWuJkTWCRlYFNpPPSVnw
NyBNgrm0UyV0wrlQHEsLgdLalActmd9Or2kt/IInsEEKB9RbZIePzyxFRjSK2JbSNvKHiuzs6Vwa
x21Hia8SUd1pdW04N9MC7R7gezhXoM5qXCkqcira1eBZh34bYWA9BzFQmTis+oSgbtu24O46vUh2
MPwlYOryf2LZZy0Us0ALWZBPLP821F4+124eCA5trXEAKvkhgttHDE/QaJwhYtjILkhxZPRZjYf5
SdkU4LQaQaH1GAKIK70eMJe0FSGkMFN9aoGc5xgjoptTDemY+9kxfDoGjZIdRE8S0T5yHsO2tbbt
RojR59FPLRU9eangqNaeI4t95F95lM4R7Rl7d6AmrxMJfeiLP8f5vqjt2hmqfJOo6RdSSEuZnBNI
jaRFdgIvS7TrD4CZHLsUKNbGOEeCxa0m/JaSOBdAy1zVI8yH4jkpuwWmiSRfv7PQWyIjIM8uRGmB
1XfAUp52rPiKlku6IrHOAPT9SrtqLwE6J38LzhmcwnA5AaRXFvNwCW65xtnJVtPR6MUSWfpFhemi
c4z53CSb7my6zs9LNO6A/SO/Cz1Rp9S6WFS4ZA30zBoPvoSynR7NJlRHIrdNB5L5tAawYeRF2RcQ
znDZPyRxx5jFACEmFt4EVhd4s/xCE2Eilenc5xv9IYI7Ocmw81pn4aZ99/vgS7Nj7fcJEPmFHJrs
b52SxZ2XqiSgkGR0qLHpBduKJWxlJ3ms/OpFAXP9tEtl5ysG+WN1nB8YRitKJIINBH0nJohR/58r
/7SI1XwRWBpR2UGJXlV4ADAplMMSlSSoA57aJRC5wOFeABgYeUfIxUDdK8N1FzVxrV+5hVjOmFRA
AS8xmMmCW/WXcWMhiwsUH+T15dfx1bpSkHg0Qkfk4diGfTpCArwUXZXB68pfOczxDZrJurGHFIw7
zexFsQGMZ9HMy6oDAGuDjGqZ+pmJvNalOCwicGuhecNNsYlm3t4Izm0tYtUWMjhfVtdDQpQeMpiN
nPE6zak77GqP9RN3his6sLWxRHspj3NqCgU4F1gZmOem3rCvt71LN/ZuAC1U6vcWepnpIdphijll
aZON6RsOS+N2F1/yrh8L1zlsriGYpmwkM4Ij5ZZxHehy6gn2dv380AKAYXomibt3eZcFRJmxt53H
qAJTP44OJuYRAYw/+7nX1U4UukRYpF7VTgOUwDra0lm25NgNqUWTFTVYR/DyYcPChdcxuliGwqT5
aHP8IWaBWz9Vk6FcomSDsg13DUt1CKcMaI3vKZUMk4LRLrX8GfoELMDB63vPfsy//w4MG7oDdWxo
Wbgfz9T4uW/doXTTSlhuXvVQi4/i/AbNJE3OBhX2SAruQhOIOHh+3qY9BtInhYgS9qtB4UIat+s6
KYYsMaHY2b7bt1vA0e4N9HeJKPBEi+K8B2iQB6sbsNOZDK5WvHAfghGzp4mMTqh0eDqtwasKvFgT
p8BGb1ttxHorOincWOrtEJbuaQnrBnwhgq138Vjoi1xtU0VmdwSgWrCiLjkzpFtWmp1dkBrcTLUP
fx8krsgArHVB2xrIQBAfKQAm58dCY1qNbVvCArAq2XyeRHhl4hnomo/lNgSVhLmt7/F+iCo3UD3k
O+96+GwhY9a65/z4jPdn+GIHqlQr4MDwGayBpZ6dNgaBB911BIl3xe1uNIqBd5EHW4+NF1K5G9vT
JDEKG+qKHtZzEw1BQL6zvM6n7YblfsRFM+E6uevYajRSpQESWelhRMwIlAqMfyEgJ67BtBet9cKQ
fNUWLpbJ3cqgoFmsEAhls4clKGkbR39gdV7te3I5ng+3ce+Id/f/sYd/qtb7XizPNM76irQ4U/kQ
3+pueZPeKPdz54Oy/HfE4dlFgT4DV0jv5k8AN8dgQezF8QYv2b+Aubbq5Be7wN1j2hlIdg74nAkz
Qyo8gtIiMEMOcm/sUNcR3SzRpnN3uqFq38wyxGEgcTdPN6H2MGaGf9pyrBvCjy3mUgBy3ejxzJqJ
VFs6jAF6sai6kcdpY+ii+XFlLW2jA6Bax5Axgj4+bdMWFDynNdu/Q3rb3ga1U7qlq10E14zpuLkE
abYBQM+/8FhYs8BLyVx4VsjJBF8F/WUcDQOu535mDfU+m0jBsBKm8zdfOb2lSD5C02qQo7EBM3sC
lDSmnq9MNXBJJZfO6RNcLcQsJBlcCEYbq9czCtv/TlrraY8YI0+BatLugauLUvMXNGYpjjN5+hwa
bdkjHjDT+CDHSHobb0VyY6aCHvrVprqlIM7SVVaFeNDCDiYIBQoPcDze4GhbfVNeiVJRa7dgKYqz
bxi+YsDECF8l/XaSTbfVUTrXn0kp6gtbV0STDTxgzhVvyWM/nXdyMdkWFLGTa7fIMVJr7wTqIBLB
mY1k1seQJlAHRp+ueeQM6semgRgd4XArPybijI1IJGdESkQ3djViVY16Ls+u8aDs2CxHNPuD5aqv
k8corkVOaVUoKwXaBkE3Lp85GcuuoXKK1yMrru6BLYqCC2lExdu1eBS8f4DUssAK/QmNzZKn2MKk
P0KW4kyeQaxmVrve/AXmTFB0pU5NHlSj8QRH+Nnym0RjEIcIqtBMoXH7GWWkrRsb7Q36Fi3jxHYU
tBUwTwM+CvlVOzBciuBSVFZaCWaOxXJWUjPbviwtiE1KuDgKgEJ26YCB1Ywe9dlUjv2frpSzkrE+
W8HAVprs08v+ks0lMroe7YDWY0AVRiADrEQyP7vxo2XyT1ZLDSwlZzKDi/iWwbOkaDHoYww9/JVi
nWhX+UcdcD5sGjNx40G6qm/ZEgGf6Su/FDwjxSydAt3hcUXMqm+nmYnLjFsq30pT7kyFyMaIhHD2
0szNtqyYEIAfm1eMsq526WN6YKjc6HV5Id/+AvrR5wt/fG7s54toMLHqzraZenZecBPp4Kqrt5an
bZPLoHfZ4YkrkWsibV0Hv70Fnjhb5i5ijsnKMmdTFVP7Q4pqJ7WfT1/1VQEMy1QBWKD2GbUvplY+
M1pTs7yPMfvSi0D0RAI4b2DFpJpi1v1eB+dRmW5jMv59RjgANizWwG1SKpdzj+EMxB+Yj7qJL9kb
qHgESkf0oL4Cxw0jryJI55Wy9LFMzlRJY0WK6L0mZ+6z6TYjpZtFpluFr4YUbqlyTaH0mn1m0bu6
r9x+uqSgNKWxiONz7SIs187br3iW0XKNtYcYLujSys/KX4Rm3le0xFYtU2e863x1tYzCuk1rOKG2
l5w6zp2i+35awns/8HEulm3ohwimR4vLVdV53Xc9RLAIWbU8y/TaSwxlvpHH8gKYp/v8nDHyjHcW
AFd6R3mJn6ZdKQj51nfz4yPYzxcfodZdHdcRPoIm30NguOtT4VvN9vRSP8d6xyvlbsQcTXWpSYhf
KSYnItmJ0l2CaclIEzQJiuRw1yIOG3vUQMXoYMTJ03LbKUF1Hctv0vz3c2Z4lIKVWLNRCkdYyUXk
40TiMdSQzNKH7t6KshvG4e1oZeopWvUcZuGPbMr9RrZ6gV6+Z+g5rYFkwHWDo1UGkSa3RkmRUi1T
EWuyAjLy9+68IyByKm9qYC8NLsioW6971HbGW3bFPDvZaq75gDjUx+GeaX61Nb26cmHQ/UKUwF2x
fEffxpkIeQIlUhxi/wtwUlSIpPJekHVblQCKWvA3gg9X5+fTAE1ONASfOGHQKqQaXFAg7EFnX8nv
MLrdZA1OiCggoD6+EnJQk3FOsYrWl64sXMHSqR/yy9yffxjPtZfeW6WT/yQUmY/pC22EmENYCOe2
UIWZnVUmvJjILkqKPZL9Au+xcuWPRHAGFPhvoJ0HZQkGI+sdUv17a2i9ptN2f/vSA5ES08oyENcQ
JXCWxUpzW28nXJE+szZU1t1eVlxbf6bpw38miLMuplq3rVGxxLIBZNHuPppfK0zVKq2Ih2LFvGBF
qBKAT0pFZwoXgg0xBXBMgY1rAFcX2I0zlvUmTNUdjVXBNV/VwYUodg8WZjloadcHKtY0duAfCqXp
DDD4DAbQyjBnqvptgp6YxLw9vZNMsz9p/kIqd2SRVMtNxMp2UhLcV0Z1EQRDigy27UeyfZDZXMZp
gSupVai7CVBAFF4RkvEvykxRhkFnCbfST/ajH+/0ajPvbLfx2/PxPpVBhix6xK5u7UIkl+Owq2Ew
dAD/O0N8Tvuz3noGBJCXS4APNR+bIBdYrLW46WiJnNZUlpIRc4Y8adeDOCI8Gy/rm+SOvdbpr/Jn
e1e8iTpp16wkCgPsNcugojVuiaWMbr4CREiO1NmbPDPOg8j6yu1eiOBWRaeEJhU7OPhcV5rrQyjb
jjUZwEQTDf+uH9jHari7QFq1lAMmilwxWs38UH8Df4LHwDLmLcOG08/j18q1PRHv66qhXKyRuw4d
UhOYd4ZgLXnRAS8rlVs6DIIrIBLCWS/dbtK5fE85j4UrJ6D4I+3GoAIUNpEUzqehfS8LKMujV/1h
ItcjiOvTvxl8mQCSxmS2hnl7uBekh45NljLnfZ3pDSNMy36oUQPs1cH6VQAo1bXqUoQXw6v4uzQd
KT3AmQCMg8/q0RrgiQZFO6Cs9tI5NL47IAZtBNHxqhR0kSJ5jrnzT+ZJHssmj1T0nlCtlt2S5v1V
GFu9oK+MPxy2FnDBKehoJARtGVwwWcZl0LVjDIbmZLjo59wLm8tRmf3Ttpb3XrwUzijodR5YcgEp
QRnvbARoUqd6uhJ5RXh3WhILIJZuhJfE2QYA6eDp3UFSq0qOEmdA1jgPTWkXILGcUWNnVVvl52mR
oi3kbATaKuuOthApV61jmI2jVk/p+HBayJo2LM+J03Bbm3KjriAkiXNXI+j/iEXD2auHpACaFnET
cqx80IRyqtZpEUSE0UXX2QczDRzbKrxRyf6mAX8/pIUkzu4k0pDHWg5JQWVsaWoeOmUOnaElL6lC
BU/d1dNZyOKsT16ZvVUwWVlO9nqSfbcl8oTGP4GGr56Pjp1TVbTdIbA4tkB53mtV26cJAIfM1G9m
Jf6WkFm+Oa0FaHhe028TpKgGQGGRoeL0O7bKmOhqBD1QE2ly1UnJD5VBstuqkpNHvWzq+yYJk1/S
LEnf5TYOrtBghkZDogc09KPRKH4q+hg9NfbkZrnk0zkt3+y0LRSvyUcUyGLAvzqAS0wrt2iiCaB+
pI26t44koM4osJs9CDQ0EmMGIgdrJEDHssgONcAGtImcOaDfCobeCctC6sGoPDUJwtR6VrNnpZwH
skmCYHxpC2tWHVrEquSaij2bt6Tp5vlqLssqfwrTMSEvYWLHIOgtTKkZ3byM2x+ZLVuhO6lj3HpW
QIhfZDoGXOaKhro7N/1ENxPKm5PTVihKuvFEKTqpjWi6Soc2ebDbEKmhAuxSxtncS2Hi2FWiA4Ki
msll3TIw+VGyQmcaKEY7KkNNL4IETwfa2rO9VwNjjDFOqZg9ZM195cUNUE3dUU27eD+D2i/1aQU4
8o1szCNIXk1Edb6ahx1IJvAsbc7aPC3vzTAy3xra9Imbh7khOZMh1eiWCDR4gi3NzKh346LOaRA6
cViFEpLWZahY3a0OArrEDt06aYCBuKfl2AIkFtmjuLGdJpVolLtTaOI4wWcbGNkuTYNWugIIYwpT
K+VUuRyntge6rIbRgCtAD9WGQ2dKm53dS4Cuq1q8x64DZWxp5U253urfWZNW9oCcfR+EZ7SvQmK4
mPZsCPaYJg31A8XOmtYJtLCa95I9B1dNP87x1tLaWN/LUmogeSWFys9h6BQNiIfxWO6AT5UWNzrJ
rX7TF2gm8Vjh1PY6M5uC0gnlBrQFWVmpv8w2ynwjI3q5lSs7BxukUUbFhYnUCkojjaVamG6g8zjR
p7Qe8lz1Fclu7BoQWLSeryXZGpAWlE1zvhlSPZfCCyOhlvrTKtu2gGcARZ3SOenYZ7pnqAqwkg59
awz3kwraiPOoGuOfeITUSGj0EpHcvK3aG80MxnwzN2WmX0RSoRgXiEzqDCDBpjRtZIXCfsb6qxQA
+MfMAM9bxFPykgUzEuZRS22/BKi6cWZJdmf5ZjlJw3lgSRNxE9qb+sY0Er3yZclKgcoCSIvRsWIt
M5HWHON0V9lJRDxNL1vTaWelTO7wAi0x6ov+rHqnxak5bHS511O/Ax/UtOukOsBZp8HQukY1ao0D
1gRzvNereRp2s4SBip9zqI3d26xL6eyho0YvUlchedZvy6Yk2iEsTLRLyZ0OFrAh6DJlY5qjZbmN
0cfUQWwx9JcGnefpvDZTgzh5Jc2ADqmqSTprs3FU74dJb4tdVAWzm5gkT3dj288YKbVoocEITEXs
wHDW8aWUN2bl1JUi1/s0CGjqVrWU5a4aBDqcXhfIEkaAy2jqH0Z7xCB3kXX1dJc2OZkVvy862+y9
Nm3kxjdzw4L/t9Ek6qpmjHRO6YdDKXV0IyWaVevEtcuoGe6VoVEijL9PTdgCGd0a+usEYxKm1wWZ
bTqK0lTlptYsSd4b0G96lk1DKINRNh5hALb5pFQJwAHrqeqC/Wljv+qPLQXJIBDuoImC81yRBboP
cEJCn4DmOJ2rKEWSJNuQVhMEMJ/ayd798UISczqLF7+Zw20grYcI5gAmuGa6Y2Qp8w4t+Af5yXpV
Ch+XfLwSF3lWveZCMJcOKhUJlVXmzeQ2RYJ2003fTu/hugAMbRMMr4ILgv18sTJaqrSnNmy9HD8N
6F4Et5F7WsJqfGF9SGA/X0iw1KFNNR0SBuOHbp2R9q3IX0+LWFeEDxFcuKQpTTMXFkS0LdjAWsBF
NA9mfp6bglcUn4J5VwNQGAPhFE8b4JUcLwUeFGR1PeTMORq0bcx4JphjH1IvsRUkm43N6WWt7hyw
zwCUhilfg/DiNBVTXRRXukjlTVGX26gYvFFWBe+oYzEmusCB8WgQ4NBh1hwpNO4aqaFZVkHa/6SR
oZS+JjFb0iVKFrjJHOWiyXmu/svEMWYTYiPk1EFwxOMkBpEUT3mh/CC0CBT1iSoJhZPKBqt8rObe
TG5StBqTWzvoRmkftaUBEhn8X8XNoBnT5JFwGkiwbWjZSqNTwT/YfzAZ/Ncr/e/wrbz+/TXU/vt/
8N+vZQVI2jDquP/890X82pRt+av7H/Zrf/6z41/691X1Vtx1zdtbd/FS8f/y6Bfx9/+Q7710L0f/
gVR+3E03/Vsz3b61fda9C8GXsn/5V3/4j7f3v3I/VW//+u21hC1nfy2My+K3P360//mv3xSWk/+v
5d//44eXLzl+7zIO35r45dNvvL20HX5Z/ycqG3htG7KBXKbOcDbGN/YTFT/AUaLwJ5vILrxDwBXg
1o7wS9o/cfcNzcaVQc84Io7f/oF2KPYj/Z+wOCphiBGw3aam67/935cdndHHmf2j6PPrMi669l+/
8VqMVBqoIMBqi89A9MpjPpRhULXBDE7xhHEhDkMG+AKwlhboYTBJ9vfqnGwPmBnAqlR0+aIzhXtl
RIDDBEh16WE+8odalPZNi/oWgqtgFFjPY9P2hyBMwGC/8T8UPI5NTljGg5Hhjakphb6pdDveDrqk
eMOYVd5AEEItzvuPXV3uItdkBnmmATdgAMAUAyjoJeLkTXUY2lMQei36fL7BLE2uoY3gHjQr+2Jo
6nKP8FYD3H0yenJgWf4Uq8albALW+fSHcJAiv38IZlpRx1PYpIrO2fTWVIk1malnjoa0n+YgQVyY
PeaK3G8TWQNQd16omDoafnW9nmzx7vqW58bPKgxBxJAW11HW1I6E4Xhv6ut5a45RuyulFmzsihbe
RUPY7fOIXsJ+oJWpiRFdgsfdjSPsqBwNl82s/y9739VcKa62+1/OPbtABIlb0grOodvuvqFWBxMk
BCIKfv330DPn2zZ2ec2c61M1Uz1VnrYQKLzhCXX0+YzeXh5/Twiy2BTqCfC3+4Mbf3UPZn0L1o1X
Rh2d/aDiE4251XC0DZqWRiAFkSs3q88ps2zY1n+PSkGgwg5FP3SrzOLNxqzmlEddp8GcGiWqFrbZ
XvQZr2806MuBrXl+ZF2V78qe84PRkOb+84m/25lYUhjaxqkBGiPwrm+XMKQ2JlMsPNJGP+7GyrFv
MzUPyay7Ov73I8GOieE6Q3UGrkxvRzKR3hXjXEZNTqakmU1Io+m6GSAkUU1nvubbMtpf7xXiB7ic
Cay63lGu/bLMJ9KXUes7Q2AOVZbUaIhiuZoc7AyuADPyiSJX8DF2RNDOCxSkP5/s28jt/z4BjmGP
4BDCofd2sr0DOnStIVtki/JgZao4IsMq/1Vx6P0gm/Bw8NOa5QhwciSF7poL9uP40oizorAfrREo
J4PjA0MtADo2MYgupwUUIIBzSeMfFq99WYBPDrDt/d3nb+3cQNvFKBAiOtiFJmnEceAZwPusycbQ
75R5Dln34Rd6NalN8C4LXlkGxso60lw4g+YXttGjP/3/MiPU1FBrN713dDDidzAeLXlktnxCuomV
juTNjuaxPefk8uGax3pHrrDGbtvSmpMhGiPYXjNcJZoa3GMIKmr6bJtp6HXHxdjJ9t91df9efw5K
CxYudfsdAwyxXTkIp4w8lG1uc0uAvjfVidk35ZUxkH8nQPPXaIxAgB0gBtiPblfhwCc3mzDBwlxG
GEcRK5BdUR8+/17vVwXODQ9Bjw2pUoj5bm7Yph1sc6HQz1/4ElRFtzzPvT08fD7IRspgnQpGoTie
8A9SlS1OooZnkgGTIniojtGarML+i8VKh2DsmeEKO2mP5p6UoTHGd+rcVfd+k62Dw51mbTVBU3T9
+aurri21mTmYYj3HNTVQrPlNeXUGKPH+OsUi9C2IrZv4FxN+O0bau83EmhKL0I3cwhlDt7BCE65g
cPpTaQhu2LfPX+m7SAzdWsibIQgDG9FztrasCsKbqYI2N13AvrGsYAK+zqtZ4JxtBv0l9v/fJg0m
w/D+PKhrAJyBobYcMpfntkTxOEDtRXoXmB7nwWizrH8AtKYxE5/WPd/7kolH0K3cDmJd0ryqUjlM
IZKr6n5iUtHAQZnd2XOAoQ6GWfdf+iL3RKK1qO+sfvAvRWkvT0NP+z5yiB6/5gC8RV7bfDGlXr4r
BYftefRRHTa+SEPCUWYanlTa73M1PVrGmIe5slPgEfidPeTjbTVr+8aV+l4p8tRpyBD5BihIaArE
Fifmzs0zyAoahgjKVDxQNj97kwNCnKMsK2waWSa6anM77FKPVFHq8+t6EuN35djOXgoyXFlLuVyy
RgCL0GTobBfSjWZuCRGqUZA90gxtRzydVhMwuBsEY1Y9MNUmuHF+DP3cdcFso5HrkPqrbYs0Ni3V
3vujanjEdHk07Ppm7AsK7ampuvdqeK5dz8sEd/NuKFmA0rSX1Gwyr005VmbIoFha7LrK1xaYTwW8
zyggZgZMhZLCp7csJzGDRsnST9cEBcdCQrCnte8qQ976fhdrIkLfSKsDcetEdH7sjcq/MUpQ93P5
6BCvD0hfsYsMmKDEoGYRIKWG9fqgiqjWpL5KVXOZLZW8bOTkBaqVSZFlU+jI7srJBxEvTa2/w33L
TvpBPNKcP9ut96tqxD0ZGgadJAvYa3QRUP9z43qk40Mh1h6GLZT8KbXmN5IzdVzvnCpM3WqJ6tpe
EhT8ktHHnw4ZnpkxyDlmYwlMKeLPPaDdFPT1MrbIXCVqbCTArumEXZNbKvTzAjoxtAdhGFlGoDML
TY5RRjgkq6hh5FYgjHfnjlyPBhkS7bP+mmjvO4f2TVjYqfHIeD0fB0Gsm8Uu7N1kO7/BtODBktdD
ZJv+dKMKau8a4V+grQ2eEXUfOpkSNDusS9cQd15aHqk33BaTNmOWWToyXJgRV9wLDDFcLUZ+3VM+
Bhlb9lVX1kkB0cSQTnAQ5t6Tk9qPQjArWCa6y8jyRZbpj3JebhDVGtfTJCdcGYUPGqJZXQh4nkdN
1/nIRosxHqria+6R07hK+mV+BjHijpWBbdSAwhdNHReTXewKib6AaCysBv2YNs295yn/MPs5C4qy
2VdLexC01sGcpzqoJGpdHrZGMP6pRtX102x6EF90o2pMj1PHs8hC8khMWcdAury4vP3RSJ+F1jLX
SZdWz8VQHUTaJp3q6qSmIpJTk4ixc5LBTscIp8QdDIZ10MxZea3n0drlFUjVpCpE6HTVHg06I2EZ
82NkNCB3leYA7E73UFgGu0Hrqop0ZpM2rkn7Ix+9FwVayQ3KATpeGMS6ciZP6BgZCVV8CDtqIfM0
BxE2AxdoMRkkZGX2O3V9tNl8Hi+03zl29TjW6ksxu4lOpzYwZliX2D2FXW7mPy0+2O9DOznRAGpW
CHMH+Mxzco2uBAZIgflEowPlTk5uEdBADMChV72svjZA0+8GxJsTNZNxRL9nSMsD6g33WpBEC3Bd
FmP4WWXeb6p7Gmpb4jOy4rYbSBNI162CSc3zYSnZ09KPJOy7/DtrFiNWffbVKNwvS0luRs8rA5ZV
ZawnNUVoi1WBQvsqNKsuqifdwYelyCLYQoBbTgQLS7+/QpdRRw21wPaS7XA9GdYLAU7qthvpFE/c
eG6myYpdoyluqWpkuNSz3g0zDK4VnJBw3K1L0DXFV6BlpyPLjSHQE5IG1DWc54UoEbhl8aPILBGa
WUsDDuNTvLYLw2j7WC0QIfIRxdLZ+WG7+c+etReQ5up2xuRaV+7C53DpBxJrhmOCEOwASEjKwISL
8X7x3akO6kZ5TSAmob5POK8SySgGsTrzCR9mFAEkx4qjZDI7+aponpepb77KkiFwFqS/0VYHkOeg
7QxGk/naOuR9BmyJbZhdDp0DR12hhliePKjV7NXUy5fBr7sXK03bh8ZQ+WFsBAiNmaoeJ2eujxT1
jWsYo1qoahRGFuTmgI9tuaS78gZWJo40cxjH5LPs97zn04vDp2oJh0ULFk2qrA1YL9D8xFBW/Ooa
nuCBpHJJhDFk9jHnQsJI2THS9Ermk9+gRZPjflV1n+9h7fEtR+b6DOxyke9MwwVdsK7nPgNs0fI1
Dt/SmXR1hW7usKA9xrw2O85TXYoHeyk9CFA1y0RiO2XlDBB/reajTNEB2otU2hUPbIXfsfPrivok
yXnLrcDQ0u1DmWHlJ90MSYopEKo27UsXyyT9Vma9UYREIydCw4cS/tUdzLx4wov28wPvHekmfj0R
LGHXmKyrsiXeFBo429i1IYr+MbOX/qdbVaLE4hkJJM5IKm8KoStIgLkE5HZeTo21wzHXPEqPd0NE
KzNFkm7hVHBmboRNp6ru2E668e4dwRTiANRKfqQpq+fI17XMo4yytItswt16X9jNpIPFhOZ1aOYW
pyEaKLK8sKcRhau6y1K4cAyL7yR87opVJsbtadR2U1/HfZlL99pG9COiZUy9bjehNWc8qYkp0QRc
WQMJ24zK4SB8O4eIe1ln3nfl2o0bjh3TcLkyUYtGk9TPn1N7ys1otjL2TMyuI9HYWLQ45BCZVBdT
Pwt6m5GmBnWAs1bGYuamPokpb82nBo2xKW66srdus0KydK8478vY6GzU/AIP+ILhZ+1nAGn3OFIo
zJkqJrEPIElbxl3BFExPFZEVjjmNUpfZZYDUo0E6/PJxSo+Bp1WxBL4iunkY/Xa2DnbDnPrSWxz/
Ac/k2gFuBOzWtPXNMhK6kcVBmBZa+0z2DGEdL/3p2OvCXoJMMNwInrSnS1K5Y3Uz9GZOruu673So
8w6IgNAGikFHrqDlemgAqPsyjLkqg6Fts3tsLB8HvIOoVqD5qUmLe4zInoJuYI3WrYk/liN6D+NN
ZtBW4Cyc3PrKGSETAYx3uZQh89sKUn3Q0wN/U1ZpdnBlOqPCAw6UBQwYKfskY335tbFba7jzspbJ
DpagVYqWfjsV2a4b8fO4dJyhvSIdHRoUU4Vu+fxoqwWk4aCyx2o8LQCwBJS2cEjOMsM5Zf5Ulgng
I+oF3iM45BxSqV9DU/dpDHTBwsOpraoOkA4vsyDG0vcXuK9MO+hSPuO5S24+SMndb+ga+TCdxAN8
68027QIXpVVQ7aTVQCMw97wb1ZfyhfZgLx/LxZ37QDETwQjP0E0PofOZD4GXN+BN8Lbo78BmcLBO
WQr/YQatA4hguirKSmKdxkX1UBztx55FRU7d7Iop6uhd5w6ihDgneigRCgcQpxFeOcLbhNqqPhkZ
m2YI8DeFQS+QBen2DhGcsk9din47gGm0LMCFJEs340lwd7nD90xAun+ISmobVIPhwAerOTIPrTIz
AtZhRoAilsL5DsgZV7vF8w2xBF5v4gmCCmUxEDoHtweyIGQSAF9ogLt6ap/zpRvT74PjdHZsTtJ3
9vVQM1oHoy+gQxvUSvhKJq3rjuZvXfdWfjOiM++4x2VpZnrpF306g5balFVYubxZ4s7tvDaBgWW9
YAGZWN2HHOqMixsDezdoXMamNEUyl0jqOpguAbgBrIsL67n1Uh4cG/EWYhnnF1y1B3HM+DjzWwpb
OrT6B6/XO9mp3jymeLcqNGe9wLAX2t9eosyFi1CUS22H9uIV1tfOhIbirjdA0n1B7CzZGj8gbQVm
SSn6zWau+dzZMrN21FtKKCkso1c+O3Y+DTt0Uhsak0n4xb4pIQe5FqwdOJf3bkGsC2G4jXebp2Uz
HdqlHpYoBcXajkgx2iJWsJhvL6WgZptYXU8WeFW35RJCHTn3n8pFIgyeFzHmcW2axZC4OPIQp5qs
hpRHtSzISahuO/sxlaLOD95ia/+CQKi6RoZgWx704GSfyXCeSp8EAwqyzn4gg/MTulZ6Ok3a132S
UjrLxJILd8Nhsson4Szc3nU600hnRV1C6LRO6SJvprKfsotuKmn6DRgJUYfS0GZzFNLzsAckuN3B
AOuqy1mylqD9wRS54H49A21iQxA2HlxhkWgoqj57trPZwLntG3ni0jJrwi4b/XFf+Z3mQdeinxM4
WUO6HbIjTwTUIC0CvKYQPlIWs1n80PRVRVMgGMVdiRODQ8BlEtcmog+B/kHriA6SGx423k+LTIbC
Xh3nudf7UYFt0YZNmze47/vOMTVwE3OFU5v2BYAnVWNPOyR7s3zC9ywcrDtNBeK3yVuM5rdq1YxA
ohJ1ppImn40iqpTCOZTrcV9Xo+v9oL1f/i6gwF4/T+U47AS6bnGW9n6aoOQor3JvPkfC27aK0JVB
uZYhMKKoZaFptClAAxxEtSdh8gS5SkQVK/kUl0E8LgH5l8ybPwURG7UQoGWgFeChPve22lPg9KhR
8A9ajUoImdJvBdHxn/rO/+/6/h+yivh+0vU9VYju33R9//yNv7q+xP0PIONoCkH2G/iQP9r+f3V9
Les/sPsCicFGYRakYBsVs7+7vnAB/g90911imsBMO+x129cgDD8Dixj1avwBDzjyb/q+WHT49v8t
lq0MPweOs3hkiF+gfbldGw3X1UgynJ6tlpkGni61WuMK6EHSISlta/8SaWJaJjV3Kb+CRW1vXsCm
1YZDApBtOnQKwcxDmjbo3OihLVGmr8rJuBhAdYZVLh07kXf9g+zySlgATmWGMB/gzmcjlMf2A0Dc
i0jOSmEfFwLbZ8QKnpvR6eiMubGcrEnUOulhtZ7vpxlQ09iy54HuLbo0P3IKXueuJyvk28odNoZd
VcMv2gWyiYWTh/jgys9p5e+onRZeIg1TLj9zqeUvYM1cDbGHHGIjyLbJQ2oScETTCQHqg6WcVsU+
mJ064NQFGs4q8PRHG03SFtRHr7oE7KQWmCRU1hH9CVUcaGkwsPe8sndKKxiUsneeW6EKUBRA4UUM
gDzwPJBh2og3JvcXz0Sl9o5dWH2CRuo0XgCZlpkBZNzX0jliZrx0NhOU+Qj9pgCVHko4gM6qSwpF
2195lzt9LJTdO19bMVFUGzNZ4r9zZOcxaR01JsVQ91rsm6wYAPgPsKLmBggiw5m9CFjHFDDQlKd4
XQHcyzP/CPRAvvNKmz8DDJfOgQkTGftxmCvkjeZEVbVPW8v0rvGXhvFL1y2+2Fd0ZlMM4ICyEp0h
Pn+Zu5GpeEF5Lo+QiJbQWDGKvjqattZ0CqhvZfNPJWkPVHax2MQ9aTVOxoPqBxOXXenbv8aeHuTY
/zDMsobUVorUFVmmGGZK0UXL4RRQ89gr7Nm9WbddB+A9lNYi5ZIcdp5mi25UnZqFv0RqtDL/zvAn
xAlFUxH/y6gQq+yAVR3KY4VDPlh80qr9yLwJd+cwS89vI2c2vGyvUJTMI7yUTDwuhsrsqBl0xh80
NdALRumsKiKnULLelXZD09/95OnhK7FQ2Q2V4ZbTNTTELPN7Ixek28Ey+p0JwG4DW4dHTMlYDsNI
JjkHiCOM4lJ0XLanuVrYmtcVeWP9pl02dzt30J2DYqzw+7vcrCZyb5JstmLDFjAxDfOpnjwKbGRf
tiYKAtU0JL4vVzOjxkctvA1aWrgitEbFu9+LJRiUFpD8sbHAvWqXei18tey4WNaCMMEfl3J+pDOS
QGzstJ2eIR/ttLGT2Vy5kdcVEsWOaYRcIyq8dicfACQvzEtmL6y4aIeM1VhjaOMepFFPkI9UXst3
tJFQwW0zJDstJJSMoJ6BXj6KEvnnvZO7HW8CagIgcQcd+mKIwddr7b25eMy78BYT6jYzB7g16GyK
3xeUGSDU3wlcf8y9zmYnjdLGaqoIvROjh6Jq7eXwj85z4FqPLkINN4ImadupcPTmSR81Bwrz6Aov
kxf1KD3jUnnAbh3hJsi6i6pPNf1m9G7P46wDLPt+KmpRJoDiVmViGzgY40bDoWO/UM0mwG37YokK
ZfEmMRzQDY6uxsH7GwfbBBjr4lUD2wHHtLSRbeTOiGi5t9jjUk4djTvfB92/NHvK9ogIkZrKpjKm
3ynvxuZmnDudXla2g7oCIkPhpTFH9wqOJhL2J3k45rO9EhnLQSWTpFAqACR6Kfk9GQEraAFlZx6q
Y4PqSJZQNmbPel4V+Ctedeq2alhdXZl5yzDRSphLsnp0tEEh3BFi8qVlNlc+zRd0vSxmeGFaWfA8
LKUh7KDBneYHvTekadh2Yw53wqoZp1j3MoNMyNIX5ECglk2+VxJYohgO51OfLDncZS6ExxePB3Pj
6eIGCyHTlyn+X9gMc14/uxYM744WDKTyLwgwh98kEzPwJVnTqBCpJdDTBqQtAR9EL5wPNx03hvzL
REdW7QHG69Sjn0E92AqXGfndC/AFfZ+wSWUKVXO78M+QnLYWSRR26Sas4gFqgvQZ8BObblpdMWEP
AoUHFJRuUVQ8esc81EaYHn56AbTW55/GDm4DEZxF3DP90E0cift7HRvuvu7a8HrfdZW6lOjwILdf
xfTENxQW4+zQHawv/0C4723z9c9YK+0ZQvlI4uk71xRjthfcUACIrWM5YcJjqEEZ8Qi9NbiJPcwX
52TP1hf3JjgBQOP1gOsDvWqF5pIDqLT6w/4R7UrYwd7l+/Px8UcvEWAUMHWBTHV9d4sucjs2zkP3
9zj1MY9QlUiWWF9l0Tlo1pY0u36wN2ORt3MilYmClQm+mLxkRzsCsqWEdlz/w41Xed/5IiMhdD3/
Cs/fYDJfI9M+/HKvJrjJAKiSTdGi6BbYvro0GGrhxVmpsPV3vPtYr8bYfKy+To0SvcK/VgeDnUl2
x6+a/Sr0MdxA3uPpVZiNbHMGief1lN52lP9ejCAuwqMKYTXSm7fvMe2mCl1SxFSevuHNTnGK+/WH
p79+PszH34t5jHmA+QJFsWnHlzDARC0TmjdtZB6neOXnwlX0wjsA0B9Vt1XSXJ3jBZOPPhcQDojG
ASwGmnAzt5l7OS2AUQpUrJMMDJjvzaWGtW33BWkvvaYhYtFQQ9RqjNlD99iHAFF/aXfd/szc17W4
/aSvnmNrRQCdXhsIYjwHu+oxvL7gMGVynrMQTKfwrGLY+9HQDAUAFtEChBXMLdpOLJllYaVCzi6x
EhKXCTTYC+iUmUm5N/foyJ+Z3fu3/Ha8DZrJ1LQpyDqesWc761KFWZxdLffewxTZ8bzv9tY5bZUP
FtPbITcfVqY+1JNaDFke4OwL06FVMcw5NC9T5IYIZHZ5fE5VdmsFiQMHWlArgBgHNyzdtkQPvyR5
wx30ajTchPNnAAXsaB18HZrek4N1h9QrFnuIvbrkYno6R9n/cNLOemOQdUkDHft2p9oSbUtGkWuM
SbaXSXrIYQQpUe4gCQmakF2DBpij/xid+b4frafX464/f3V7wHO4EwXHuPnlkjS3q5eeE8nTH3Gv
swKCG6zoeh7hNdtYt7AVM0Fy3XzadpxSdHfQagXAZd/DTgnqZdVhPpAf5/Qlt4Sa7VBb9yjBZ7Qt
KIYSl/6lc3RCMQQL9iYaYPfGlQX5sn/klvX+gH8zQ3fzHYVoURyDkiDUY6bYioad9bSq0teH5lje
iauzN+VH4wHUiPdqWR5QShtY4zLOkIVDhA7hwjnuwubGSKGQq0N/B8tUyJV/OxdufBAHYH2CoAKf
W4Dt39HV1VD7uuFwUDKrh6LisRx17COuW9ZGw5hQAqViG47xeaLPnfnvrzMM7XmrsdNfR+DbxeqT
itJuRHaoNEsMLRJJ6x0aabl9Dnz74X58PdTmouYq9wqfY6g+8nbNbRV3uzKBgyhE/afDdFkep/05
ZZINb+XP7nAIEG0AIiJOfeeAB95viRb2CCACXETV9XqHVnBjzA5r6Gh8OxfvfDRHjOcAsw0gPgUK
/u3rhIo4yj9oDf+RMLei1fLFi1Rk7FjCIz/a63NSHm8RdX9NELo5ALlBu+o9vBON6wqljmGtaHg7
mhm7NB9+U7s6ZKN6Rrqjw77KD7IC1g4QglOHzjvywuZIrfpU8fFXxTo/zNRwhTr2GYWMPzS0t9c4
ZF9ePdvmg08czVSUW7CRrmZYz4AcCYuTVWSEwFPiu39X7ss748yga1j0bswVuo7T0MaH34RNbcs7
f8w6AIQ9tAbRyMqpExB9juHxQe4FiB+xPNddlcPs7SFRtYac8y5bD6V0B32ftEGn9UeeJmXEv+j7
+iD2ynjspqTydmSE5ui5Y+qjib5+gE0UYQ/NmHsVHgCvJxb+YwdGFfrTyeeX2ftY5Y9zBAJQaMfi
Kt3cLh4ZKtOVzos5fyvZc+We4eZ9cKW8+f1sI/uc88qBM5jzMiYwfb1U99VxFepDCXMIYZGEaI8e
sptzr259NW/XyFoCR4aHGw2hwTaELwCPlGQEETs/uUDosX5Cre2GsO8yfTEBxfn8FX5wJqzDMbw8
EzcKMIBvzwSdL3Vr+PaLjeoXuqVHrY1LaqnIVigbSeMBLT4HcLWmPHjrXoFHDpQkQg0fTcuqz3zP
D184uF7oAKHEjwxmc0DNI/eB9SAvmryMqNQCVPKQogPGi/xaGEXMRxWYAAL1woskIVE6sgN6eyuz
aGfMDTrzZ9KprZ46PgHeDlJgKEwQD27Em9t2bnw5QcnlRT47dxn08UX057rNn7rn+tk6ghAfmj+M
XyiGn/ks709OCP6B0gjjHowMdYu3n2VAuxX4EOsF9f6ghZBaBuyzbX4DCT02fIDDyou2vJr1NYPC
IorYbvW7bg6zfUXgDQGBiM+f5v1ufvswm91cEVYNbU5eCvGUAhuj3BYYy3Ob7YPNjBn7DtIc3Ph0
m1LaAFrXrLJeVuX/7ML5zY/rYbwakg2/yrj9cs6f5KNJoZsE7zZCUafaUg9oWVZOVrQveXnfuldO
c2NbZ1iwHy1neBmiGwUCnIskefMRIf0AQthUvEyhPBCIYUQpBAbQI4KpYbAmq8sSGCx24Qi4J+fK
b+9DJ4qx16seLN/3W6lZABOdlxxjs52AosaKt4XjfRf2P0ATu8y7RH9Fq2WVh/x8sXxwsb4deXOx
mmMNkKjOX2ALEsFXJ2wBlT3SmO484MSD+ua8IPNHcwXjE5B9VHdBM9zE4IC1lwZ0yX4vwIFL04g4
kKSLD0FV9Cw+n9x6o2wOZ6isWeCfInQA3Xhz42jZmKssM6A6/d7Kx3CcvmSou5pHWKUHmnzrWH/m
gP4gU12l0P53yG1eMxq9yHPh/yLfIUK48xO1a/fpoeYBKNVwSlKP8lrsi0iG5Or8m323ScCmRsEa
KunQxgS2bjNff5AccAr/B8mAi3T2qOkGc3qOkfM+XEEADI4tNgpM+gj4Wm8PO7twCBSa+Un/9HZm
rI6kRpW42Tex9+DCVoskIm6/8xsK9NTT59/z/fW3GXqTDqNrCdAKhk6b8C8LqvwGUOhVP7yHpw1O
Uo23eu6K3/pJrMiGNxPe3HMM2jDWlPJTH6Gm8wXdO/TTQrqz41H/AzPjDXMHYfhmuM2O7Dl8yqEU
cuog9Rs0YwDgcXW/PAK0ZF6tng9OBDAOBFaXUzlH6Y/zRfJ322bzAOsye1V0aItCAe7HT8Jsvy6L
ujXxECPZS+UdqCrD3gWGLe2fP/+266ze7NXNoNvIBjB5kJ/5iZC7YX5Et+TMrfg+ONgMsDneewjS
wUxQnMYEvs2Pq1xnHaKxZV+sOrx9bEa5G/h12GM9fT+Xy72vhmLw9aqEFh52zLv2ytQDGKDkuoTG
SF9CYQog00N3nP80IYC5f+jmY793d8PB/U2AV2eB+uVIGNWdqw+8P6DePgndRski6z1vKE8raMeL
aXPXIWK9hxDllbjg6g5LiwV26Md/KGJQkD974bw/pN68iq04M7OGrF7qdXmnO8iBpLBNKiPr3jq2
19Ck6tuwfkivzyXv5wbdHBwgh2S2Kvmp5EaMfsxVQX53ojt3PL272TbvdnNQCNaTnvrlaZUMzy7M
L/NvdeVDSZQDCgdofVJH8KUFCvtc/PnR3nm1uujmxBix6P6cyMDVBQU0njqgIT7fnR/untdDbM6E
OZ99Uwt+WobAz6J82GVGXJKoIVH/CBsqBzESvZqcJZojtp8vzq2ac99vczoUlho90vOT1TWwf0bJ
VUFkOj130p/dHJszAigIMXBdnhS02x5mFAi7u9WegoddAhDgFwJHZnVortle3Pm35P7MOz63fDaB
ew/EIgeI/7S2JuevpQxdCfUndF+P/K7YQTorapsfCMr4Q3cu9l3X//b0ff15t5FDzYAuKvjJ/eNd
MWS40Z2oOpT7if0D+7QzX3ObqUNZr5wA+D41mbl3LaBFm/bYAXP7+fs8N8omTjH7DpQ1rJk+d4KM
XuuxivPx2+djrAvik/e2FQTS9dC5Ep+M8TwEfT3wQOSYrSnkoJVP/rn1eWafb+UNqsrwiMQmdNMl
MtkMEw7rTPx67p1tThKz7L1FWOWpqH9ZUzIWT1qcW2rrIfjZK1sf4VV0oQ0GaUtc9CrGRJK/XHUZ
3Pqwuv+BPeCHE0L3kUH11oVlyeZIVkNXzVNTnhYQxkGxCsz6Uvbky+er4F0RaD33VwVNApo6OlSb
lbaqwmdLVpwA+g5ZARZOXRxJUX7zbONyLNMrgLniz0f8cCUA9AgNaVQn3/GDkQRkusAlCoWJkE8s
pPbD5wOQDz/TipJwkG2jkbk5CplVD6xAnOCBB8f3s3FbLDFtD9C1DHJ/15Bg7YOB2xYB1AIxrLa/
7I3Y5k+0+WWHVXQ+uflwyq8eaHM6NgAdLOCWnFCRCid79c/cfT7lD+N8+9UIm0OQzmjrDpyfWvhn
p0Uok34v4BJmXuZAEyXnrrQPj47/jrY9BFk7gstqlKeq6wMH3BPf60EzZZHKkRbXpzNz+/BzAs0E
FC9gAO/aQl3NlQlMGu4WG4HnqYM/URo1cTHs9FcvOd93//BrvRpvvXBe7fLCVWIGMPRUay8Crz4A
ZePMQfLhzn41wmZnm3lmAJNZnIRjHm15PQDo6vL5zB3y8TSAMMYzEmCcN0tihlISL9P8BNFYQb8X
xY/PP8vHc/jfX7+tFgDc31Wg2Z0UwkNQmoLaI4HrWmcmcW6UzfEkK1maQJmculImDbk3TDfW7bkF
9uFyBgvg7ze11aorDOW7oN6e8sPyrL4qDxZtHOAZiv7YGGsv6MYgDUiQx+d04D+Kmv5ogFOoMlAc
WG9XWm+n3v+wdx5Lkhtptn6Va70HDVpsgUCIjNSysjawLAUNONwd8unvF0Wym+S1njHO7o61cVO0
qszIjAAcvzjnOw7WajZQnp8qP9g7umjjNhibuHCkvf+7n9hl/o6p2SIRAaXcX99L4Up/9cfPZUC+
iHoZliiuwv9uEff//krsT4G18/2ZsTBQ+vOvlG8Qf1t7+qzSkchCi1xbZ7cdy6R6nVIEBztxyPfF
r6fff9wP/6Dh/sNnfGHq/Yl595J/dN+42n/l510geT+/4Ffzg+P9YppIIZipsd4BfMfV9RvyLvoF
1wvzfh4KbKIhuvzT/ADXDi3rRWVKPAEE6suz9TfknWH9wmfqQPMCBOYFyBqtv+N9YIrJpfCHagrU
FYwXsu0Zo8LRCKO/PBXnZq0Uko1HfARecFSgmGk01xE7joQLc+N7iT2VT7hazTsvt3Jg0so/Wsoq
z+7mOw9wIoY7H4/kg7007SOK1OJ9ccPxHge5/ZyNQ3ia8P6mxqqjnTTaKZWWXwK9aEb70aXqTQ3i
/K4sSK9lYpHIxWioDvQr80MrjGHkjg8jqJNkrbftqu5IHRJO0z/2ngW2ORgZOo/uXB8n9O/NbgqK
mdm3tQbGvtCyPXETU09X0qrfQNpqjR3T3YZrK3RF26cbemuzeIBw0tTYqkAJb4i9g2kZnrepn7IK
aLQQtpX0PyG4GneYOIPazbMHy2qtcO/WcttVi2zuwEyRgNMvQsa5O3fpnDfOPo+GaSXdZfIencrS
t5x8GDLJLu/vTWmvdaINy/wwQwMrs71Veapn091Hnicf1hE9CR8mNiyxvS/YQI8zBOedMJrliKPT
AA7Q1elsL/p9ViEe6RnCNIbcTRsfwK/Xb9ouvAqjqWG8Tc3cJ2bt6qQHHRxHJSJdT5Z3XF7eTT9o
dbWY0WLGzqrYCvpWFrA2KDTkha7EsQIrZMYA3vykDq8ShWCcuf4Q7YoKJVfsRUaP4tyKvk6dN7Jx
HidMln0eSd6LKhqPk7F1NDM/wcaospcvHfClU+2RX64Q/u8nsvy4NnK/zUjCpkSOZ1dUh8Z0hYCF
rUR0Vj0gjUPthFP2PtpZ/dVqBeU/vnrK/m6ztqfSbmzk8Z69BNfN2rRXS4tTFjqCxyZ6nBgz9/Pb
miPOT9Ziak5+rfGcBOsMuMKO8qMzTDb2Dl09BAvWl9e8xRyYmFgyZJzltvO62l19l7cKbCveHOIF
227L4rp16msZWG0T1/3FLC8XgSC9mGyPCJPQzWp+mciTUN4ijzkAOGiGse66XWPvI/BN+d2LDptm
n7lFtR0cZ3GX3TRYWG9X1YI/EFtxW6FdeA+qbDuCxABavczu/I6nqh/jcEGwnsy9r78JSGteYnSG
TzZtWIh3U7kGpha1lZ9rTNMtc+Agt3Yt3o4wxpbf3y6DZR1KfQHVA2evk2ow+1cIB+Zu7qb+XJYg
VuxgIh8S+oJlwcNZJer6WOZbJ+LeKcUVhpzwy9yAs+g2mD44sqtDOBu4WqLcAyem5jm8lbZNTMQc
QQ7fLU0x8DbVm/rRXWDfJVHLx86p6i+W6EgZhDvTHhqYtd9CpWe4JFFXlOl0YYZ3YrIfLegdJh6U
bis2kbKvLUedTIEVOiIumnrA51nnUfMjb4fGM3D6+dt4ysvcZA1XFQGnwewEu0uCaM4CvCtu/XKz
SFXDqFrfONuKLKQmEdMhRygZSAdMIBDY0FxEy9h+2Ya0E0UYHv2sxo2OwGP9pLEryDsM/2KAE2Tj
Xcgtczls4+TdLGMdtAev6WqSc8yNw63ZVPjoLVXTHeZyLa/muu6+joWl+XlQJGWokeZtLI++WuQV
JpPO35eyMA7umjffxrF1dvlsuGmxlbNONtU2DwYf/+vYO+1nQLgsi/Qy3Ibcs0c15/P10AF9wN7G
Tb7K+TS5k1MkZWh3FFLUOfu60jpVpjOkxqzYv+dztcWWs4Rd3CplfcBJLxP0K2xHSqt+ts23nA1J
0ZtYLJ4q/w3n5bdFii0Oxip/jqZ+3mVD4yP1kUH13Moyu12Ner0rog1nsLCjH57T1OexGFC4jtF4
DsZ1e+RWtuxUi2jsd7V5IWK0AFPIs0GBYCVQ0pkjU08ViV0a2WsEmCUtF3/6WrmFPltB3tU7MQTR
oSsypCedD2O8NbisZyN0j8IsxDWwFfcr9ofqeiwheSSQ+Ju0J9QG2sjSjZ8tE9ZeauqyS5lzbYdL
Q472uAy3AbK1c0E7FKv8YfI5P1aWUJ/Hpce6ZgFnj8PM9O9LTqcvm4Lfj2NtuypK39xdgPhvPEqW
Y4CH/mPTxS7kQ4q1wXBOtu78Kgx/nM7a7sY0M4v1u4xkcxU1XkfzGJZmLApP37bdGj5OLMzdWA2T
rIHZGeGcWAKSzsHSev1R+qWcFSdfXYxvmYFhCh+gjGpXQDoARWWipR7iUdTzR02azv2yFNXdEAyv
YWfDz+Iauc99Ze2jqQpex22qn0ovmHaAvaHoZMDlnxbbmI4+jCc+NZ7f9ijLdLOd/EouVf6K7tW6
ynE9ftla0b/lYcsbZuddk9TCzU6VHw2J5VROvK3lcnaKDok8zw0/beux3osxkmlGNM6h9RoZr0SU
J5jjOzBCudpdgAOJHpcxzf2gPkifaNKuwTxV5dwt8IXAE+WRn1rlGKaj0fq7EplHjHvUf/GtdUtr
DthdqC/XjJvNqdYhdjpL6N3qSzITV5OpTlhTJbdet4+UGHf2GHnYzmcU+3m37TYyqm7A5xcntdnG
3exXJvyw4WtdG11i9FOzzw2UkguY9aQeyWAyS9/6ZEOuewyzqFGkb67mZ7kV+n5bZnXMqoCz2w56
UFfYf9yHbITWY2nbPfrc5s96meqM7Zk5nzNdh/X3kc9zilue0hv2TGvcW7gOg3gkvOjzLEK8/rov
jvi6sweP6+EBoxMLXNhUezxDzZ0uLLUPR5Hdc1GuPwrs7SAt6mWxAYHNbfOxcj4kC7iyo22P5ltZ
V8AFenc4NHNWXE/k1uyiLtRf5mLhbNwwOJgnIefQ3svKnL8vVsZjTXl2NxP5MDNhHq3GT6YxaL+K
mrdnBfP3Pq4OlkM83/gLa8Yhyp1Sf8lkR9Bs7VtpBe/n82pnZoUxP3KviyAYic2uxv7GwRa6N9Qy
PxC35vNcLyl00mV1jHxvKxc71trius0KEbwKqa1vOGa8W0o+6+xRlb0otK5JPpfBeUO5/OC7AHOJ
cmAsM1aDgRRkEj/ktEaJa4WND8KeAvfXHvo/7dE/mB7+V+1RquYPTs3yTw3S5Ut+a5DsXywaI6T5
MCadkAfk7w2SY/6CDZZOGTwucjUyGv7ZIBl4ynmkgxFF0UkTxOj0Xx2SHfyC3BWtDxcVbZXn/y13
OFfCXzokxGkXUzg/AxFekfnTPf6HSZSTT0BAlsyI/S4AiGUvqjpu6ICC2O6d7mSgeo8HBfWEfJTR
hs1FY5RYHTLY0bCyL5keoh+mV00H8EdVy6gp4oQigvQEFErxz+0u1R5lqjdhYhw3/YUKGmi2KLiN
xtC+VnmNTDaLdOJLDbOQSuB+ndQTEi07Wc2i90/DGPTRq8UNXD9XrZ19k6W1qKR0ddM/YXIu7Wts
o8WN12yAywwI+Ek7m8Nt3gWI+0qpaUg2UHJbXnnd3USxw+PFyFuzvbGxbZbfeifs+6sLBx8aH1BG
A+pZYXhUt1OUSXiugJ16AH3X2s+McWfWsPXekR5X+aGsL4QuwaqmS7lJw2JXuN58s1XB6MQSbkW2
cyBJGUeGFsN4a5cbwJZJzTAOpZofW7hS+2wM82up6DxIW4GfUaKpNSeEFLNpqGOw9uNVt237foFp
js3r3uhldHKH4pL/HdhVLO32aVlM72GGYXN2HANCsP7QnJ9pMG3bIS+bYh8ZWuxL/vfB6aNuX1Bo
kgwX1awrq5a9yU6vrklHshJ+9xaiomxf3FCblcKuzlt6a2BCHOrk573yt46N/+8yAi6o9X9Pi7j+
rkCV9X88D37C2X+jRUS/sGdhwMyNDY8fYMfv5wH3NaR8hhWoIIA/MLn9w3kQMkwxfc8ErYqKk5S9
f50HnCOoolH9Yc+FYQ5N9u9MTLCz/PU8gGZhm3w7Yv0iVhuX4dsfzoNhA+I6L2BcbBvYpN1W8Hso
O8P9GGake7XA4LHyCHW0F7kcWqI6P2dSrFckLehz0VEdxlXfhzJRg++dIrczHkIO0LsKCs45r72G
EYfN9gDPtR93hdW+GGO/nZB4b2WydJG49kr68sTqh+zTQs4X8BmWR1asCa9iYDDYb5MbEXlV8yg8
mJVccqxGBdlANG/F2QBKkQpJD9xLf452BB7NJJ3w52+2sNcdpm3zh6Uje7dWuX0Yu1LRuw0m/ExN
M0CfJ4o9QVlBFEOwoDXayOvYUzwOR6qQ/stSa3oSt2nuDQIVmz3ky+00GBvpPtpwPs2+bg3oSe5y
jvoxODlNJ2+NKKMRq6B2RWtp7Xx/QzEUEs4kL1sNvR8MMz/n81i98hJ6V9divvbIXDoTPWInSg8T
0MdKnGmMnes5H+lMlDkksADCkyeqIdFd2dCEh4OY49wJVysOx9w9e3mZPes2K64AYFuf4MGZ16CE
ul2/DfI2h26YiK3nkHYz/7XJZs2Z7VSnwav6HfT2IZWzJXaLbigZ10xeRUR7PTTBNj2FYdW/2LK1
r0pYdSlkq4/QyvtDr6bti1ub9SPg2+DQ0/le57Iubpos5FCbYFS9Gp2PEVaG7ncilkLIIFOZCjus
vtARlKfSGglzgETxYtmAYRdZVimeCzCrUUE/p+1SfTjLbHzJm20w496ugnT23Hmvl2o8m4GU18Hc
zAevs+pDTbzsuW+X7uDbcnnbvFYfLFlENBfLGh5z9uxnXq/93jlB/m2slJHWwmt2pVGrnTnVwY3R
BRlBUxLOwIUUIIGm7PXQRU+Dr+odj7T13tX5eNVYmXPo7aw4dPkUlrSLuftNGU1947UqP+Rm+SVS
HRbTtiRxI5pB7fqGnl+qMlD7romKF2wjYPbs3r/2TG3stkEN7+ZAg3WZsKQ6dGZ7t8yL+dSWU/XF
aYz2REk9HCXcRcL4LPNT0E1o4pqmmOhN8vl5AumQ2Fz/dxWTHgizXnXVZ4PL2c/tVGZhcQ9HItjR
jznpJo3ggETd2DmFGN8Ysoq0MHyRdm6ZxaXdRyfHageYLQKQ2jyDHC/z9Uu9bgrVemuetgBgjAYH
nkjHIYNvaqPrqoyQBJIecc3z1d53nuWeM4WjnMwu+UHWWL23G3eNIY7rm94CEJNnWZ9QxS9QD9S2
h7qz0sN34942t+2j3SbjAfLukqo2946bGolJCGhw2rXG8VjbYwqPr7zOYQzD1WuKa0ZadWxBrOQx
mlXPEejHe/CkpAaOVZOwZw9uGfFGN41sgjtTO5EihmmhZ4OaR38LcoOFNX3AXLE8IaKCWFiyEFt/
hpg5K2gybJhXWqPVv55DBcCEq+nAYMd84GFZsEdaqkOwqf49WDKyf2VjvTYTjQ9wj/pkBxlVlqWM
c2XnisB27YqD46s2nVxrvQFaI4ENG/NBOmFE4uk6Mw50AR4qVd4Je1A3WyBVKpo2iEFPuHeWMIJU
qC765PSQe9HSGzvPrhi2jmt+uVL0C22pvo0abump7sLTUFVTikVWnYtFr0coYcAupz48djSez0pV
HkMDx91PzCHfmmZoHrnhm3QG0HOtK6c4VcJV1+T72SWpdXp9ZO4JpLkG0Fv2XpQoYveSbNTBXVYR
3Gb/nF3adnObubI+107ekMG2zXun7YKHiALzu+4VskMO0PBpdQ21Dxa1vcxEC64xiYVl6nXKP3PF
akF5lK9vjfKtD0L9wncZ5dZHCYvsOnPt8iYo7eIEhnPZuQBM0szY5iRziR53fTPYz4ZTPQt3ILPY
gbmwcwhKKmOiDeXLxNTiLFx7BUNtr0k459Fnf1uZP0BhSErbWmpSUjbo1WNfPvdlrfbV6NpPYVkU
5wo6Mw02grDz2nh9DIXEPRr+GtZhYkAG2odrH+6Dzio/rGax0oUG8uCqachjS8g1Os1O4bQpgH0W
FVFT77ghwjtzXOzdLOCiVUOrTzbgumNrtTqFFzne6c3JDWYPvUrdBViMOUXrcTUNfaO0A/M1yMe0
ReyTTu0WHQPP44HGMiCh6K4Ep3+RmRB3lulQERFEhAxfIx04nyIawl24NsapJ2XtgblG9QZdO8Kg
3hnrrmbYsTOKev6qV4Mox6rgDLes+QzR0knMTlhXI54TvffUsJwirYfHuRsabhqzUGJHwimAyNzU
495t6+xBekWbllU+pJXT64NHXCZNcklwHMsEeRgn4R5BOOT4zOogP7nZaP0W4PC3ytH/pcFWdJf/
vmaN4ZDOH92ftnwX3fU/a1aHoGvyjshKoI0NqT5/I5xFv1xCNYi7CALKILKI/lWzWsEvQRBaREAx
s2bZd1Fj/b7ls6GfUcjCbbKJP0CKH/2dmpV++C81K51yRLCWTbts4RJxLjKFP9Ssc6gBQulWxGuQ
hVuySCpyfKGl175kQ6VcKL+r2YOyIQqA5R2Cp7LceYOxWrveyqtml4NGN/Fl2n14aknKhFA8ck0y
xxVBgNq6LLJPlj8P21U50noexYBY4Lr35vDbCtwteMtmqr4ldD944RX0Z1MVyKc9f/OoKxvn1Qeq
JW+KAVBPIpypgtQXRv0VdY7jsVEABJXYHUE2TMTYVCa2vDDHuWVB/kQO6aixS9KdE4csVGGJDn4/
JeQarDAMLaCsLMZGP4thIxovYy784DRZS+7vrWGQ7xQb63craNhcej1wCc3Wck6iQJvdJ3XBJd9W
HC9GGiw0JSlvsrke4FxeoFxIstd9S9KnTEZRbUT2WPzKO+Vw8MU9j9UgXSCoySR0N93EZjVYTypn
dHyag4rxZ1/LCTJVT5oI44XIeQ6gvE1vthrC4zz2bBIbuObrHtmE+UNllX4LKDG9OFxlhnLW0WEE
Yno0w+9Siyb4KIlg7q4Db56h0PaTZ16FU2QX32XRgtlPqokE2TbWtTGPX5RVF9OhZUswMG43wooQ
vYF5zHQqBHUUQeLkDA8nr4Cotc/bbikeGsX4+51xTuyJ1bXfo26CSbaCRPXSUZgW88Mpr1EadEQf
3mULpQyY7c7b1GvFUP1rJj0+CyYETgvBVXDiT25dvg6FWo9VoKFo5+FKAEdG/Q38ec4tCutWd8A0
OzJjblpguZDe6bn3xZLp57WZGgz/TrN+5q87jITB+rUmZQb6QElbk1ab8tVdPnbMQ3N6py52Q7e+
n4J1YVdmFRXxAYxdMWRjglzjpvcB4DTKy96bpjazt6HT9ZCyBAhq1ret2na109vh3mJW/2KZmkLZ
m3G/pqY7+PJ7BRvUJQQ9FPDH2TrgbBllnTFtGW18JlnkLJpJ6tyXe8uw8vbYbU3bX82j1NNrO8nI
TLbGrsKrUnuEOpum3nnL8gVP9RZ+I21h664h6zf1HSG/XncKq6L1rjvuFvAo7RpMQUwxug0I8HMw
NKdsa538RzuwXL+xNNC6nTuslFV1F7CSLOg8XxYzg30PB1l/OLorPpVz7hgJwdcuFhn2nP74TQ94
Vw6+VUYVERRD6d5brJimo0tG9XIeZk91h6CZkZIa8zaVWCRXM9PM6d3K3Ats1/7ecORU3Img7tVz
U0jqjILCz3hklCYFS5TIrWlXOyYwu2zxV+i002KJ0+L3uvzsitBZTvBgNJu1sRvh8hed+rwsAsVv
0NJv7+qpyotT4G6bfa9JTGLBCfU/M+97mPLducz4sa58YUzinSFdZt8S8bDIuN9Gb7neclvJFDpx
7Z+0KNv1k1ragAFwb4M008lYFK5xDmVeTWe7LHr7anGE8Xmjfyqu+DCsOm70HJq7PqTs2AlCVq6s
0aKWZ2UEqBdBL+yP/ASLbSVW23IycaBY96bY/clS7CtcV1fWGpHqVoE/XlldtEWfmsoLhyfjJ5Nx
1Zv9NJPsHd1vnCEgKhtrLeNKEyn8tcrNBt1AHXnGYbJxOt6QG+VEyVqi7kjbkTshKU1eDBNBXefH
thuG/qafRNawL7lQJaHQQpj0ftImo7F0/fnK9iyGutAfuGmGa/ErpHJRwSVr4Bj+irBsfwVaGqFY
VjaldpdfYhaMC/vw1R6KNTgvrPLW/Tp6ZfuQbb713W0BZieN3wT2y4LpeIqjlXUcsIl+C1FkhMYP
0huDx7mthmceaG4bB1UzDslQuK1InGlgLOoVY27eFPmsjJ0KSudzVKwuT5MSycSTdur82ZWDeNGO
YgW4NExoz40p/HKnAxKnd47PFb2v/aYE2NvIPkwyXbnhEYycLfYyCtoVy2a/oG3kqUju8ablSgKg
ItcZ5vIwFU8N2fB+zBJ3mP4HA7//nRUW2N3/qsR66sn0/D9P47ePPwWO/vyqf2qpmPsxdLNwuhJu
xGD/dy2Vw9DQxRLqIYhiEHhROf0eH2ojpvKBxV9yAzHl+vwQv1VZfBHILCov1gdMG/nv7xRZvNKf
iizcqPwIBNJSyV02Gjwp/1xkdYwfewH7si9G8NWJ52TLQDL9GqI6QLtgdGdjWicyt63+IivpyHZD
VND5i4OOKjJyLt2141GEFArXRsuwv+XpUvevs1SGc6zLUlx45RehwlIMpN6Urkdcsd3T5c2J1Mp0
WZNTH7S3ujRV9h6MGbTKuCrBvKikwd6JZMIwpsiggMlmfxxpvIw2o1HEMxiOLCMHd+yPo/MzJ1ea
/nRs6lH6O/DTWFAdr9uMq7CR2nvMg6wd7qjyBEuAXxN4QWPzdJZD6WBrNMREmhZh6grCbEdbOK9q
499mEavLKR7GKTBZ4ULqrw6LpwnoIBuGdCd08mNw6ECoV1+hRHXTyTYnWEmTkyGrKuoy2LddWLgf
rdMPYyqRJ6gTu91GBqh/6hFKI5NSh9GF9Ahgv6zycCWjxDJSKXu7hyogtxL3gyj9TxaHXLwsazns
WrXK5sJGNFV3hbBMkFDYOl72La+LLuNHFIxcDE9NE+GQU+4fDZjc+tqQaApuylxt9sk3e8Lnxdwv
7mOl5Dxdd5GNj0N2jITuWi9Y5lM4mvJjM6TM94QaVcGTOwcS0P84Sc3BpNpgj8SrsA5TV1prkpWO
HJOBoQMW8jyU9R1AUiluJtF31pHQaCCvgZnJ52oOUPgAi6zqq8tMuNkRiooIwJvG4Wme/KCjBqGA
TKIx9FDKKGXOcEKsudj7wE87BrjjJdRQuZu1l4Qn0ZTyWHxh6c2Ba5AuJW+gO07LvbHaU3dHu79N
11EhxilWcmS305TcFTFt+fYxdp2i2rGM4B66fT3uhqnWIEMBXCTuoAIiUtYxn/dodhbC43MEkl8n
1ZN/g3Bmx4uju901mVeR+zWYdil+uAwVtoNW+VK/rY6bg+4l9KCuYrc3F/VE1dWV+21leAxsvl18
2K8iD8ybXlbikv7TNPaVyodB0dWI+fLdN5Lm19TMFwQ4sWHPxeAlfh2W3ueS30e3ccGGAkD7FgT3
6Nwisz+0y4aIgpij2vvsi6YEr1x5DMiOQb92Su8NERhMxtDRkOnrj8YGR9hvy6DeZ6KsyZgyRlID
xK5p196IXkjKGXBIKUsF/i4fMzRT7jKsnc03chxt39boI5n4r5O/Ypho29AqkjbsTbtKzcrzvFsS
vSv6oogVoHvVFmNgJSSlQ5E6DmzNfQKS0Ayy1B5mYaynsjYvuwLfEK4174qJOy9PM72KJW3FZjlT
sqKhm56zqS7s97XqvO7e003FaM4S0buoO/sur1fJet50b1TuPshiS01vFeu5sefIOuBl6mmyvI30
kHWwndgDnRfrqDMiIkFcJ85Y7JCN2EQ7e+a2LY2o7HdOt04mJRzbv1OnnZEobxIq7Jgzr37IWjfr
06bJu4H3TZEuwCliARIF1A9fzKjy+cxUeRXkHFVem1TGReIXWrR1FRqmJemR8H0OimDc4tE05uIs
N/JpOJejAjdPVZGskCLU64A121FL7obrHmF7c1+wCIkY+xKHkB+NvG5B7vuugP2npLXviXWTV9Qs
JgIVu69ESv1ms0RsXeJaqVDRlhwWVzNMNgerCh99MSL0MSVc/tvMCuVyFJtebBIzPG87VkBX4Gyy
Zr2pC79FPTYR7/S6FQsBYtvWuDOd5do0h87iHrjx2KkGDICyZiIeqJhMzLj2iDTDs6Ur0rGJJgUo
t1vqb2u3GN0lC6xr03WkZj/Wyl2ye9DZmXVm3BVxG9v44j9rhmmg1C6yiJecd0ekcyCaMEfLGVbB
QZahKL5r5Rfh7di6g3cLVll84QiomtPkBZmHyccxu5ODeLZNiQImXlmsZdQeqty1mjTjggtOTR7p
KVV1UxvvLsjcjvgi0cl9lYNeP4xFSDYJUgF52/OhN8nKuT+TpBli2GHxSq029LWBx5dMouzKj0QI
69oW7ryLmI4bcetxJe4QHhXVTYPghCcvT66SrUJVb3dmHQZLzOO0yXb9tInHIjNKccOqXWKqNkrC
Xdya74+Mssx+VIA3h0R1Tm3tpznM0WRWEguTrxz2/rotoR67JYN+U/WD4AwPtiA2h236CMlx84g3
6aMpJiAPyq+92LwF1C6b2C99JetkY50MQNgEcZmIAFdeEkIHZh9nT0W9L0Nl/Ahtox3vAqdHmehc
0oUq2YUoBSh2QjRHBL/NXwKqZfRgxGxPpAKt32ZThUYKX1iEn+e1C8KrhkkxMrFuU1+yrSfJOeel
YUEJcnkP/qjER0Z2qnedqbB4o/8h5cynIM7PTtTm4JwyZusHeP3cY2OE+iGeAvxqp8HXk7od7TZj
xeC1kIJywzEG/Gv52F7r1Sc2MMfv5h6KsZ/qW7Y8U3dR9Trq7KgqWj410ULPrjbXb6/IJJ81g9ih
M/n0hrbdh9u8BSmSDHe5iZzWH1LSnCyPM7IPXbIdR9tJ7Xyslttxcn24I72W75szbsT+zeZP1li3
qpNvDSGyI2sccJq1gtCHrbZtH6eZ7cp9ZiqjP6yj6ckj+cEhyHFaPDfderORaeeoIk975bd9MqPZ
gzLusom8IkmECTwjX4Zkws4dlRJWUi87P0eiuF/DotZniN4NMlUDQjhrC3Z47Me42pggkx5wtKKS
ucLW6dlJfxbN/5nQ/sO+CID+/Yj2+aPbPrq/pFBcvuTX5sE1f3FJLQ4ZADqg95yLee/XGa0d/QKy
Eo05wb0XxmLE3/yeQmFexrekw8JDBs/J13n/ah+MS3wFUgC2izQl9Bj23xMWhGig/mTF8NnuEfaM
toDpK13OX/uHhetn9tUQE5azVScDGW1DapQ3qOPUztJ98wHieglXMW6/TvsRoatTH7waAd4GwpiC
fE1ZVbrLt40gHGZ2xFks59ZcRuPNRTxopAXxeOhzL1zyp2gKWvEZLUMuCN3sN/9+ldOGYmYaXJ3t
u2jIvB/ZNml00J7ZCvaxtUQ9g94n+IIE0OivzS5g1kQzXuJ3Z7Ko11tsH5L0GQionZ2CN26XWxSr
xCi0lGhRLJ02c9+oB1gb+bOlxYFViH7joBXPAtq/f3V5bPR7xLrlLTOCmmzJTps56HWnejG8bb1S
RGhduFwhOnFXqYIEaUtOJkIqM3tiqd7Lo25y9YYQMuMkmzJnN6DMH1BUYR3eW0itt7gsFwsWibfG
2VrMh7Zp5WvVts5j6K3zU9W32fvCorg5SKsk4tiU3kNBcmJ2EQgyR0FB3Jt7x88ZIm3MUsHHID26
ar2q+xgH1/1mhE3+EBRhMcYVkmgRM7TW++b/knYeO5IjSbt9IgLUYsvQqXVm1YYoSa01n/4/zJ47
HcFgB6f6zqIxQAJl4U4X5maf0L0e2YG6IxnXlBaTnqqLd0Y8AObQBXdNv5F0yE3Ma6UBJo49QQ5K
o3X765Ke3lqlJfjikqpte3WwRpClBWU4ksoniD1B/pxaZfU9pyQNJkM3MTjE+E7G46Lr3lov8O58
UBg/eIbUN35L2U3sW0Tf2sLieWVGZfSVLoYAHCxxRGlLR0wJKV4K9YOBADlFzaIg12hk7I1XfqKr
3yPHEu+o7Wa4hJFkeLZfOP59LpKtt4YFPwBtNxGtUEz5UBEyqLHblPsaSuQkkQ88TtSrrg1CsLx6
Z3yYmR5863NLuC9wAf1QwggOnpAbdPoyqtFXEsOkL+259aoRxOZKbdkiiMr4yQHwcnZd5y0M+ijC
YAunRMBjDq5Yqxy7X8AR9NgTw2v2PEkHLmS9s56oTgUoUWb9wUglkAGxmO1iqfYOgG7dLxqlKkAN
pUIyn5l01mBh6AKGLFk6WLuB6kRkC4JVU7VrnRxDNjf50Udu2+yqWE8+FEC0PgZgwJHsMjL9ft2A
BKfo6QymfpWZtUC2kAPEiPPOf7WUgptMR9dDibrmq4kvsgCzgObszgKm8J0rLqtWcu0nBs/gsNyr
guldDbQ9O1qTUrYdzfN8gHpKK2FvVSvaum4dOs+G1eXvsjGoxW4YAtB2fuulP0WJCjKWbjEaq0rT
uM++YgiSrQ20YXir4lwQXRWiK5RXOOfhDyNVIdZRfSm01kZpU5LMLg4j641LsHZfRClJehAMbpdf
URFwh/ugA6e7bjsfe9khJ6WE3u05T7hOm8rNoJid8aXxB1nc9w0eLrilAf2gwa53uKYPiVWvpNbK
Wxvjv7DcQZxw9JG7I3YSZdQkRRbPiVToQr3WPwlUi4aVWTVN8+JpcKB3UVmHyGsYPJVtHHFk88Hr
c9yu3ACOFO/jXGna7+RXHmD4cjDfkK0kLy4kV/9ptpKQfcOH00rXtIGHZltKcUejQvAj2KggHJEc
FGFERTTBZUmjUiGieKnpkegeLB7uMnXOXNMw7Ys9j8dKhzcextsy5gCQkcyXVi6kg+WLnrXOq6K1
djQRKqPam0Hh15Sk/ZY6/S4eqyBYCauSD24nV3kW4DsW+dt68EF5+CK9Nzs0ce7A7CNyEMyj8jG8
yRh9ez0Q1MKMt4LfqQI8nDrVKKRzbic0PL46Ccd3simaKtTDvQPFZwjfujAosCbNOEZg21WNXNuF
XgDNSLdmEjTmQ09NW3oFgwERpQFQ9d2jmW74mPPQfn7WHSlRdo2v+oiKRhHdgrwxDfmAt11af0k8
QOeIGuBE9GwYQ6xhENQ5ydppGynfYrA94KQmpKhQVVkbgKI1GxU9DxmakB7DOStsU8CJaRfVftbt
cWNQkyfJQ22Osj899ko0c2PjYuwTPtVtLmW3RYX/+pvUlzxDeb6ja5DlTiTi89h7+RV7yhfIlXNV
gAQ2OBHQEkP+bQLkQJnPrXp/BbBUUzgX0F+0uafT+LVv/bzc9CnvN5xSEzl/0fEH5FFGOujTUGyE
/rXps7qlcKxp5RqnTHwZg0EJ/XsrKFyLMzIYrRVN6DXAX4JcLHZugjleY2tFDWGOpJ/Kf9PESrnP
lQF/shXkrkF8dXTHRSM9bozoWnKEkVaHuPDApaVqOf6mdoJACVulkgvzC05IlnQt4qrpIvvl1tFr
2lSddC3nbu/hBZMZeryvYriQj2aAa9wO7F8wvHdFHQm4AuENHz2Yug+mcQ3CsdUw74gw/aFn4EVp
SxFRjT1WHv6lPk4tvMRNaiQWR0/z0XEge8I6q1QzucP3RNPXoScNWBILUQ6ZiJNKPMitBI6m1QIV
fkxpqTY+Szhu63mOeyDu31J1JYq1jpGhUIvKY9KEdIZTPRiyQyyrbvJSB0mSUsSMa+uOPMVwt7Rw
XGPvFZ7uPGHSGacvdR4r3TYvM/cuFrGIvembYfyUmHJyUwcZTiuBDa5SowpQWPgWGWXd2y1t+vJX
0DZ9vLGGNIpvMOgeuh+kDWm9c6jDohYciJCGFDVQ/RU9EwnLciFE8KscUsAuXqgV2Fabjc97i7en
kq5rpbGUA+dHW/0SjBRwGmW89huNwDWApUzB4RHD3WHnCEqCgBWI9v5KD/C5ueplVGL3lS4Uxj6M
AsvYyk2MzZWi1J72tUAGF7EkMEzCjRl3qru3WMpMnuTKyl2CEdNIvMidaqT79RwVVotdpuC6mvct
Y6eIX/3BMWW8c3Ac5UpWLB8b0bju9MewxJiMxZPW4ZUPUeUxjj1a/xBCZVyLcPmS2JxRmNiyCZeP
XM4xFFq9IU2WwlTjfhNWVdxtcgvjTDts/JGhUgPcWVMe7nAchGpirayAe2ClUAboD2XVW+m+y1Pn
Fw/L+j+tlH80/JhKkMCqJpkXVVJpdP91eeReH6Me0G2pA80HbVBuYHgiOkUWA+TxodJ2EBoVYGpU
Kb9YaJAYj/1NtPE2rnpwi52IXXmEUufh6D3y8Bep+tit47Q/QOfh9Od8qucfgTAgNKeCIXWcsEVD
HV+1BTO3L4eY4jw+Q/BKkRXI/zqKoKcjLrQ0NYygHSlp4V6V4QXdF1aJ2nb2V5vqH+d2LhBQapjt
og4g+5NWfjQWAVtKPnxS20otcfcicxIbe9l0Nl78/fKQJuITn7N2HInX2fFHVILesXKRSEA9gfoq
OzN4DehMXo4ylTH9KwxPPR5gIi+5qQcgbyWa9k1Yf4ql50/F86dq10e34dzYtN+T3R9qMf0nICgf
eCxggz5pJ0czCFW1N3PLr+0s4JFAYXNYFKQ9mzo4kZI86vhr4E6AIZ1OnVSZWqtxdIBrsIcf3Toc
7PzKf/Rva8vWKa0/RJvsNtoNz5fnci6sqVqqPtoWsQNHyYGjkVkJlxelMApFMGMk/XaIgGxD778c
5fM5fKxcoDO64zCThZEqOc9bgTDVGtgE8vbRfYMBBBzJm2bnPgsvl+OdrXhjNCod/weKCneEyes8
6jq1xQ23tBNJ3VgG/MC6Rw3hA3vChXNiooSi60RC4QESA6UKBG4nx5aQikEvlC2kZFnZDom2Hqxw
W9OcSlr8fbxoaSLHiTqdSMyYULYyJPyzZEQyT79XlaJH4hvACKtyE98pe28Njla1u1VyJ32Lt4vW
HUvxJh+O3axl0UA8r15lh2zrYYMgcOLa2pW89rdLx+5Ub/ZzPo/HN/lySRVnQeBVpV1fwa4++NeQ
e7buq3gQvro3CFKgKpPcBq/59ZIhwtmBz4c8Djz+/WgjOLkIod9hoAU6AAiA2Cas6surcmYXnMaY
7PFwEOrQrImRqYBW4XDB2apV+i8g9MRHHS806VenDDR6lH3jWAdfXVitn9fWpeUzbpyjUVqa24T4
I5e2MqD4AExXiR5LgLiG9dSatw5eh7x4BLDDl0d+fspIGnwfif8iJK5PD2zBUnlgqZAzYvmLlpJA
ax9K0S3sjVH9ZDq24yCTL9hbPp29hNqXS9N0cIq9aQRUsTJXJhXX7lEi3cpoa18e2dyy4ehEp0nj
2S9O9ZFjVy152TCyrKIWmH9VutfLAean7u8Akw2op/goKmCxbCQlLOtFt0LbrR4ux5g5xNh4FtZk
GlQpDE9OVwXXkRtFTsLMJdChAl6rWBUGtISSjoqd93452syITqJNVGyEIYVHLdHQM/r4vSy8bTB4
qyQPHy+HGU/eyXLgcDZU8h4u7rML1cHABcg9hG76ZftQ5iEq+Xl2JUTalSbwgJX0PNpVTnMNxG93
OfTMokCcCuV6HV0nEzDL6XzmHjQsLyBXt7DxNBIE5Qx3YUed72RLhnM3+u9g/6NQ2z6NARMs050e
VmdWy9tYlR6a2rhNnQCVj/QZuOK7Cf8eHNV15KfS+g/HN8YmbYVNPOYNU+sFwQ/EwkpVuChN85Dq
AA5xuPzjEKZKZofIkUhmMpXe4uYLaAFjd2/UmBN7+roMlozGztNIiwooUHBUtwyV/zu5u/2h5Z1O
YQWPH+9FbtfVgRN4JR7SmyJfCTucNZYV+M8W/xjTIgtnZZrke5OtViVxTrrAuLC3Lb81D8q1cGdA
xNnwZlzFX6TX4LG+Dhd23Nl6/Aw6gglIGSw2+OlaoXpEiVBkoLViPeaZQxk7Xdht4+8+2W2EwIdS
MjkJZZ2U6DRE4iHXqPTgJkwrBgkFzcJuFWoAgqdcQ682d2Y2PF1eInNTSasHLxs+onpmANIhcRIg
4AseGoHRItWv4KtTHUkoY1wONDs2Yhi80xS45ZPt3ApCUpkDpHHobZR1h4TEdbC+CWn0JFWIgUhl
f3854uzQRh4ClD5Iq9OnYW55NcorzCa0q5WaDDeBpdEhaPaXw5ylyeNHOwozyQYwsEWsQm8YWAn7
Smt48Ttpvi4ikD00C8KFu/KM2QAWADlKPKdME5kA6A2ni2TQLd3M65obDAOb31BvacO+jXvuR9Su
jQIwt+2umlvATgupwdx8HgeeXKIirsx91RDYcKjBu5UZrOE13nuytzCjczvtONBkqVjAhMqhIJCn
CVu5NUwbUHu6cPzKS1HGvx9lcVj0yCgpEQU09R0U5QaHMMV27yCHrYBTRz/hgGz0dXrjqitV3bRr
OGVrFHLCRZ/W2TMUhhkWYp+Jw/T9oxWalA0xP2Vomp6mfaKsSqW6rmog0+Do3wu1+BnKAdXuwUw3
SaLYOuVXIGbDRkp9d42o1sIqO7v3PxfZf3/RmQdo2elylvCLgoO/V/bVvt3q22UP3rlDgSbw6L6D
BB2vzdNvIEO4CSKVvUPL1sbaedco98gvUAZVoJ/9uLxRZz/4UbBJyuSGldpWIsFkWsWFAg4HkaXL
IWa3iCkDrIXuQXt9/PvRmso5Zd28g1+q9O8OfjiR52ywVV/4OHNRDEUcpRLnLBJrP+1oCgAt9Qcg
3IMd9smqBRx/eSzjuTW9jI6jTKYLrQunsGqiIE4HegwOS257ca8/Qkf0bkVOoIXzZT6gSifJJNFU
tBEtcDR5ZmhUqVSAupW89NBr5Y3iViu/hoZU91f/Ymza+KEMfGfPCjYU3HsT1CLrrgeVUkkxbXFQ
jtCjhhSqNgiBaun0HKfrdDoVCbct3gWcz4Y64jSOR4dyS1B4JtBLk0pswRrXhX6b1R09oAJHbRk4
41Ju9ll3OotpqSiSjUnuWZ3DadNGFQO0xbRnNO0i8I6UxIo7ZH/qdGO9x7faxryPX5CcspJnOQYh
xZFrd6/+85Kdx3T0hkjOpEgg1QG1kGVMNroayYg1xmBVywzJ925dW1eN3NmxLgDauLIQU7r8gadb
ZBpvsnjlqg9iUIJomA3yWilBg3wRkMi6HGS6YKdBJp80DcO+RZgJxTHLeZL7YC+pLUSm5C4P9IXM
cGH+PpE0R3sD30gp0E3G01j6g2kK+7aQkBR1tm2Zb2HvPg+tvuCwNT0uKTZa4/7nYCYhhWVwumCz
PMwEVQlZEm0+qjX+cMzsy+UJPP9KPLrojlKK4+o7K0FTmbbcJNFi2/H6ezmoahaE8V2jH305zvlQ
xockHREqmaM4+yShKHsRmlNIZzt10XLkUjWtpbrJ+Vo4DTH+hKMP5NdtH6MHFtu5jhVY0e5VBN8r
V77KrPDj8mjOMsDxzDoezuTLJEWuizW9NCxylW38DVmSVXrlXgGQ8V8w+8CChlbp//DsWhrj+Pej
MTpoZQQ08uiQFmRL/j67j3fOTXMNccBaaY+0ra8AzyKstmTBc5Yg/TXi0cIRBzRLnNoFgGzq3BDk
5WflO3/CSPYem3DlFvQqSuzRraWtlsTmz+qM05iTdNf0OwOwDjFRe9qgdbsj3d0jU/KorAJbOBg/
L3/V2cmFSQuIwiLvmr7VfbnStGRcQGaFTt+gbVXFeYWbuC+SpcrKNOv6vPN4D8m4A8IPmpbbRAvS
LHa0MRVUEO+GG98qiDiim/fTDxLgOjWA4suDm9noKoFGS9iRfDQtXQKMkvA+LMCRGcC6soJLQI2S
x9jTy83lSDPTqCIzDvlboabD0XW6RotQjWgvEynugCKhnxXq6G8lKFr17cKg5Cl8kXnEv9Tgra6h
OgIs8jRWY0UYeprBuCqbdXMo7mFMYKqsbcPN2EsTn8FM7eg4pasUueLrfH95qOORcny7T8JP86W0
AieXGIR3Eb7ZYNikrBEc8RdunrlPh0Y8eitjg4an++kgpdrRU1V0Y7sXrZ9W1mm2HkQ3gHrSf/Hl
qCBxD4wlbmnqCIrIh2QUJhiV1K8h5+h7ccQt1rn3Zo7m3Jfnbm53ozOg4yZBPxerk0myCS3ZpMtP
NGGvXwER96+8dbFP9vFB3caSLb5LwVLI2Zk8CjlZmpnSF4gOW2hL4Ybd3gF7hQvgbfN1eZPSmAzX
EWyi66XMa2aznwx0cozBtjETU2SgulrKtqAML50qImXuvVlRC8rNNBZy67nDmojWWJ6menuW66FK
2om5+jnOYctxso13UKbW7XrYyLZow/pYmNkzgbJxJxxHnGR7aoMuqjnOrHglfMR45JQrd+O/Js/W
xrq1NumuvjUP3lv0puBoK9vM9Cpbey+Kba3DdbotXr1fMpDQhQU9/73/nofJ8aCXvdbmCr+qyh6t
7KNQsm1bpQuHwOznRYFcoe2Mev60Sm4MvosWNkG8VkImUNnoaWq3wZe+fS9CZWGiZ0cEpoO5Frk8
pneUq0T1YIH0tQvVAxQJ9SF8Daz/SK78I9JCmgtj8g7EwJ2SAIf56ZETo3AtB97n59S2CFD7V2CG
N2Bqt/0a6cidF67L96VFNBMUOyKdowf0zNjDOQ0qKHIF/XMgiqevjMFaNeoozlAtXBozhzbtBlxl
MIwfjQ0n2zEXWtehx8YpF5lfjCH8nvrx6+WzbWYkEIPpLNC2GRvrk6PNKcvCz0Fp2hniYqH3W4DA
pnQvl4PMJaEQgOleSDJ9BFOd3AuC5aYlGk/jnvP3hTl6Q1Y36ia6R0h3U30r7qKN0R5Q/llYg4uB
xxk+ykKHOkrAfRN4zH41gMPJh7Etb1UPAPKmWaWHfAtS21abB+cp/b4w6vEkmdy5hsxlr6A4A0VI
nyxNvyiQyS+kMbi7N77HV/WT6q6kPRUKYeVjWCivmxSCGiwcNInspaR0ZvUYVEYsBdEOMsUp0MQB
AILSJIsUNYx6FYltQro4vF0e5GwQjm1cN9CNgAJyOsEhs1cGYKNtA92VuqtWImSHyyHGaZpOI6/L
/4aYvCRc1Gq80kJmcZzG8MratFtog/uld8PcTqASR/EfJq5Kh+p0JLkRJIbYgMa3YiNfFWqwKT0J
WQz0GC+PZ3ZRkryM1mLGaCsyududRIyC2ht1I6+KG3kj7Z0X6alzVs0K9gkm6skv79W7beOFuHPz
yC7nyJJp79HoOB0gSkV+CnUYL4bsejyPIZ+tMh2Yu3eN+Kad+IijdeXPy4OdWx9HQad+qGXbJXBh
84iGx6sUPDpKulAInA1AUwqsgyUDeZgsQDPmn/QFPpsa9Ndsh4dWiMWFmZu5NwE2jUcxmlPspckH
KwH5lqmYoqVTOg9O+VVGxwNc/aoZogNg//XlKZtZiDx92Lr4XFPxmNaFM5DjKBaDiYllV157sfWS
Rnm2NeP+4XKgUSx2urNMymymSko7LovJigAULnNxCaGd3Aw3yt58iL4boY3LC3fAnlLqyj+UN/k2
3EavCvz7n+2VceO9Xv4RM2+wUWGCytH4E0Ctna7KznIsSZUYrRV57r3m1CHEFIwYUVvqvOSbV8rG
IqRrdoa57cY3iqgjkH0aE2KSj54NuA79ERur4Ke3KsbLD2jXaCLe3xjdIVwLh/94QP1jrjI71KOw
4+c4uoyS1IFulRIW5gnAGCQr0H3Qfrvl8+UpndkSJpuBBzs3Ld5Jk8/a45OTig4Wz40IG6upxHrl
eZhmXI4yN4kyzD+TPcdpMn3QQjFwOtlkNK0gPliVfoU2wo2rSAuDmQujsDBUFMbJWM/WqNipqmNo
dDDLHgkA0//l4aeC40i1YHg3M2tUvpESo8BIU2FadR7cWPGasYuFKi24cls3lrra5xF4F8vk32ja
KTRkJllQ7CGTIcK0Blj0UimPfnx7+YvMPKYIwD3MLiIZPu/PI4YwiAiO2s0WZMXKvVIRfNwWe+3W
2mFLFW7+62v2j2t6aqdOKGLSNTAgelJUnuaoKJoFepQwqPpq+DGe80/4TaFTq99F98V7u83uiq8+
7bN787p2r6udcVgY9PnhfPoDJrNaZG3RYplE3+K+3fj74UBTKH01Hyh3b61d/YKI271/bz5ZC3iZ
8918Gnf82ke7eWjMUsqQbMcS2sWk7hd6A2vIDataLlb/n0Mc98hRqFD2UgnTp/G8MnfyqsXIxe6+
40r2vVtpV/VL9ujfp9+Fl353OfD53jsd4iTzqqoERD5MM7vV41WSfpS+uBKHhXmcqa6cRpkkXnIe
gvUtiFIWdkdebofX0vf6S/tD/giuAed8X2p1nSdg8rg5AEWQl7MPp5mxjwACmmq0urjSJfr2Laoq
t8NNuQt35Tp+EbWnIr2WVjQUF21Jz86ASejJHSAKfewmGp29Qk7XnWri8/L2hx9tlIBSJdIUFWm4
M+gRhWFUKCtoPa7brc323mk9/JAe/zwIJGweNgZ90bPKaZn1aNopcEwjDxq0AlOkV4MX2HxLyf/Z
LmM0VBDo91BXpAk7WfoYm/k+upaBbWSD9lzLLbopRSULH0YUOL+1sl0Czp+t+TEgnV6dZ7eE9eAk
ICaF8C8rvKYhD9kSjgUesPI40BZSypFQf5p7EYcE7/MGpWwxzSmjAn+fbiBOorwlNEUQu9pkRXpv
FNlaL4T7utZTZPr0l9B1rrAvQo9PhCx0+TOeNX15lZ/8islylHpkMjqZX2EoT3kA+fZefhwbGPnO
XKOI6RsHnj91awu/VKgYvPKidbf5X/bF+T0y+SXTY9zxhbZAbAmd6lWAdNJrgjHORueX6OtqOEhY
S0QrOJzth/rhrsT/wTb9/Pqc/ITJiS4MaFrinoaP22O1Hv2XHYDZH83K2o1lQO8X8i/aQv1zbrVZ
EqkAUD4ws9pk1FLueBEqr6yCyFnl8W9joI3TL3zlmTOHzObvIJNx+ZKUioVDEAC4t7mUbBKUpi4v
pNkQDAKFOYOH7RRn1hqSY/opJnJm62FbJRjuWlPcbOGqmDsMLGr+bHgLLNs0b0eOhLYilpxIcwk7
w9gOKKgrCuze+N/M2FGgybYA3NFrmYWjH0Bg23AfBXRUL0/Y3B006maMwB88elRlUoYOc0Fzg4oZ
02DqSmv/PbpRC1va6hSEbDK3da4P227zv0Biz+pSRB09e7Du4YHAk/Y0nYgkUyCZaPhYuFByyJVa
v+cUELYUoYUrS4GQAG2q3TdaoS8M+3y9E48yrUnvYkSuTjKKIcUbQsoIXbtBTsXU26Y+m9pQyqeF
+R0HcVI1ovKmjDBjZexGnSHsPR15DwPZXntkB70JNkadt8JK2rkvxi3J4U9t0zO9OCjCdb/ulorf
M2cJzSKQuaOqNMOcvo5SNI6apsgD+jcOclW4nTd7+T56c+6HDVDMPTpF6fvlIZ/vwZOQ0xZfnbpa
nFaENN1whU+8Wz//eQBkcOkfmFAayZ1O102Bk4FbCWgWCyJq79usbHrEAJxMlBdWydxIZOiTMK7o
78mfdYujfDdGlDVEyYtVokQvWSt5dtoDxLg8mpkbeAQI/B1lcvZCVEAQUyBKPtS25g6onMfoTjWb
VPuB/CnybL8r57cb1djMQBwatgvxxyrDZIWexB9n4WiUaNMEVATGUa6GbfIzUlflCnuQ2N84ZB2b
parHzNY7CTdJbNBB1vCPZCS+dj3oey25crKFB+hSiMnubttQNjKXEEa5Gw7G1yDeXJ6zuYWB9zNn
CCcXPebJJ6s7o7eccNTYE9I3zH/RsjP1X/8iBsgfUHdcmWcJIGIlEB9C9GHoYF3HMsIahfxvhnEU
YjJPqRtg94siut218q6pLcNWkAtZWN9zH2P0g/p/45g8q0QkumMnYBx9ke+lsl2FyNIjX/rns0Vj
igoA9zFZ7CRKjbo8ephITZadn6K80VgoGioLhcqZs5wCL0L/o4/AeG+c7hTF8qRQ6wJ2Sj3cyhk+
iEL/aCDTqOgwMkcRRVPZxHq8uzy2zx8/3aGaNpLFqZBSLJwceAFqrEiaEBcj7bUqbHRzRdKxV9fB
Nx2p+/t2La7lvdFssl9L3YjpSh+p6lweI+UalAN4zNMhN5leIEklkXT7CgeC5uMHG7pLMIrx6xwP
cBpFPo1SCZi/6gGqJqoK6gS+HXKM2cqsSXzL+ldTtwvPxmnm8RmPbv+I60QNePqaowVhoAKK5ICa
tcZ1m1TF3sXFcO1FqrFFhhLLaDE2Vi02Zgvf8hzBPzLTgDFRDqVVcNb7rkrQg0IjI7m0qw7aO5p6
z/6GXtIP5zDslbtun34FegDW1Q4f3FVyhXqLulMdREz/MFX+pMgd/ZDJsZ8iIYzltYQkWP+7Hp7L
YIHJcrZyPgfKPhnRRpyTk5XDkdIg8T6goIywcqz80NWlm2QpwmTV6F6Zj0akhZ2FT77xGiuLyfH4
L5ysy3EMSNAYMkgwhVzxdF36baeGmc4YCqfu2OX1rSp0+8HHqNYBhqH5j03q3sqG4mBRamAL5z4X
1fDt8vYfT+Hpj4BgBWqLlvVYDDj9EVJPOzPy+BE+VgnJ8GZWyIwOiR0tVRLPdiGjPQ40eQr4TuGl
qNiyIoKvyPDaRvM7EhNbN5/q9vflMS2Fmkysq+W+gbgPzq7J77SCjCzcR+2wqsL3Svy4HOpsr5+O
6hMQd5TeGLmaiCUwJlvBCMXAT6WAdefmt1WGXgz3XpovvKXnlqVGVY8nKLoKZ/RTLXXdXFQJmDdP
sfxLUN4vD2h6oY4bl5YRghRjJ5AC/ul60DNLd7OIQgziIXF1n7vfqmBx5Y8ZzNmiI+2gnS7xZp/2
062gr+LWbfhAzbq/yzLtRvHdnYUBhNIbaPRYK1O87upt2+dIzLirP2yC/DXGv8NPMhPN7GNqfkB2
BwvfJPl3aix1oc8AO9MQk2m0PA3RIYMQ8RtJdvlovLuPPiev+1K9SSOwTVu3+39z6IKE+O+0TraY
J/TdaH1WoFv9M0++lLh6XF4cc4tvLCePX81EzGaSooSFl/A0Gvdw1CDLnO8c6JGXQ8ytv+MQk29T
VV7Y4GzH+vM+RBFzx7sqefrTECAcuZnJdwAXA2w6XeKS5QW4UYQceYjr1/lNgDA+9fmFG/B8IKdR
JgMJcZtsMoUoQaNgw0Frr0E7Tvp+eSxnFRZuDwZDKx06J8YDU7SbI8pNiI8Q83UbvNCofytgG6cr
3la9rT02G2/f7cS9crgc9vyEPY06LpSjY69DxRE5wXFwcIOURN/ImJFm0bUsaLZllOvL0c4P2dNo
kw/mqVWmi9jE2K0TrYtB32RhfOtnL2V+HwSinSB9fTng+TofBVihlWIX8cnjPh1e5bkiQpCwu7L6
XemeBnlJlmpucfDhwC2ZY61hmiIKpWXlGDbmtqbmBxVVBKHxEcRyFiZuJgyqQtTeQAyiQmJOsqSh
k5pAdFGNoQKB30Fp/Cyr6Dlv9e3l+Zr5QIAEQY2Qcqr0FCYXboIme9Qin2/n0i0dwk3VI7Hs3Tu9
ZHuqh2GivrC5xs1zeoHAiZO5Aw0c16D8TgJqRaubRUUWobbmqDMe5E8p1g07GYrxLrRKZalWOv6D
FwKqEwCHVCNIXeWMMHDftPy5iu5NubVbEJk5SuRhh41FqS0M8nwV8haUDRBUqDFQO50s+wYBUg2Z
RPgr4auhfK3aJUrYWf1uNELm9czXJwU9hx2UAWlAKSDGUW2HrbzJd/4v8VCvwXtv3TXPwMPSc312
SH8HnAIxM6EyMGUYRTT7bG1V9crVFx4G50v+ZEjT6nlr+a7pZ0SIO0GBHNbUPMTqLOrzTWoa9Ogv
r/zZAcF3+IugAub49KRQCkfxPYsZDITurtSNK/xjF474883FiP4OMV16WZd5nqMSwvPKb1I7rJMg
yfd5GX44rXvIG/Uty8ofl4c1k78Aq0FOAhIadWwoKqfjsmqtRl65Zu3Z5qMar5N1/LW5tkCTdhvq
IMM3db+MWj+/VU6DTiZT0sLWT8agMcZKDWpBnFqbyEX5ubsvzXyhjndWGh1X/99j5BV5OsYi7V0z
zdhfQZhj8FtLB1HPnsBmbTHHszNexikmsb0Qv7S5nkPywBfQT+KFs3NuwUJERSiEMj6t7HGFHV2l
iY4Wg1TyK/ziV9E8mMrvuFkqNc8toeMYk5MkQ9NZJ99GvihUFDqduWqzfnTbya1tFlbyWHLK4OlZ
u8vLaC4uaEW6EyPQDzXC07Hp+PP0pYRpgSojjx2K94Ju7IRYw/3IiXDoffOTjz+PCNoPwaSRxMwz
6TRirzRO6Gp6Ztd+g+IvFF5vBUFvrycgd1ASsMx4fzni3DIaYWhwKXXuQLiUpyELbUhzTHUh8m76
TfAj/GqujVWzcezhVhTtpZLZzB6B1jCy3CVWjDrVB2hCtxi6jj1SJPdD+AV38IOs/lK835KvLazM
mbPt00xLHnF2DG4yMEcTFLVrOHgQBY5+u7LuvGNN1y1k40tRxjV0tP6h0Squ0xMFS4lVxcBUq1j6
RHOTpoO8NEZtO8i1kzwIBGje6GXBtYNxFjxvHcVbGynm0lnj5AJi3hvKIXg0HTe0sN8Mg/Slyq00
2PWt3JckGW7/ivF6au3SzpV+UrRJjU1lpmpyVShqG2y0QYnkhev/PMcBsEofkQzRQkjRnJyG0KgT
QxKElM5NtjaNOxS69wPNgL5fOOxnAkFYYI9adLwQblFOv0BctCjduCgLC4O+6jAHkHXKUGW7w05m
4bo8T6PoalNqooWOtgXQpNNQeFXKRdjKKWUSfdsjCBv5eDRr0luj9lsB3TjkRx77vl8Ie65qhfwE
PWgTkjB8PXGabzey4QsSilXURYWPkX5V2fV6eFsG6s3NJdNIUQ58jYQ50OkAO9eQMaAkkNuYzlZT
Aw8BenxRDJohexynlySzzm8PnT4RCSJ0cYroUy6ihvK1KuVCglgDqETvAz6PjcHR5SNuZlA0CSk3
fcYxpldUZ/VR2pt6Agiwa75xhXSuPfjqyhxURPECd/3n4TRGQ3Y/8kinJaimDwwx7AnXq3kPtUkq
n7mcw3XgRuJ7OlTSwkY7P4FACaA2hnIQG+CsGiW3baQlhoHdXpS+DVL7gM+8txDj/AQiBqVqKDLW
KHgxXRf0dXrEzxObZx/cmBD/81IXcbKwXMu3Re7Eb5mj/ClGGtUVentAcUcVPmBlkxM81xpXcXJ0
XbDie8HL4KmRxcfLH2tu8o5DTI5vucOkoMUR3g614EoN9BsNm9zLIc7XuEEvg9zIYq2zxCejSOLG
BBqKbCYvvlXhZNelGqJ1/Xo5yvlAQER/0rE5KsCsTI6mUsbBlM4fUHJHe1Z7/KJ4TCYLS/s8CAIO
nHsoupoAQ6Y8jjA2A94iZorxo4jxr7+lxXd5GON8nz5UdRHFXwYw4iRQgjs9gBQ1TQbcypD5wFao
kfgwsph0h65KvzvFsEVwTLnrpf5wOerMCUERistKFiEqn/ETE8tpMsMMMkTGtdswfde919p8ErSl
wsz5UqCzJeGYjuIcig/TBV3RVYokiTiZ327y6K4E55V3v/90MKyEUd8R1gj3xjRIC+7cAvqJtH0b
3DLFj67f3wWN97VEq/1yKOV84sjhTMiJY4p1fvY4jVH1uYnwgIQ9oXmLhKVERa23GifFGi+vnHUd
Kw5ed5jwktS2OGTRakihuEtpkWGgoeBJuccSs3krabELb0Mpe/01MoqDuKF0bhQboYMsjHaUIcjr
vEtNXKsMve+2vehXzb3omV25oqTcu6uulARANaND+V3TAN5cB4UA7luS6/oXztmCe8cpFq6iXMDQ
2aurLt8Dk8NMXkuxGLAVKfPFvYOs/hLm4nxVgx6jHsfZycV6pitQZB0n3QDPAzaGgjNb5a/0Xr4p
wuBKF+lWIU+k2wneq0uJw/mC4xKCAUtxVWZ1TzvUWtVaWtJATv2kVt44CBe8Zu90UNd0YB7Cj4Br
aSUt7KbzywJsLhV24JL/x96XNdepq2n/la5zT1rMUNWnLxjW6LVsx47t5IayEwchEAIkkODX90Ny
+jvJSio+u/vqq+qqfbGdOEtLoOEdngEkZrCWft7D/VQKZjTQeDOBo3QzZMXE975TIIdqYXsmzF89
lb5lSqtAK/SIYGF7ccACkBwpF3Y7yVR7Se3AKegvQhrx5iAC64CFtCpM+ZfAyU4uBYePJYplY7T1
sqm6U90VgxXGn3fTL1CGb+NA2wlA6pVrFV7csgMpDBzmMJHhid44z8PdcoSaAMtgpZovucjUCQCA
+SXeB/mfR/5lG68T/GHg9dz/IYmp4c9BS9hIwttjzlulToMmmS/rHO59byyOX/hsl5O8WB3CBNp3
NMbybgOagtl/Iqf+1TFbDTcBSJ/PT/GW7bzdfAQYlhQpzyr9r2jfrA/zp5vm25xRuPDAuiW/bA17
aWZZQfkiKT5BcrHcSUh9tI/tTuVyXz5Vm7cy31+24sV4zs/P2NRCTxTqu4AU4H6pMjhSpVNB39gL
v5w0F6NcLCHuzfDWWDBKRbamI0ngAky8q9fNsVYUgGH/H6wc9Oyg4AMFAbIaz/24chQ4DNpQfLy1
jDehiY5LPOaSxOlSB7s/D/XbB/jDUBdTs2B8FYczpuYACujROzgtpaK+/98NcrETOgq3dHcdpJo/
huQZNcQUiII/j/ELmWbdAgFApyi3QC0Y5ZCfH9oohZJ0xCDNvts7eQfYaXgCUAqIeWeHWyv9340X
X1QKDXyjotLG+RX2mbcttsggT+SG3KFNaYFzVm7sN7Bgv3tVP0wwvojiCKqyZd9igsHwdYjsbQT/
KlhxvbHW33qOl4vPY2Xc0wjzknlBgfrqt/Adeo5P8LWDK0SZee/feJDrar48M36c18USnGrU0QCM
XgVfNAgYcCXZDMcu7/cOHqJ4I239tTf68zKJL9ai0rU7DgajfePU5+LU3cdHtolzk9L3VpSWKcvL
bHoLFr1+7K+TXM3pgeCCkvXFderCiDWEXABWS7HnfpzM/C9n/RDKRl8PpF4fcjJAml2s/5k2pWgg
lE2Yhh3049LpTQ2Hojfe1rrKLiby0zAXb4tVEPsqCgxjVZK7CRkMQQXZaY9wv7XgZzdB+UtPVtKj
fJUa5ti50QPAZx2cyd5o6/zmgkXpbpXDRy8MALuLV7n4VbsIxChJj0MrgP9F6b3H7yVq4m/M2lln
9cusfxjq4n7tbU5JoTGUyorbMkojP+kg9Q9zEchOpxAcXE26M5lhkzwst0sKS+B7vmle3zx1fjtn
H7wJNFXRjr4MA4FEd+kIoELifWJOUmx5XtxoldlnK87pg9ivDCW/TZc2rcO3TthfQlCsMLBrUf9d
lQC8S1AoLG6HBkoRUB6Fho5MzMZJaRoFaZUbIEPLvX3wym2ZdunbXaDfbB8MDUDcKo4Wh9H6WH6I
pTyjOOQ18PyDtttT2wOR/E2u6W/HWKlIoCqv1bOLLVp7eiEzw/Tmw7Bvs/qT2RVX7OF74xMe5fxN
nZLfnOjI9MAkhP0sTu/44soK+zqGDTCkdikI3nI8Ne5TQe//vGF/t2B8TAokQqhUxuHFJnFV4TpD
rFaxdD8dIOXr6k9lkFOXvBFJ/O7x/TjQxRahYQ1bbQ0WOR38vcPsJZltAJT/PJvfPbEfB7lYBxFM
BNvYwWyqkh1Dtnzw/Hjjaf/ufzCMjUr7ahO2Fh1/Xm5KNr1XWBLU7thCzO7S2yCagUuk8q+KoyJq
QRsX7dRVUQkv6OI4RTqP6vCIkdz6vYToOlH3wfQlfLNx8Gu1+2Kgi3VgFXAkhysKZJ2hJePv6q05
wHQ6qbK3bHW+MZkuz0pYDqxQDGj//FI6te3Wm+HjjmiPVaw5hx4L52xkMdzsoym86loYu107KIjP
myIw3ZUqmtU2dYyHE3Q/fHocLF1cwaUx+NjNU3xHS0cgo3GhGqC4iKNMTTbUyEQwAEkiePtpgQnC
LQhy8/DNn708L2KyocQXFZXGn0QNnLw1hzy313Y6dUvJYabqypW5C8VFAAEkcXJvsdRjVKIHAcdk
SHEkgV/Wtw4NYJEW92IAXsYvQ54OIG1/hk0j0qwCdi9B0hgGt8loLhcPdncRhtSNEgZFydYs6cCY
fK+CoDi1mCzLrKACyXucwCVC8wUiZNXM0fqYmeQQMScKUfhfX8rge6+2FoB0kMtTLYbrMtDGMCet
IngckjJgu0XpW8qV9UYS+rsDACrlOMrQN4p/gbhrPbjx5GOkAUSFL4NbGbJXxuHeG6XfXxEqWMrQ
IvSgEr2CpS73jGJFacUKd6DZFNtIbeSH6oNKoFi08Y7OS1lmNH9LUep3506EIi1Kzd8qqRfBvmK+
wqUBiZhi1nM6xaw9RPBvzp1aL5+/vbD/M2r/G0TWfli72bN6/rdXVOXg/v3MX//+t9PzLJR6hTH7
tz/cf/n793/xD592/9366CFruypHeeiu/7dPu+e/AzQZWl/oowD3hRD7nz7ttvMOPXH0SqGzg/I9
5E7/9m9SjIr+/W+W7b5DKxW6Kqu6CpSv0FP6z//4Sf5DXvz8o4mj+/MSgQoY2KxgAqG0CQA2iBYX
V5MdWqIXFEalsXA2fv/ot7VJTR/uI1Hv1ATz7S6e30+6eWCe6ZPCB/a8X5IGRqCp81HziifAHUNT
JjiMvdyAjA1/3+3sqo0zzVtIERwoL20Q8xeatB8ghKBg4Mu/wq/6Fh2zK0+yYxV1tyK8rYLx+5r8
abI/Te7nCsg6OWw4PMNVIH0VO1v//of4C0e0HbFCR8loz7sJaa6HLjnhV7SCslXrbsrFgdUea2TW
lizVwycch3fU6u953R28ARbtOtwZsGs4bbZQb7iSVaKKG9s4WRTpFO4q28G/i50jGtqpajYVbaHO
BU1y0ly7nbyRozjMCgbJIaycxNdKvAUeXEOtf15a/5ggQj90edbI2sfq+nGC/QAn1CVeosQ2Q86c
Cv7Q4T4Ix9Psxoe28rZdI26MgfzID0v85vsIPz7ZC3Xc7wOjfu3aUGxecZ8XWX0xwalbmi5ObPdB
wGMULi/HQRZHDbNsd3pYmjatPJkKMW+iRcJinRwJL0/coluKLMTRw8FpbDCXztqbsrq/+/P3C9aT
7fLBAGsGjVJExOAuXcQNJv5WxFQxGgRj7kvz1LfzlpODVvTkz/OVCd2jCcyZGHjxVHSDfucplDW8
Ur84k72Fa3UujDqw8alxyx0kHbejCPbaHZ9q1T/5ZXWLWS0F5DOQYe06MDOYuyfMg+yFe9/P8dnh
abyADmZ36qMztnUGdsqhp9YjcKxHydjWkRa0wpp0kB7U8sOjcXQeXi2h2ZCz6Nz3oElDR7Kkm4AE
z07FH+Fwe838aGsX4UZxVAIsfY6D5ppUH//88EDs+s3TQ6qEMh504tdj4edlRSK+WvjoGPSZ/uyr
8Dak2Pc0PFj1eILa81F5LyPxbgH1/eDE7WdGi0/xDJ0HPV3bZeqK7p4T+sEnUK9f9rDPzBZqX6na
eVEl3TloeQyFnxG33AyB96mW9raSm6jxdkW3pA2MbRnp8jLyN2rWSRnMR88APQemrwroPcj33LXS
UcLwdiizLl7uaTA9s5p+QPx09PxMmrUDruXOsWIgp2AMBNPg+0CwfQvz4IZYH6Mx2pTiJdY8G2yY
glFY6vQiJxYiNtadDW8OMqjuaizVQsHn6orAmjkg3VXstbekoXtefrTKKvWlc66L7qbAGO+RN3wB
Az/14yUzXZBK5m8QDmSqsM9Ej/teTPt4DNK4SUfiX0dEbGEZAZvkaR+o6MAC+0XpBj/DFxqdsLAl
qUOsbSdPWo/XFUST6VBt+qdwmI6Sio1g9DTZcquVPMmFpC6DtmkE9Q2fpVEhrkQ1H1sr3qrSQ5wo
NhsGj+gV3RU0/QFAvQRKvpkJRcqreNcLfoyq+ZrBuCFqlkM5ijRW9v510d3JZcO58thWUyfxVD0n
qh9PVhU9O30BhXq3bU8qrG4t6lwhcnoc3ejIHIC0oxGhrjgYO0gtbV+JPjo2xsrdot5Orc453CEK
rfOmkTurENeVLj/ApTqLmyszjfDMqDPO+p0uSzgZu5tXPoobtFo2iwr3vl4eWFB+bcdwVzTvvc7f
JLaO7p1J3BT+cMcMqptLdxcG0Ot2vS1czFD39sltEdZpDUsKy2JfwinYU5w/YVznIIrcq8B7HOwP
Zefdcp9syyXa1oZ+CUZ/O8/2Bl5saRvyq6VHBx+1jvu+988M7srhZK66pf5ihf3TYuAK40T383rq
hhJqs+F+gqKtF5y9YkQTtv0kne5GzPwqNuXZIWktyj176nLbxhqxeALFHCv2jww924QpSIKN2PFh
jxdqW/nQi7tAI1tdtjM0uxiIMd7Cr2zrQxfRFB65995QvaiivYOd0CYc/G3dzg+NdCRoceXGG91d
IXhuWSaTC0/oQh7U7O1Ez1+sEDXnOMBG7O9qt8nLkb44Xg8hd2vn1MW9iasXVoCk4MJYXLEXwoJz
77R9UhfPZRHdd6D9ub6V+7N9O/QdfAN8eS4pLFeDYTdFOIfrQoJaQbc8EndD5J4hl3tYgvrD9KxH
rMdWd3A5DHMT19nYUHRH+jNpANCJvwZ9/4qM465v9UNrLSTRpYWFi3s1Mgz79r6z6vf6GNTWy8pr
tgbv1pjmamz0SdLw7A/9neTew/AKYWsAYgckUPpYRmcvRvpUxbc1U1lFIYtKgJpYoD/btP0TpC6+
UIHopi0ghewP4ybk064Iu6P2o/vSrb6a3oXGdAyV9iLcQcXvppE6Hyr7CLvwT4I2V4Hwz7xKZO3v
IfV/544MYiEOeajn4p7HzpY03VaE3d7yRmAtvZkm3RpKeIizGHLNBCiXr1E91BsqW6Ae/DpD2FIt
fZsV6BqntImOYRRPqOZHVt63bZkWbgZ4XAsMorclDLwMsiwQw7FzEjV3gxx2LJ45vHi9W2QGZ+Gw
ryjMbkgX3BsJU4vOf7HktIcywB4I99RZ4EfFautAGuvgGJwwkAoRMKGwJXtwA387RnonWgh/C4gO
ue/hIpawcNlQUqcQS0jdobtrvEcZsiuzDCfTWUctmoyE0GWHzPRUqQfP5juYru4du3oU1nINfj2q
kg4EHj146procW6Lr17VZyrsb4fYPsmizNnJ2OJ9V/a5Q4Y54c9B1SBcta7tWdwD0ZZbwXC0XAiX
zDb4aVF1RhkuX5Y4ByR5Q3y2q3SPY2zeVrS6JRXA4M3HToJipLDHHHKIkTC5hL2v/Gm3uH0W+M2t
M8VH28Ojtce0l/aVz+mpqyIY0db7ytkWDVT7YrYfu2VrFebeaYKbYuQHpGGbP9/QF93h7+HXyqwH
32YtnUcXgS0cgDVrG3D3G0bSQj5EOkJn/bp152QZlswBBhU1wWQEi5OAsxWpXKtbj7xo694DIKwr
kc/8+3/+x1/K/u4Fx3/f/s1n0c1DVVL1LRP550+n6vMgpPiq/vhb21explby8pfWb/P/PgtJzj++
3ZqR/fQDutLIzm7H12F+/yrH5vu3KF/F+pv/6l/+I527nzvkeJ/FCGo7Pg2Ku+2PmR6ALj+8uV9y
w0/P/KV6/uUffE8NXfcdCDErFBH6kpBi8BHc61ep/v43x1lTPMB2kN7Boxvqxv9MDaN3q3Ijckrk
gABFAff/Q2oYvcPGQQd79WMKV3TCX0kNkZz+FAZCHdIFuBVy5kCp2AR1ncvyQTdbIw4maN81kyd3
1HWrZjNSvQCKZSOMR/cgDCzyxcal65F0tJU3uVnU2k5xYFFb9oeYE2LstEK1sIRGMy85PSseQDql
Heoi+lDFgPI12QSle/4VHEa/u/JcGYvdwNmMlE2zotsOonIqnPV9I4+qc9CC6iY3pLnt0lLuZCSa
Io/KhiMt5QGgN32qXdDPs7KLyXBsJ0LZhhT40hWQ5jis72TTyvilg0ojPjwYOFqGMp7aE2QpKytp
67J6NKPrgNA7EqvdC+mJaTOMBS+R1A6RvoUNPbjRw6jn6Dq0G4B/u4gRlThWhKPkuHQDa/ntLHDN
jKi9LHxA2DHVwLVGbRz07bZu9FTCYNehkac2ca1HeDioKvRfVnKk3g01BySs9QOrz6Ng7IrcBCE2
Lij2M3IuyHoviN4IJddlXw+QwHUAGophsoTTt/QKXJ34wD5DV8RFYMuaaAfkdT8ci1CMnxhofLeL
17ZhajFF3T1ESKco6Vr4nSS8rOuPDh2FvbHHgfBz0EM38Ao0d1EdHFnV4ZVXAbS3o6yLhsMkbKCY
9MIF9O6pR2D0Z5jUqA8sC4icrQDYqJsBq+onPTrpMDeNuwuFXZEMq7/tU4N6aKSTkYxaZy0Nycc5
koXMRGnzcC9xipXAhnSRSmp7EsOhFZzRD3PUFew8BnwpcMVY0LBJ9OwpZ6Msr+xSu2B8OZej0g/a
rSY/RSZWw1HJLgL+uajgdpcJDgB9CqAas28qz2mHvKM6qHexxTs3Deu49O7xVKMuVwNYglB+0SM7
2J3XKgRd8ShPQ0zA5+G1Fb8i6kaiwtoZFA1gdrowAYUPt7rvdrXJeVgps49GJlos+zYenaSzlwrZ
VQAz98ymXidOQSdDdaipjxo6K028+rppXLg5a7roKAILtCUob7wXo6Z2xkCDc/KyKpsqLYK28KBJ
1ppxb/sUG0MBogvlWBTxEYRpPqG3v0wgcUMejVrKSpwCqjz51HPXbLoQImIf2hCVjxtUMUKez3Fj
5r10geI78AKZUxZrbQ9PTuGgsiOmesHzDAzxn6G3Dos3Wghqtl3VijEbh6pCtgW6hZN6hkd5PTPt
7uNBBQYsBR7FqQwCUJQGh8+QrGawS9JpUPbd8NLXjuYCioX22J+npWr96WTFeiApmC7VkgA9bYAY
LKI5ymkMoO68JXQa+xsfe6LJtI9Cbl53ohZwPYorAwl9ZZu5APyEBssjQz/LpFBRa9QLrUqsVNRH
EHBGjdXJHNpBjZd51INn32iNeAlG4autzAq2HAwen7y2C84QpQKILKMUqaGzHD0RCJ2ChW9J2JjW
YjoBXGFNG0DJlZXZWlYjbl78sCkhJAqkY2AcuZthggausfCdV1WViKjHTjfl1h4WioLCMhcTPcWW
GgkUBoVlIXeSI+DpMHppPzWdB6lohGRk6ra+9MYp7yMtZmQPkrzwkcbYgpVBFldblv2FKGo1p3Ds
Wn5dh2yuc7uGfGFKAE9s0HMem6qfsRwV4t/BDOYFWWkw3pumnZrM69yYlZAM7SayQyOOX3uaAGFh
s9A5FI1aWD4PfsuPXA9oHwOKifOgj3dzzGmVQywLr9im/taliEWCznIAKCMQZ0844e14jfhSSv4R
zrqdTnrpzX1WxPio9/3UguAiYbwnU1s7C1ZswMowQ5fF3NcaTcCkF86CTi5sANsmQcnNl5sF2+Pj
xEYrgA9w1TK0TMI2zHyrE2RnL7Efp3RidZEa7o/VexqX82uN/kubIM4LK6jpQOHkM+07AR11XqEL
omrDxI0XLp4aUllHRKaGVsTbVNrm3Wn0myi6qak31EnjlcN61FuLlTqztkUGI7e52fX+vPSJKUVd
faEQHaiv6RDqm5DZBmwuzviDH3vmU+MPlXe0y9GPj0NEJu9obG6WK6sLzT1ys8BsVrbLsp91qJpt
NKPbCIzr4jiZgS+pOErcqXcDXyCw4sWoXmaFZcFmKSE6Kg6924Ue1mFA3aw2jqe3sQUbLYSIketm
vkK8jWMh6lIrXOZPZd301+AC4bhQpCuWvQe9Zisz0HAMktrgNSUrO2XaI7LscKWQCsGnokVV5k4H
HY485F1/1UjSwMIN3xxicNHQuc8WpOuH8xLpwruxZkkkRybp8gVWx3MXHwJntiHUNJuAr0adfDyN
TiwDQIdl5CVaiyE64QUNw8FSva2fFC7H17hGiXffsbKCJhsNuLniARmhOGtNiqUTtNYB1KwWq87A
TFJVUuEWugmpAMFZ61bmfRdQL/F8UQ0v0iyOh9YIB0iijbpTBxdWdRZMozcWF6Mb3GOtm3lXFFEP
PMUoRqCbx8iZcYv4s5dbPV7NCaZuc5+6somXJEJJ39lx11fDyfJn2BzMOBbmxNi9F0E0zq68fd+j
fpvWUKZ28skXqkhIVAoXukouCzNq5hpUqSUuw001tTbWpOU4IgXbU45XnqVweDRt2z0ZJ3CKbFk6
f3625o6ZrYX0CdGaF/f+zh09Wm5BT2MdVNg8y/syNmIKX9RcSPdY1z3hOXpkRZ8izxoEVIj6aCqT
GU3rMGs9x0WVAd2jHNu8xgkNS6Zw48YesiuvMbK5r/FmTY3DmYvRhxwtwZ0jN/jyE+9oBiFg8BZT
FMGt8apuJvkKb83COkOZ0LDdoGw8yGJuqAZPoUfQG0CTg7fTXUfL2soG1tHlsRiI3y2oXNEmTAZB
FpNhJfEAAAH8gnvN5mmEiiIuxC7agieNC9fu+wiq8MJD2f29PXj9tJkcp3FyU7bMe3CJARqkgr2a
9wEkGU/ltA+HL8XgDnLDC0sg+0aYYr2Uduk+cVzlbDOKGoWDpuoogS3oOIRHuURIGvspaoqbWkNB
8jxLwFDKpHDhEuxHtZZP3PMU38x07pzDsoBjL0MIJuGiK8Z+o731KgIq3Oj7uVooS8GIlP3dXOlJ
fKWlq/vc7Zdx/N72/EsZ27+Wjl13r+2dGl5f1em5+/8gJ4sAe0Du+r1L9EtKtn1++TmFW3/9e0Jm
e+9A0UJCtiZdgAuh6v09H4verRieFQKHv0efGClXK4a1G+e8Q88YoE309dB/AaEHmdp/N+rcdxCR
ABkiIqs00OqB+leyMbT/fu5p+ADDoCEI9hOg7SDF/ELIa2cI2aBgnKu+JV8KYpZ+W1LP6dJi8Uy7
HexYPDq48xRqAFXwisDC8ROYbVvRGsOKED2retKHUfv2EU7W9fXYz+IxZFPYpqOvqnoLk+YYPZFl
qq8nKSkqxCYYp1MJruy18JEL7QpJIpkNI4/a1K+a8myJUDzGfjGj3xGUfn1Ywgn/0K7nfsiiwVfX
i2+Lx8bqfRQ3QVfduGLyv1ZLZYWQCVk/JxyKetp4iiCnskFu/DIHBfS7ucKoQWNFDyB0mszS2kcT
wmVgbvih7rYFCwOAtiROQpR/cb6jzuguMEajJhOCqyskreyVdwXP3KorzBnlHXw/Cs7xGaIbHLr8
anKqPBpH/D/MqYvXvuThh3Kgk50WxEPGwMMak1Gt8e8LoD2XZHBDhJLSGZ5KQ9QuXAZ330EJ8Wtc
d/JJUcc8VNBA/yLJEAWJi/vvOfbGoE/7OkQ0hgL0sIXsEC7FAuDAelPZU9T1mRW27r6RVO8tm0p7
g+jP3AJiUcokUKJpty2bEadZeKxn3i4aN4CenesFIiYqI9Ewfm6mSDy2wDjOKAPGbLNYAuJG0Tw0
70lLrCFTMnJLtMMI4GihFepnjuZtiSIyZOfyWejyHKixBW0Vscp9GeAd+Y4ZCT4iVhDDCdFx6mB7
64PvOopHPczFJ+YS/nGyHJZ1oD3TpGpGsnMKZR60VFhZAzHXjT8NKnNEQ86Meu5nP0SRMkFsFHwJ
ukL5aBCUS1o5NRYwc8c6LxzSN7mBONiuaH2US5eln3mGiM59GvTIT0404RO6yAdJYIrl4GyssAs/
+1W8PKKGGJ6XJjIPJGbhee4KvCg00JATlY3ej5Kjh41rGiXikSzFq2vVQQCTLzf+wKEp86FA5Yxs
ELNYbtLOC1WJVy7IUMKSWkEKyjJKj3ET0mcf+Rs8D3EdZNxy/K9d4KILVFZItabZRUUypEElM8se
sWgbK0Bg4KG4lBRlT4dEtkI8KE+GGeuk2rVNww/uLKwsCFm1b5lsPram7d2EqpE/RbPyx3xcFnw4
LbW8IuOirhvs64e4jbsb7VXI/gt0Ub7qwcirGd0tRH49sgWfYXdag19+FsNUvMatchFQ1VO9IyNS
ukGNs057JBwf1LRuWx8IQ5M58zKAElv38Q1uKvFQj0z2KQoQ8xaxXaUSPjL4C0nSya9Fg++CVBjr
HAcSbJZKHSOAIDXaPQJ/DytOHA1SuPq1RvR0VnMTOElcyfLGF3V5jkq8InAvyGPt1ebadcxTDBOq
h6rm+A4s9uheS1Ke4bRc+akHuN6cOZKSlTo1r9+4Lh12dIQrr+JRLdsATXI7MQC/RQmueegpSUeL
x64KxV6PKn5w0SkQGUFTzCCjntYnZyS+fVXrPTBg3YYY13oELmNpdmwK7C+236nrqMeaatkgo9y4
A3lckRkVgjHtXHs8oPtezuHnCYpfuQtmeAcZnVp+FUvN/BSRfDNtnMa3HluviW+Ag52CFKuhe7IL
jdZYB3QTTVwHGnVtY3c38Lku0UiHxCekYBnZBQseMe/niR3gq9byvGLcvgogEv8SV+D0oQDWH0SF
z0f7FNu0MCFIk4pyPG2sU4VEtyY4KUczQxxdgNdmbN+TW2ls3adWKbHYQ1R/qiQMZQSz2WkooWPq
jSDrgcy+3BjIU+4gyhE9uL2p4brL10VMZw5BAePYKE14ogG61bYkVi+qho9hBdPvgxcses3CLbE3
QJL7ubFCdBgRzHzxoib4OvM+7FKfDeWO6CV6UAs4Aq3HrNfBqYci03oeIEtQ0wVqFx4atEmPByqz
krS4KmaQRu/tWqAEAvgbRymjGP2vjaFYSnZB94PrryYMaDEABQtm4pKbcJKHOjBwZh1FATj0SP1z
VzH3aMF/KVNuP2eM836PipI+OEMPX6067uclYTOPvy7u2J0k59Wpcnv3KoCt0VYyBSOlrm5SnHMG
5Se1hVcc+tfQ2OxU98GuqhrxXqePXl+iSzoHAOppy5wWd1K7Eoj4TRE7VTZCpwX2ZBRt8G4CjN/3
ag2bL+7UR1NMzXaGBFxSLUuzMcscnMcepCy3I+2+hdRWGvEYSbIEYewG25q+VJVdJJMsqzPac1aO
1BfKyHBLSAsjJJSm5njOSxrzfHRH/6xrX6TL7AefWOEtT42aWc5tEqVwvACT0jVkrfEAd6iVRucL
8rboPqOBJ5V9I304B9g1967csurfs2qc90hjp5wU3rDTEmOKcoyBS4aWq0g90XunroRznfGKNtNE
w8x5jhw7hVOmc4CdRLFprGI64EwiWa+0vB8Qih9Dt6RbFjl1avXCPwyhV+/taCHPPCbWRkSWzlhv
UOV6RqYL/dGpRkOatVdoy4nrye6HnQ2hrSwe2ma7ALaR1wEKPYga6LZsPX8zsuqxi8JhSyxIb6HY
4J+hpWFyACbrDAXQ7n3TN9jb0HpMJRQEsr6MgCYnEEGwuATqMh7D7Ry4dFORBjhipfVmBHRyS+JB
JoOCOp/w5XSEiMynkthyM1S0QVPci8o2USzk+3Yg7aYOKtBwhEPxWXaUBwYHKjioHqqD7pjFs+63
RjTLg2zL4lrIyUqFqqqPQBOM4MPim7MBNQpZ9/x24V553QG+mnlLU+4UQpYPI2X9c9UDNJJEfQEL
t0H2Kl2hvEk12nxP6pLDtaMI0qB1gwMN7Ban7FDsbA3n8MXB9AYq0btuxadOLTSvNJme3f9i7zya
48a2bP1feo4KeDNsmPRJl/QTBCmJ8N7j178PUt0oMqVL9n097VlFqKSTAI7ZZ++1vu0jA88TIfPE
mO6q5ozJJ1LEcEfcNx3yaIlL4r46gDFNXxQYJdtw6EI3q4TeGyxChHiuwr2QzS0JFz3ZzzP3fdK7
NPhMcnEryAhvBM0avGAaU4d9kG7m+tyuy7yMPN0gCvAFqXKazsy2aSirl3JQK9TzMjVFTyK22yiQ
ueP3PiXQurS2lBboKVB3ZO86pfSMiXwsYGXAOpNItkvkM67mlH2G3G4bOogV4tPSZeQ0S5N4xKxC
yiQ0lGud5iMoTOpsp0+Fsp/bJtvEyKLYUVNtA3OXhgktYeXJ6CLV1kpySrAZjXQr+kL+oqqhfizl
ptvQkFN7HEVLeimsShXsmQOjseNuSlqOWw2GNA3dlaNWh9ahYNnsxd5iJWdJ+IQ8RnhGqjtyES/n
/i7GuBmRgW/iS70uZm8STJR9CgI/OicF7Rte8PwxrFuf237Dz8klvdwGUmNsylogOmHQejX7Yw7X
PjK56BrpGuVsu59VoyXPOOsPIanODXmr4pD7sAS1sQrJJA+FWwYtNe5QRpcQBOUqKvzCJbMdXVml
Lz0Yfj5vzJJkstZpwh5FOul7S1eekWKnO9pyRVcEOeUqnQt9IxcF0SS5aH1HnCnvNA5MVw1ibQ0D
TboeMlV8IbJpfwyUx1glimm3aDIcdUxTN6/QLUVmXh+sUntq9ALpXdaQMZSrwEsVDjGZ/PhKLbL6
opiH0zhWjs/3XPkw3vd8+OJISdlya6v5EWasCmnSh2M2jt+yvpNFr6mG4IB23z8FSTRujTawbvVB
GoCV8PQPIfEth0StRjbtAkuCpGQg/1IP18YkSd+TTpI9TenQmYPR4DtPSiZ58qxNSJ3FID5MzF2Y
Ci0hIuliLSOj7ubaOCeeoclZJNkBa+46TwmerkkjpUiBSHQkyrYKNPU6b0v1FFOyObDB8EI0Y9Rs
cOxNg/hCA/Q/jKm5q+dM2NR1r6zVkR9kB3NJfnmc075AquiXJHq41UacCRFbA2I0nW60tblN8qwR
nLQrtHXeKdWDGnI5Xo01dyW7UoRwcg2SfjrJSL09zqQkqcRkaXArRqq4LVQ2UKsjzVHHUnuRT11w
nZWpkpJ1FOtDNmXCsSIQ0ulKG+TbMqdBDXqvRGoxn/kdXcbSwoIcR5unK8mKVC8vjKpyDaPKECsl
MykgWsCCvqAzb9NziLqVwkJbDVKsDvuZhjffZFlaLrZSvg5AEFDeV5tqiz+q6q+KStFyd0qpO9j9
ENDVTNFbT9H5L530eu2WYZkdVTVAWpkUJZL5wbo2BWDXeZTrsiMI/k2bCQqQXyETHnQKkPdtrTaH
xmAfNnpZ2SgGW6+ToOzdNZWVbdtgePbVNDwoYpnf+bBoXztlwG5gJD+iLFPcJjAPpRQFyzH5nZBs
3PqysrcS815rUtEup62V8h56QSUFqUfmseQhuNewiSPYem5ieJUh24ITi/XALNCzvZaniLcG7VsU
Tydyg3cc2Lo9+8WFgfF5qKrB7muJlB/nYpOdfD0kOz4LN6bfyB5JsS3wAsqKi4YmpUcR0gP1MZeF
2eFmcRf7o+ooS5BZy6OnKsi3rHA2nTilW3Q7qrssFTZCGAQ23oNdrPTHgvR6EyoPAZK2RZ604+C1
4PP7gxOR0Q38ql5ZUFIp4RRIyQivXSrf1Zqa9bwasuyp6btrQ4q+GTJEOFkuIzudqwjoXv1Eovp7
17VO1/dXEFe++0F7muv8WxUmmMqTJnAmsHzku3MtvejEjMRrdx1JbNpjAzPPymruFuW2GZ/GxL82
TfModvFNagaklfNNqmhOYXwzqf7kQ7IDkHLo8nlrqSo8AO2aPl2e2gunUqHao4RumpZveVJDi4s5
dhuKoMtZR1ssw3LJOgtrSC370JIHN+jT7RCGmya3nqU6mDzsSXtR7ynSpPM+bcYbbUhdvI6iHfrl
bSH0dxUNRG0jqW56VNekc45CF/IPVhDihtXYtFeVaRy5G92pgeZOgnVNC3FnkC6599gwVGzLp5pM
+atwphrcfhW6Pe22rbBXHWGKVnmdrrRYGuw5FvgjmVg8bk1HCssr0rsPfkC0Fs4/8kkMUcTql7Iv
bMaQdj2zeB1HI+eJ9lop8UsQBLdZ2B37MF7rfbWu1FsEgGtiedtstBuBYoDTmfSpMRLplEynkA4b
ZXOTZ9O6axpXrmi5koo3ec0SpdTLhka6WljuhCEuNG4iaFR9uXsUuv5V0KWVn7wqcfxcFMnsxUmx
lZPyzQQ1glxRXYWCeTNW/d0Qf6uH+hsJItsvnmWUXe2V2KeO3Me0lokesrByIrSMGc6XpJjsPkQ+
2dPyGYuqbHBVJpMBORglhKaFB1OOH6Q5CVw9/o7Nk8RRtcww3aIUPg9ekTaXzfgSUD23knFlGcFK
4DRV8t6up5LaGNQ4QT+NynAaQkj5Bc3Pl7uk9qDIF1ZHScxIVnqzFNON3hFqOiG0+crklmIOD6kM
zJJawIaC/Kpt/QP11zuljVy1bdxxWqar7oRCtk7azoWcQVggrDItXIXmyRoM7NnxxtInJymvZzCK
0Fp3XUB7cGrikYpgrJxXWkOPUpg1yLbEO4vsOe2huCEiwAyVdToFrlFdYE3bFDM/St5ODYW7KXzW
E8sRBROvfuKJXVQ6hP4Okca10huUFc3vMTfIQFJcPTePlljYhSQ5YnA5IXWr0u6yJbrzyYQJgX/V
iqzZeuCjZ0f2ddfQ2iu/nRw6KDyEbf+AMmgf6II3a/kj4CPXmmUP2g9AlTf4c5sIT1cer/nHSzV0
rGhyizn/rmci1YRwjYHL1oeHIM6vhUZ96LVSparrH2U1U21SDHzyLohYQtS4+yDv1lNa16Qks8zl
d0ZUFmEhm+6sinno1giPXwpK/zsO1+xKkVL/WZxJZ0T0d+ishyFMvYxy+V4XyMGIsDqdShf3QkuL
icQqXMhhEwF29tCiD2V/zdRNW84nn/RSYw+0jEovAporTNCJreQxm7TmuR/YXOa+2UhZiyRQj+Rd
E5qPNc3mHV/yO8SNGdipAm2nYIVMrCwB9BjrrH6pKBwlktttEGSR4tILi8WfdkNGZdYciAJ8KU7G
tY8w8SUqY1lcUVYpUajEc+YK0ThJcH1A8tzqwhgMHAMT56zXCJU/e00iVQMrTkES5OatFL3ofZEO
TkwzM9SuU1jcRkUh1z/8jqMmzckiT64kk+85UfQxkAnCCcknWiDk/mNCNOvflrPIuTX1/b3AlnGB
CjO3qCZOIkcRIUXf32lwhMKrIR2NQzpAFyp8PLq2mMpxdf+ufvAHL8RHBw1peZwzoNAkxQSqY6mL
V+e9B6OLNbGcI98W4PoIKM016SKsB3Pdm1kyOZ+Ptbhx/rE1/D7Wma2hJyXRMNVtkeL9qldwKUga
ZhS9msp1a/mg2T8f74/PptHQE9nRwl07MwJkFixJiSpany8WQu2UFapdq8rV56MsasXfngqZG/2b
cK3+9Fu9f4MLMtoQ8JIUVnHDkiDzGuLUJlHbt4tE05WK5osRPxocfr5HeVFSLV0ncECde8JjK6Ug
j5g9C7pX1BmNncmoMz5/qj+NgRAKEB9vCP/I2bzghWZg2BB3+NTXfcGw1U44fT7EH16c/H6Is+lg
AryYRotaZBSS3hvWrQKtUXhtzZNSyk5e3n0+3DlKeZnqaJ2Y5+RQ+W+sZx+mukxErw+9aIs7bTUN
niahZ1q3G2U9uOyce/RX0+zqaN5/FSv/rZFLOlMiLgOTX4SZgE+OXq/n0EtNqib8HdMC91gbmxl4
6EPtDW69Kx3Q5cnjF8+5TOuzCflhuDNTXG2NSb9QwBpPWhGpopo/RnBw4324s6KvfKF/ejYDwhNa
UGY6rIKPL1Ulv1PmdLOb1uVWOcRu6Oabzi1t6fif419+vkhcPaDmSV0toPSPgwlCTrWKOlZ8EB3S
68I6pWlqu6PeZRvRJvmSdHTOZfk1oLbUR7G+olk9G9DU22rsZwZMnXGlrGRKgxtMeLZSr7BXX37t
eT1Hpfw24tmiCCffCKjd2MKe4hJVfVorurE72hZfsOAyfT+40wmmk/P5pDmHbfw27rKXvjMbqkGg
jOq4jEsz2uykOjpiNyfwrrYU9Q8Pph3vk5XvDdelckv/hxMYHPfzn3Dek/e3n3A2b/3eJ3vNTxDX
82p2+6vVfNLXZAA9aSM4AVforciz99f/g+/8h62I5mf/fOezrYESo9D7fw+tOsNN2wEdwcDkmbgF
dprH92a92lgKkpXpffHcyz9+vl7fD778uHevHhXir8G5KQCuprATJgfV0Q7RrrfFLQUD/UYhD+1S
NP5q6GX+fjY0Iu73Q+utgeue2RbAL7P1nXhcyCq8agLG1bQt119+4z9tF++eVT0TZUeZVPclC2rZ
LpJ95YSuuKWG9b/YLv75qufMQGMgYdrzVf9+OpBDbuYwnSkvrky2iy+f7g8BDh27QWItiNmlZeTH
12kFddQNy/4EU90dXcvapG7gLU8ooU3y5Ftlt+yL/heL98/b1Ltxl7f+bgY1yP4CQm+72zFnHW5X
6QpHxWZB4ojYbL505v/pRNPQBagYwHFaKuesjjnQELoVy1JVdwmvdWSiLg85H7/emv70dB8GO1sf
nRxbAq6U958x+TVJrTXS3f+vSUpwBSGRR0M4Zp7thTFyq1kcR9hY0mq4WCbNr0mKeG8rrL5Y/R+X
IKhCvPIY7DVJB8tICHm2BKE44TSMBbvnfMlX4SpubfOgPWOKdlJv2Mz5FwMuP/6fJf9rPOaoIqnE
dVCJz8bD8TRDEDVskXSTEF/GY2bX2evnD/UxePxtjHPrRSarDQQQxpCm+pQK3Ol8fzDuPh/kDw+i
ki9jAkKe4wWeTQs9JFFLlEdbpwn1JDdGE+ot9crPR1E+6pZ+PotGE1h6OwGLJng7e190/4vTWfXt
8NC6k6e4QbLHGimQBvQRBjhUFgtHu1GuqaC5rTM9NJeRi1Yy44QkObwxMxtYMiUJyaG59+e/7ePB
8fOnwZSGxqFjsyFWP/tpWmfmlLEpkSCt0GcaSZKJQoTYgBzJU9FpIvX+8wH/8F11uEmLt0fVZFM8
22cKUU7VTjVJte4FMThkwvQFXeyrAZbF8m4j05NEorJMsiUhT9MZRWtbbbP5/CHOQqxfr+39Uyw/
4t0gflL4NFs37ckZaM31WB5+xRj9Rj+oJxgJxVV3yu++PBz+MF8/vLzlz98NqwtIfMbGtJP7aukN
ZqfAEqs1dXMiO+Otvc7Xf58L/6eS/C9m+r8XSf53Thnz5b1vjf/9l0hSVv9iHetYDjWQGmCm+JNf
KklJ+gswOxlrbvDs+JrKYvtbJimof0H/RUApLlpJupEtVrN/6SQlXGuIGYF0sBUZFF3+M6DJzxDh
n+15QddqNH40VImsgWj+drcXaHkuimn/CroqLNZF1zXwEfu29Ju3CdEu1AV1iKrmR9pVY1Y8Rmkm
i0jXgkh4a1FUZCMVj0yTA3eK0IUDCBjRFKXONMrK7AyBNKX5tpmVpgWXYvhaQJ/mNL5r9KYzNOAX
2kxhe9cm5YgSWghR/HAe+ZGWk0wt24Q3T3lCQ/djm2Fr6CTcEcxVp1CNVDQjbd/QF8XOAQKoK1+W
5/JWKBGtr8Wf0u46nTW02LKEwH1fyL2B8ZWkXuxG1dTWm2k25WAHnzgfwdiKvj8/tVIi0H9AGoQY
3oYwgjR9UoPeKq/TXGniXSQT+biTL40D3mNaiKhr+k/XuG97ZFhrpD/iuOqSUvUneiaoIm6GRpM5
L20BlD3KrkwatAsdiX1JCScTeorHVjHl6SZQjbGgmo0tZw+RYUlydmp5q9N2kWJYYUjBGhfQaPlo
iPrKwNNioQe9RJ808QLZPQfKZWEsAZwlTyNL6QulAL9CLE24T9uGqBKD6djKSmF231BLNy2JWnqc
0LYvzRYTAGgUtVgrRZ7g1PHlmaKFgVlOvfbpohJTcBD7+dE3qOBuKOwJS9+zNsG9ogrxW4DRIT0K
WS3INOZVyXwf6AIum/XaR1yDX19JTCWyqwmRg1djwwp3cRM1mAKzIVYf40yc5UOQidiYDRCvcAPi
pGVHnlSM8BthSgGGSVMTUh6RZ3O8zGigi7tEb8N2NSI4Y1tV8CB6vGR8EqrQTY9yW1vPRlkaj2NU
U6ktLZNUDPpXvESNHk4yVZCoM5yOYgY3IG1MarcYhA6ZUdMgJAHnhkwGqUSlO5WFc8LBxqFOSApl
JD3jYPjqbZ4rYbjSklStF6WYSc/nmqcitxljzpBDCp7bqZgicSWJUtm7Ed62NylvKc/WurTUSgoE
R67YWXMPhiMtglWMtBM38oDelbYXZV55elGot0Gty/B0pQHah0B0QAgw1wkRo6H0D5OsIb1E8DhH
h66LqLUJGAOG9YiSFn2Fn6k/hqw2UTJRbc3tpoiTt9oaQmuFPG1+VloIy5Rm+klaa5owl6uilNUi
K2ET+UassmKHkhZ08tAq/ioPBY0QX8ADSdkCZv1lkujWROm6LXp8Xig5URelkdhfCphWJ24HYY67
nWkS3BboqK3jUo/Vt71fZsKO7zYb6zaZ0/ZWDuegGhyUaIKA0AgvF2KrsMtJ0iuWwG2jQ884exhd
9EJfWyGarJEXGSnZvklj09fBXIi5JgOZoA6MMG+yXgu+U4UyOWQX3FhpnXLWT2aUeOgJKnEbsyqp
cbRFITolHjv6yStDWtHuy7BGdgUrL4PB7RB5BCy8IZ2OPmY67RH1pajvtKk1e9Dm8Wh1bhP5GTdo
QUzVdTwucARZibV+W2llDucoMWtLBmI6R+FmSCOoFZZaVbhgxyoa+8qGEJBOq7RCeKWu4tSI9F0w
iYkZLYLTqVgc9QZdtRGKpO1NqUWz8YpebCwpL7WoZaqVPiWKSR/dDEkVbM4qAg0y9r0pbAwfZ3Di
KtgrhTeUK9iBeckTb8oZxQbD+2yWTXyno58TX7qxFnwvb6YkWSX4A80DpX4dG38Vxj6u41nXiOCH
Iii6b2JXhSr+E0r+1n00AkL3hqqxWleY6clYkmoctOitigua/jlWUtONvNbL2On0YrTWxqSYwi6X
8sSi3iPV1pNaszC/c1kQ/aeWu7T+IrKrVTj0zKF0IyPJKLAPFDnK52jUC3kj59JQ39PRtc/fBk1u
kGCWaVoXJ/a/pHdrUSyAAI/xnFqgopNGC9Dl5SIaCCmTdKypFJjnU4bLob8WYr0ZVE/Heq6+hlah
6BdFX1HSr/dWnvcWZemwHNTJZZMXFOFChuwXHUV09d1KCAR9zJy0VjvqjhRQfAVhed/kwu27wOLq
17n8niT1MV6F70lRgWAB/vWScf2tyYeOWTgQVPlSE9CYvcFIRYxkBcVs/Udx8TKOpVAUN0Wd7PHv
nTBadRoH+vtcJLQxktmVtfb58wf52Y7kfdxxPsLZbcpKQ300ItwJMlZNt7rAjq7/aO7MJ92tvdmZ
3H4dP+uv6AH9dMVn/R/wZn9LAC6/gaQuxDP6xREDnUXIYxeYcaYVF8Gbv1ZcVj1iufmhfxW3vQdR
ZJdfh3vzm+IhOLUHy/38DZwTDg3FWGigMNwQ0sC1O6+qzHkKYSjMjzGimZ1C0jXw2r3udm7yHcCv
G3xNM1+uSx/e+ccRf+JD390I0m6qBENAmLNut81dcbQ8uFG3+qpch3fJwxePd56bUrgiqrqIRYga
yBKxfrx+FHLRCSa+xMaTJ3v6mSgKnfgkOJXbdM7gSl6xmvbh+vNh/zSqwcS1ZBNYtG6djRpZZS+W
cgGIE3zsdFtokd1hS/yqMdbHuxXrg4dbsNQE99DkSAZ8fDgs7b1a40NXrJeGfRadJs67r3qm/Zb1
YhR0RpSsyJ8sXTTO7tst9h0xictjfqhBHkWe4CQHbt9O9Jh/mYQ631lIrXGrV3/2qZIxbp29OAWC
jwE5aYtpw6EG4XTpV006zj/NzxHIHcgLq1HBkvXxnZFWCKfJBCEl1lfcu49dFrlzHe8G/6tOGX96
lp/YUPJbInnRs7RB03CHmRNjKxcYuwfLmCHDmV/skNJ51Wt5HPJZFjcw6AEwJD4+zkgjJ0lXjK2k
+k+dSqtLpFMLjwgh/tJBQs8vDeBXWRpdT9V4gdD+i7TC+RT8Ob4h0qiINl+/F5tpTW2KaKa3sZ6m
V0rTJKesL/TW0TSOvM8X1W8T8ddYZL9kKs5cY88m4jjQDjK19O3goOGhTKM0zlKVKrb6BgjGV/0+
5GWuvd+nVBUai7aQmdmfubCcpbWzPAfNHJmrfCB8qR1zSEFQejjMdGsvwB5I9qzKkjtQ0M7IGN3M
MuucfFeQ1NZ1nnezMrqQw/rK0fxeUNCrxQtBVsuU6dBbVdO9iTL3N1lLx82EIwI9jygLIgSVqlI2
ldqMODpQpWrxRUJnM6FjK5k1pSLdJw3Y5wKqgvsqxwj3+sWL/m3magY5G27/uCBNcrRna8TKDbKC
FIbrRwjojmT3r62NjtcBS0clyHK1X4fQ/2Vs/ksjr/rvUzZOkRWwld7nbJa/8Ctpo+JshQ5KHzCS
nAq8Ib7Sr6SNqvwl07QLkjfntkQemKjlX0kbEjok7/lbhGY/UzPvcjbyXxzy2FrB2uv8KZ/1X47b
v2O+zyC054EDy51cEmfrErOgx/iJu3p3jJO0SKVBwbSmrs0deLZVwdS3W7txuapsUy9aYS5/93b+
EHee7wB/j2kSERIMo2Y42+0E1Yo1oWLMxmsPCJzddiNd001jwxXfyb7o30G/ho87wK/hFA2tCXIQ
RT1v5h3RG8tKZoYDYKDJKCWt3LOs7qAhDjGXDuJJBsew3CWwlUyhue4BpihZfy1mNxaNYeiAF/Xq
DoyFi3cLrNzFaF5HI4C2dnR0rcG3iTzCsmIugxDensP2sRKqTZfu8jrckhZZJcgr2+6uqSbAijSu
aoRXTY6vkqYirod2qu6t7ntrPWsD4ryOar186VsxHhzpsZeDTT8i6EvkYxd2L+HcXdPO/VjBJYQI
QOKk7Q9xH63FAc2XIdzVqfIS1zJAigFUy1EYSf4rOMaUtzgs3ULLHPrp4SegEo8cfOpuMBS7s1+t
QySpeO4w6lyifKcXW42RCHGreMVlFBmY4YhacoWr3pkNDkIFLxqJNG2BbVr6BVgXlNASzE90koYV
UTFsro3a2sHpIBViHcfiqVjM+Wk0OSFsnCzNL0NJXsMXsse+9iiteqIFk1CgZUZ2qUMUGMZ+PcW9
l9YL5E5vDkpy3ZZvEfJXpxlqzHXayDN3e0XBZGrEI/JhCuwoZSvDfCVHSTal9IrpJVVvKotIp70J
fCT3EPxQtKyw2O77hqbkY7VKosiNYyaiZGxygAk6ellKJF0Pg2ginQLmVyt2NbXYcuH7Sf1rP2iY
NjIJQ62lY0yV7kdfYDcvaD3sx9dy0mZOkI34jNL7DHFYhgfA1rLsDazO2uxSWAY0q61V88pXje+4
I6NDFCN6QUI9Rc3tkOMR6bTCDepNPqob/A7rJAjfRKyPFS1o1CtfNw7MIEcKhuuBtrD5JN/Ok+VJ
cbYux9dAJiOE10CF/4LFYmvMo2PV1SXJCZvk63E0ugcmvUPrE4+Tq8m+Z7jC20hytHK8nusXUfBt
NOvYO8IbkEj4FLUAbCiGIOVRN0mnRYdeVey0e8U+iVfJP07xE1R6JIOT6kaTdIGp1jctr1/uJFZq
J/GTFcwucnnLTkzYz63/Ukbhc6bm21abHvrhZZL7wS78dlt31VtvggDtlA3md7uSfsziq5iZG9bH
Vi/8dcykHFSJBJbwnEGRJl+4bsXRWdKv7UxvtnJylZB8gqVDl5xuVUypoyV4ae7zvJ2dVMoJqout
WROS6WYbiLoti91eI582JD0wqmBd9q2b+yCooRtNwho3imtQCmPyuKUA9UQaHOQArmW0G3Ei3+rP
Lhb8XTaKNJaJyeUMpA9DJ507pGHfUwnIRvA9FiOPSMSrTSg/VXLj838WKSurTC+hyNwXYn6N2wV8
zMOYRzc+YXQoFU48AF3NEoTiIMbUesL02HtdntkCYG34R546dSdF7jcZbum2+6bqd2NdbBY6EuQy
u8Rz1xZIVCWkqDq4kCrmkaFtiT5/FkJne/ODZ2EInEBX0BxSnCbPbNK6GTDHXLUrUuRHVggX+Cz0
Yr1fhYUCiCx/wgtIULpkShXJg7O2Ukt9tSTJvRlLph2qwYXfR8+1Kq8ARN00OT5LuEhKjANfkB4j
vPQNDlo7myA5o9rT7EpU6QFhbjM2ad5Y7IVquJdFxN5anDlTEN62g+j1U5uRt5a90G9hAyH6BycU
x7KDTvh5zkV3kIAECwWp3cUkoU1ONlzMVea0jfWY9uODIJgv2D4dA415V8+beqTJQdF862lOXjY9
JtT5zg/CF6HT4Kno91JaHLEv4TzvGbjGJqVXi9ltsLyhxDcUfUvG6LkK0AT2pmNJ9bGkxIAH28kg
D1fhS4UmVTdu8vBbCChCFRJPG7f4liCT2goNKoYQko0Qox6WV8MIFzhINw0G1SnxHxTBX7fg/IaZ
Lz+XHsc644OKdc1APVJMgQw0jc8Smf2ow2gvy/22hWbsj9aTUswXEFhJuilARfvrSY5YZRKHUB6/
DDgHnSDFqxRB4oVyQWOiH2nSuKb2RZbmPEPCOayJyC0WvMZyJp83lij1YYjDmkNDOvnXs5vt/Lf8
EnaFk7OtvvmrzhVdPvYzvkzfaZ++CDrOrji/jX6WIyq0KYJANevgAewGS8dWpQlR+tB96z1ph2dm
83UPoj8EV8CgyFioRHJLM92zu4c+i0k3yvjT0oPwLXS69bgnR+soO7igK8TbX4tpfo91tEViS2BP
Qm/pEf3xIulDzYsTwAfsa+oBFo8tWTsOfS/KZdyoWHL07ylFrljcAdi1pnthDty6f2Z6OZB1tp+/
8+WVvrt6La+cvlOSxu1DAWJ5nthoWWWD3tKgE1s8xH5M1dEL8EpamWVIcxM3ma2vQsuzO8+vIckK
QMHi6gMK4OPz94BHlKqbAeH93RoO1/Y+cb5VB3MVrfybr6SHX423/Pm78BlXiBRB5dRsE+e4ZV6I
X7Us+ynR+O0lvnuis2C5zvK4w3iCoHLrr3UnP1m29k09tq6yGrfBTnW7VXfYZuuUXKPqFltzQz5n
mzvjhf6QnL7S+zFz//RRKT1qi8SI+8nZ9X2pNs5BP6G4S78VMzjq+BEusd0lP9ISo2pJ2h6oZEbv
qKTDfyKDpcBqORsXrTVhrlTvC0mhKPQNSQGBlIoGReWQeMtlyym1x4pZYtFtiq6S4OPv265b54Hi
TgFildDfCFV+MPtmDyxcFXpX8a+wPOH6mDiqqN7FeKNqeDUlFUg1sHsDkb4sfqc7MdCwBt9XcJlZ
0bpvR1sjXrX8bMH82wtvKs9vS/FFEU5hcgzGp0m9mZXXojPx2T3p5Z0yYMLSnwureRgppyZKi9FP
snG+e4YBNtIIDnH5YEyj04cP06C5bRruKKOeZLxIBcVCnwVYQf228qtSllaC+pjVuS3iLU9iwx6N
Nyu6bKeTKEjOxHWix246sLuLGFC4KnkqnjFrp/IruEfagcKhOiXHpA89jl4O1NwxJf3W9KcVpSav
1e7HaKsK8ipVDXuSL0KCVUNGFSqSGQZ95WuwnK0R3PdTh21Z0fyfVkG6fT1q7dhtVD3aEpLaEbgA
bUzvqZZulqBPiZo95AoQc4DSlWGldW96cwcU2JsM6pyWX22mcnSMOn/W+avBnFKuJWKV0gNAyBvQ
QEBl5B1UrX2bcNfIvksZs8UYiPq7YD5APwH4cIzAjPrhJcTOY69k9tzBbaGg1eg3fcG9QIdLrsQ7
Ja8dlZuZQfxJM5W11bPHya8Db1yOYjfJih1tJtLUQpHTrEciN6nriJ9AgUrUAefEDrTvYrkpyFIa
keCUU3ozkBXyQX+2w7CesVWJ1VNPc8BqgKTbG24aJ3YhPhXqvYZHeIZDIwWxbdWi205cneMCOVPk
qbRILyVtrYnJLS26OHEoB6vPBdXcJO4dMX7EyfxDl+ZN1GeuP2dcBXvc+5aDdcdNYYSbgQVdfQFJ
WJu61zzs6U4o0VhMbdd0rQBp0h4iiOomaskIsXxS3Zv+gBuuwRxwE4e0BcOaFkLiFfR7yCtm+dSy
hPz0bVAAGKEk8P0rHwPw8rdnQ7UzP3A1g0to4nSG8Aj54LLQvVK8a/PCG3NmTrWbwcOZSzfiAHaa
b9xkUWeP3Q8rOFYCXtWcPy3wBYJjJRm2iqN+K0GoSJWTkt1LXNdm9TkqNWiZsGyGzkvqAs+d5IxA
TadxX0h8srbHYBevKvUhMi61oeNyZqzVWfsxCMH1wAsKqFaXDfe/lh6qmg9wqXIstA6pJsP57DcB
EKZSoGkmrXRy/dRDngjDhjI1oHJwjAqXsDooN76Oss0wN/V0UqfUrX32Ev2uF7T1LKxVAI+Bpd/l
DWUks8TUNhw0X3IAwq2jvgb7mNuhNq+b9iLINVeOh3u9bZ10fB6T74llrlqpLW06C9FP4t7PW6rL
4vr/sXcuy40rW3p+FUVPfDrCrAZAAAQH7ojinaLulFSXCQOSWABI3Ig74XCEn8Bzjz3qgWceerbf
xE/iLylxl0Bxi7WL8Nl1OqzTcaKrSieRSGSuXJf//1eojTX6sOt+YygSgpRXO16MzlLbGnqhf4Zk
ZW+1aPfCCDmJ9deICmEO67m99J/sqG0i69+iHttIpb6tQLto58MGFfKYBgg0dliyFxurqG/4jU4C
ZMP3FiPLfQBZ0ZVKkLtWelZQk5aT9EJDLsCThr6ERI+NAO7CGaRETbQdGTioQHbcWdhv2kjXlgiK
OHdu8lV2W19mGFgHwxqQOQ1Lc53KUyi3vSUbh1Tubd5WPhWcYCPVh4hFdeGKdhp5NkBqdJw18Wjb
iveUhkSk9JX/5GqPDRIXM+uLR/ga5Y0Lxx/ZBlqrOpRu6dMsJustyQNr9ZS2V6PQv0GNbFAE+q2C
rEh7sR6qhtRNoFoDXeioOUVFOblSS74ybbIlODCz9CFt5B0tX3Sdxqe00bpYrbInV5II0yBB0JIP
0W20w9Le+/7OLknnxfv4/W4UWcCKNwBBUM9S7sam3PHHUPfaSWcxWHYlBEs6Rkf1ukrH7re/HILn
7fH6aCX1/bk7fmaUypJltPHhVwXdMdLpukh7Cw1l4tYhFpyy3+H5/iil+oozeHBenPOKCPfesCWj
nvZZ6Xok8pq3hMNjmhrfAU0aFKe51qXHTnK/mNAG4LCre8AP2a0ANTOEWSR744d8KoE+tN2xbT/9
xAdFpwPUHIw1uuXuLOyMLEIj11bapovryiRo6Tunyy63PJm7jj6gf+BhKolYwh2PD0VD1DdEzVGR
9Z2HOradMpdQLHFzEH91Ud4BZ6mdNvsRmJjO6tP7L7nni1Yet/NFG0rhR9aSdyxnEU4N2thBcSAQ
2JAV3rySjogjwvZQC3aLML6aloGl8kpN2Fa5G+EuaP2Icowt+act/b7I6Pu+CG/a7S9aJPUd+txo
ZdHP2t4wWhcD2YGano6d9bdYigbL1m1OSsVwbpFwQppiDKLk3tZgIZdrKP+IC2lRHy3xUyWUkSjH
76JpTegRYIYG4X8ImCaQyAuuO/IqHYsbmWl331/UXUiCMAUt+dUb76wqwEV5JYmdkydndmmPZZ04
00r7mWOhDaJxOQcis9cY+NnsOlvqfX+WTohrRgYU3qVr98OUJktklgCQXXio5btQqoPwwLcX+plv
99qrae7ES1BrW06kM013HF94E+dCtNNeTMmZjbVTBNSorQNeALRwyGTti43BitK/TG1RcnwTHLbB
U3I3+IgaQjaR+mp/eS0K+vSo6wCLOVelg6XAvRv91ROFFX0Vq+m+lqpsdo2cNskwWjxJlntgo+8x
SrwUEHOJ6LP1hpAchtrCAOanEWDPDXJRSHR2vfLh/b21yyl53lswB+gzQenmTSl/vVKKxGpwmlpU
jHW5b7tAqopsNtLjU2jtvRgHqLBxlCHzKk33Dl22vkb2//1p7FtOdN5Uhd6KBv01dwLTxmKd03eV
5UyWZ2uEc9Ik6rz/hA23dNdsKCoMCbpq0K1+l8GI6gN6jOKLrRaf4qXNwblea1+iWO4F9nqEkOqp
1nDQEigv22V0D+r3jA/zLV8aPV1O+gs6MxlIV0JspekZqBwFJGmCCYBkSsa+nBaWM2ov9MH7s967
s0E9wDEQbU3fgFUSZGfAnSLW12wW5yQk+uuZ111KX9Nm3PMaX5WG2tf8oOt7EU3Ggkvd0ZDvI57U
8gPrty/jhmLh95ns5LySLNZRywF8gVTZ2MvygYfWikwHrmaqXiMkRW8OMH/tNKMm5t2pBVbIT8jl
+wN1hTTUAvEs1EpzAl593ejl2t2BlRLWZff7overUHeEBKPs+kupt1YQ2Gel1LBbbpqDx3NhAgDt
lv2kexiYss9DA8YB2x3LpsKm3smPOUlJ+qypq9ytRS+5Qiq/Z/Qeiy6qFz1u14E/PARA2LsdAN7r
WB4DlYLd69yVZ80wXeEqu07HvnVG8dC5K29WKFH0FqPF9eJ81W89vb+w7T0l1hacZtr4gpsSvcJ3
sjQA4mZe6ULaWc/CjpGoKq0VFvN4MSNGXPTlbDWmqcCgaOVDiof0M8nHWiO6CvPVgH7ENFZsgOZU
B3rog9CYzbhywxESbFT31F7S9MfN1gqtmOy6sMsObR3A9bONCAedBlIrUX4ml1OlMfeoHyrFapS1
7lHV7WRoQayXQiOQ6Bssfqzo3SACCx1Sd16hEAF3RrWnkf4tyj4t/WmZRSOV0Dpl7fRZcNp0ICdq
yikz7zWQhyvcmJaB9CuRXM4ViEmd2kaejWzgvfSTPjfyh4xeBJp6V0puN9Dgqvh6P5aAf7uRKdI4
DVx0dTb3Z4vzzHVROELdd0aRY4nsY8NudKi00ngPTptCVc9u8QYB/eTvfPlRcu5ojdPNFzH8hnLY
TOHjzO6l/E7We0qhUaPLgSlfeOmDI58V9lk7Jxu76OjOhS7hAS0eaP8wMBSDpgCL7tIx+mh3Xmko
t6/UrOt5UzpR9B3enbQK8jY3DolyXz+LdN6MTIXSQlUjTAaGNRUwXZTbemGY9lrMBiHEK9t4jKwA
dVT7vBQyPEWrs5q1OyFlpDRf99aG5nftNLrMjWiSt/0HPyROUCh7OClFMtXvRiGCQnZZDlw6ERT6
1zhDoiTW+6qNCuDaRwxUnl0YKgbMpt/mIo4HGRCYlb8Ey4sEbMNHIjKxLiS1QNMQ5WobvT9q/cZt
pNrXpUGPFoLYGZeWEsV9NSB7UnL4EqRgRJqhCPrg2vsrr+ipjneaCbF/eaytH9diPFQrSSfT6JAW
MuiquD7AwyAYeFHaaTba3XR1U1o3jVks2n501SVkiZzCsC/33CV1XvqNlEhZ2u2nRaHTXg+wtLL+
bKNviopzf1EsJ6FRDsNG+95yot7MSskK0auDIcISEehWiSIgGl9R/sUp3POF5w6lOOnk7A+0XHoR
+Ux0j8/iNY5e2OijlT/29MYwp6mE9AA+tCf5YY9eABfAlK38IVmVvUR/zCy42jKpksUXK4GzvZw0
aBbebMdjdKAHnhyPgBtQF/XPncLo0fwLPZaRkd6s/Qe7CWRgQbuI1ZimmhlzKNWyi/J2xysykpo3
yfKmvQYC67OTi4d2wzn31OvQAqE+S7uwiXoOGw6A1ARZu1E5C8+T1XQ5a3xDabpvaZ9KUqQRDeWS
5LpJ+qVhp9SARTb1TgrNUrtRnAtgkh0rvFOkrNOm/4JRnmrE/yr161WyhKmp9Cz1piBL4LanGQ2x
YcYNC5Rw08V5HoSDPLpYlFdSfu3GzlDNyeLmxWki3yjKl1loWsZ0lYbdVvMmlxH5oWCQqHdBK6NG
i/zP7DzzzsUHWZNELiIfHe24j4gm6j50dzXu1RmihLM7RuwZ9md0UCmjWnQzxyunsp0HV6vkayCu
wIyPa1MtzjUayBQRlXdKt+mjlmbXq6wYN0MkkbxPYRB/M3z6uBQC5yAhAENhNwto/TMqs0dLoPph
J6gtlNyg+i+jflFcFd5t0bxUmt/inLwtfTCgNnSRAx/mMC5kJekSJqAoGZEvW1/6Ma0hHaujW63x
wr/S5Aco2cOc3aRCoV9jJpopSPRyCpmjZ63HCF11VXrVqFpjSqtJ2jydyf6FRaE5jB7bVnKW0Cci
0BGtWcPGpzCMivlAsnmYMtM7tN8bJOriMrKKjl5Ec7hRNzoKZ0nY7kYyarD6bZLhIUFsoVfIINdo
tYfeXeMm4rFKFJyC2+/bcjEutZggTu9pdJaxrPtYnqH2AAPL17vKQrE6K2RaiyAfLOCbhh4kxRK2
VgM7BnW1F4fWo+ajY2rHTq8g56lKtKueLdGjND6hjzYQrxNolLC1rIMW3oBiCMlsGnplsnvbyNeX
WWCRv1zcSLGPCtls7JaoDpMyzMih5QFqd95XuSgutdkM0bLHJi5Qa9UeqkjONmViP6SyPPczpe6J
o8G2CMjoN8LPakDnbK11kYbOdVta9hvap/aayn0LColO4pRmGF+MVdorGqh6D7WVfLVOoeZLwRTV
QypBfm+lXbbWo4aTIjce9BOoQkVyP7uEP0X19ixZKGjLnTpSOfYW+oquou2rOG1dJ61k6C/D22IW
DehD9GDk9PVuBflouVRBCAensbYarBpnYfrV0sqevWh0S4hwq8LYlOdRnxoYy+s4lM/1JLoykM9D
QtKR7jXkFENEXH1HJg72+43w0YZrG2oXbV8dyZncb4rLr9nuyiUiZtqVHN+tNC7ZtTGYtZCad89s
ioSo0Xfb6UOxuG+hT1cqbA3ltvCQS+cjZOqqE6SfJRy6mUSnHKOreJOQ+vgiPitQnSogzxSyMyrd
K2l5vtAKLh1Sntp6kFuLXktDOfdxSQWgUNJe05subKsTxLewsJdFsxvRhDdu2t2It5WKqe1R7Go7
o0bjypqV9Hq+aoXrCTletPKSrgXwJ3eS8VJq92K9RVZUgWhn+kBPwoy+A+uw47d4iEvRavG4zKdu
/BSypWRpMfRTuZ/wRpG2HvoUNUIP8bG2TMtYGeG7aBCsqcAlX+kggueR9XILIo13mwFjmGF1CfMj
7kJ9BWEmAOnjepCAAOO7E3tG7yfZJn2MDuR6DNdnlV+uFYoAiPm00zvXvbAzh04RjcHKvtBsZbLW
aAhsxEBFOQ6IsPfTMBtAZxwgJtujCc6Zlj04cIEzeTEugT15EMopa/TBHp1TPzlbQnRZq0saogwc
mGdw3Zqe1s/9smtkcwef0CEN3lgHj+kyGyrYuGXenijth4LlmUlQz0B1GIjR2lxvRetCN4pe2rht
LtYDPbkuuSoQ19MAaYHPwAGYdaH5dMPsK+0rupZ9nqDt6JOUXS87WVDcLOk0hfbgqZxPQP+R3qAb
7nJ2hdhiJ5VXd9BtTiPX6WmZ022lo2Wc9ryli1iu2m2rza5H8UmdqcByLmgKbbRm/RBIktx8XKGo
LDmXKUsVOJdF8E0Nh2tjbDXN0juFj3cewSp1Kb7FEg3UTpfBRGqPEmUKH0y1qXEAciFZjnuwwlbL
NqyNcSZh/N3LNsR0N2ghroY6cvMahZlJUZpye4lHFEBnGlstB3cLlXUQkqv24ky3h27D76/J48yu
ylCit3r6RV98aRaTHMU6hAQIOiEQRYNV8OjplxRtpFyZNEj0RHgvTr6eRIk0CKmT0smvU7jpKU0P
upFkcU7ygaqOW6trQyE8iqT7JsDspZ8PyuXFsjmkAbihf50p5ziZ8xKfOlzf+tlp2PYuMi8+86mq
GsEkCnyENWkL4qQXS025tCiJxWvQWYugF7eGnvKFO7oT2Hy+FU1+EEEuDXsU5hpJqqCTNHOun4ey
aVzmCUrjNy5SM4gZpmw01k8qKa3I0jBNxkbjzEOkceUDSMuGs/g8wlW2gYFJ5cgK6Q4l2WeRTR10
rLgrqlGTon3aWt3MFqcN4dtYF5Y+SRfRbaJcQLQz0qLv00jQCSb66rIhfwrdaPA5bYUXaGgLcGM/
pqooSeUkmMkDXPiREZ0jzxrhAhn91HauFyz5splPbR100cwZCwG7PLhY6eNodt4w/HM62PatxThx
R7oM0M29WNAGDIXMvmTk/XWR9QLjs99eXzRW3ojmbYARrf77EdueKJGADc6ERBrfgI+1k/SVgrxs
eHKz2UkGaT++Vza6QWrHv28NsSrkzw8m4N4WDQRIRCO3oiPe8SaLVEp6ijx00ewg3z9eXzh91KhG
SedL2QXwSmZ72ctH6aGMxNuIn9Bb9EuTAaXz4J2kUdHOItRXHOrzJrEoMqZXBI9USBJiiz5KoIcF
UcSI1RwDQGOhpaGDPIKHplSzfu3Qt1UjlaFLFpcr5bzdhO53SEesKrOhkZAj1QN9x5BQ0VObu0AX
J7TKHBp7E3W22amPNEJx2hhGXWprowPb5G2+tvqknRwmMuxgKD2eFHyLxhQjvloT+rb0KBF8tc7o
vtdHUH1O/W49eslo/390/z81WeQ/Rvd30ij1n5zX6H7xP3hG9zelD+RW+D9oYjRkQ0hxi+5X2qKR
MJWjlka6iX7A7Lstup/WVWyUzUFAxQFwPVmorSSD+gGKG2lD5BxU/qORofoT8P7mmxSq4JRBCUT8
gRybIm/szquk9yJKnYbUDO/XsBSu2xECubmjzi6LmRyuO+AX0c1cLJ3WZ0hoa+7VdTBZgT3u6ZIK
4iBLs8vlmhq9Z0gLMBjKzH9s5Yn9VaOtoUeRHZo8NQ6j1w7D5rXVIB4oV1I6zgrBtClya0wTTYqe
tLc9k8NZa2IsyhAN3WYRA/ddNrGtqM3YtLRakgotgREtgBbdNJPIHpUCHNtGqPSR/6JxgZchpO5a
2iTPimWr6wYRzPkixtdyDS+803Rr0QDV2HbcbqaRn5E7KVAfSLY94OaLCcCB8BpmeETG19fO6ZY3
Mwv6R5BQIHWspCs89gxdBrSul5IytJQUZEEragl9hxZw4LIxmwbtttdxZgk6DFm0PF26DqUk4Ke9
NFv7FHuVTAhCBiv5PAtXUowTEeImIOVRoL2vg5sBh5DPRkqYtM9kqdH6ZJSZPTAWftnoGDNfJ/RK
HevRLVtBH7lYci+Okun0cC0l6awZ2sUnHUmAoQX1/C5rJXSHnzUMwOkL2dSa6/g+IWQaSYkjXRuu
hS+TzFy1H1D0GErkz3xkKZTFZR6l5AykIpG/0h6ZXohrf82iNPXc6BaB4qMm6aapaSTpbOJTF1WQ
vPC4whfk9jqGnuIyQE4o6dpFIkvxdJJu0CPc01QtZ58bELDHTaOdd/w2z4Z8n3RR4/UnkZzOrq1W
KyUrD56r3dDokrsi2kPQoPzqGHHjznEayaiUCCPKdKJrafAtNiBXB4liDaQg8e9D3nawXs8KQqu4
2W9SbJ+EiG+MLSVOL/1Eat60m96qR79dBIVb7YBLRY+T66TRDHvLvEH7BiD0IHZQIemTVWqAfyhW
7amvBnZfXTjW15XcckSw28zReLdVMN3NhIPfkUu7RK1+EfVoMNYcFjOpPG9KBVkjeg03rnM5wSkI
Czu9X7UlB6nFCAodMSg9RzoxnR+X6OU20XiMHci4URtysN1YlcMSCfFVZxkZoWgUNFsAoombS32g
xYZ9T0U20tEaaLQmDbX0PyURSOwwSZGNRpaY1lGtWPvqSzbN5SSU1wEWRI3iM1hvaeC5M/Uya8Vq
Om4HC1Bz3hLHD+8aiXxPbZ0ixb0GOLLMonP6Sa4HGhT6FZHGcj30GkugWU3LulZy2A6UhpN7zsJV
gNoKRSVfja5ANrdu0UQIbjOaf31WnSS+0G0Pd2ExA6nnWCgO5kVjqqzU8Jz6S3nFpyknWtZEuTgK
3S+GGjgPeTQrbxN5XT5auRMRaEny54TWRQMbIYyeXqZGL/V86cZwMtIAtD/+areC4AxCFSLZ+BVA
o1qrIXG9Swu3JGi75Mv05K5oJ3ovA1uGkUkWw4a/kC7Qu1ud0mxU+6YhfTJqFOHK1J1QHiu01OvT
u1e/jfOVbGYItV9hUrJzFRj/IPDDlAywjLaZl8iDMI3i+7SU/a9tHTAQwRuIl4jK7HhtNBDuIIfx
kCO1cJ3q9graRKPwh7qaOl8QVYmvZxZ4NsumMRA9d9rG9aoFNyNrrIqhRou/i8Cw/X5QhDI9ahOF
rrhoLqOtYpzCYml+1WdRi943NtSGlqXSyRcPpCO3SuQu7cI/NayFe1dmoXEapTQuS104JDHCbWdJ
M45Ps9wvEK1vpyNYZRIZ61Sd6BJNYWhsUVwWxDKQlxwXEL2Tq/rnMtb0qeeoyjjUQrt5o7YLVe63
vSwj4Allcn9xuiJBZOUhpCEylwtK2HazRas+AgZUOVTM5dBIygDxcFlA5UPU0tMBSxhG4OcziAgl
zW/7XkaMbreicET7Cu98c0X/AzkrL1MVTTD74B+T9XU6j9Y38zh1k98JeuJfr0BEJbfBz/3S1jXY
P9DJfPPk23U4/0//9BikfiJmQK87/7U3I1RvK+7PZkab6b43gGvyVukTI8vSBxwLGPJCWsoNfOvl
75vGBx3Mu4z3jSvEDzEND3q1Mn/07u+/1vMivv877838eVXGT/QQ1fHXjnr3BhJawDXQXzVYxlcv
j/+HWAGRnPq8vL/QW8uiGnj0W7c3tUwhI/DqrVX9g0rwipSy/ot+clrlHf3ybfx3hViSaH3zw75+
tQZN9QM6HIQEL3HFL/XliReP+/Lsa3Q4iHVEhuLVWyvGB9jNkuD2oGEhfjZP+oVenoDq2JeXP0C5
RiAXOsveLy99AM4Ecm+jt8dv/HIGr/U8o+8Nmv+0rdc+wOKSgORUzV2z9UF8c+JcImHxw1Xwi9l6
YaqO3PsGL6mTQ2pVLzpFE8KMBNmC3P9rvbWA1Bz30rLygZOD/D/aGZuf6rlH3wCtOt5c5DPED7mM
X2sJ6DZx5BrINCfHuJFZfGXwmqwLTg84T86D+Pnl7nlkfo588YaCRgVvjkoDQLbNT2UN5NaHJroW
gDdfPLxf7tRDPjx2DWTWQDdo64Xd3/xUD0CTZvNN2J0qWcDtEv1iB6B5tOXTP2iKkCaS2s9LIK7S
12dB+4CWjIHgkxCw4ufZx/qVLn/52H2AfwPHgv/QuWbzUzUHKvlexEVkSgEv//6r2UEglkceBVk4
9yJxDWD7+ae6CwiFYNziIv2qV8GxC9BAlwfFHpgZxl5bgD1E80xG6/a7ufy1bMGbWsefdQAbTeSH
cHJhAO3dBMQHqD3iL4hKxK/17gIezYx+3vkV1yHxI2q9GLo9VwEC3TTsMMD//3q+QOtY+9f6IGhQ
HPCXoFd4+K+uABEXgnHmfvjlgh505o798DJfllZiooBcfWsOPA2yUGT/9dxe/Vi3t6Fw7esKbMr2
TrCHOpkA0CP1/uNn/Aecgd/zol3bcZ82GVFnHu9LnP7RL2xP99t/f0kIbrJ+JPzl36uqm18VKdLn
p39Pmf5rJWO6SVu++kdhRl79sfK78Ztffnn51896/VeVV937Dtu/HDnzyIwebZL8Iqn88lYXpkce
tmv65pP5OrUrHL/vk3yTA/7dGL436jCaz30E3p+2Q4klFBvi2IHP54XzGGzHEaMSTm3/uDdn/UPz
nZrk00+uWKdofsK0T86dVTrHUm2H3mwBqYYn3flOMn86mSZmMo8ro6u4x8cuT5cBItM9+ejNI+ex
8lmB9xvYoT98ApP5oaXqmpHz8DA3K0uDpkcTg4bxODD+vg38e3b/7QGsZu3//L+/TEd8PXRSW9IP
HWAOic9rvDmP1cMbPLIGB37nVzjgH7/t7oSW+mYfvLzyD26Bj36COUl2NphoE7L7/f/kuLFT3bKb
6KO6o/7ciP00CsL5dlYbcwH5EGfjmEEvgiix9x6xzR1x1Ngf01gc4J114OgeubTTIN0/503sddx6
XIqTUJ2x6DcDU47gXm3i+CJzzqV/zJpfUfS0gt2noD8KVAmqok73OWpLokZVfUr6vXz5owaOPWPu
bMQNAV2goVQE7ylNbsB61Qf9uX15Po+DMEhMr7ps8C5JDRoI3ku4SU0Y5G+26k+80Llp2dH8Ybs0
4hQIorH4D52BoDWKHE0dD/r9aji5mCf2PBIOQOWOM1RuCQI9gj25BT13I8FdXcc37/fX3Rgbg7b1
oV57YdWLoGLk/xEuhL3WWzvs3Px1X2Lfdj32w7x+mxdP/vVf9TnQyTaQ+Pt4KM8e2t/3vZ7zGhXH
ajuB9/z7ztx1ysq9KjRf/vAk/6Bf0Q3ixDy52fErREHi2JH77snUdDPzKYi2g23M4BtH6JX5+cFJ
D1M8ec/cab/23kX0gwOPAv9JXEWvJ4zyxfaPPx/sXLDAkWmlFV9Lfjc4+MEpXxFMetVhBbzn/a+3
79T9/Q5c+4dCglfb4h/Bwu9zIgXb//0P8WwL3jv2eL7fkBU+Gce7sb1oBUQA2AbQRSsZQ3QDPvS4
v/C7i7hia+b+HV3s3xAW9h1saCU2bx76EIe/+8dyHj2YzqI6MLn6YzfUx8ib7zj1B/fN4el2TN9y
zad5bG9nKIy9AJ8cO9/zNU0LzcodItRAjh0WtsLuR6vh0uvAQZk729mJJRAtkI6da9f0HoKnatwi
wBLHjjuNnJMz019Wro+3mYr0e0D3g5cSB9yvDlrDxuVytk4m4r+mH2+2Ly+WGMmh7R9//oYe+0+B
P98JQunaUcvI1U8nWoEc/e1OzbBqGmANHT/qZB1Z63LXnMGZO37o5xTOJIjmlZ1BdeL4sZ9TLXvG
rmFjTMzSXNpvl6SGc31mVrvRyBvCmoiC1j+/kc/NRzN4c0S0Glb5nLNHY6Tq56sjVDg33Scnq+bm
6XR4/L5gYHO9e6YFi+9Yy3kxD013O8zGBrUE1/DIT3dFjPA4d198vWoUYtQy/vKNqyK3azjbV9QB
nTAkh1+Z9Psprh+8S6aOb5khZmO7vhvHQgiGHbvct7bp7DrVG6Wxowc2F87blaaJVA1zNp28aveV
OjyM2zRaCrdw18wpdViku/Jhvmc51BrO4b0zT4h/t+u62Rp1mLpxAps43BN0CR5+DfOepL4Z2060
7wnQUWrwD6ZhZCbuep8taaJaUMd14Dw9ufOTvhknr9dfhXHw3uhYiB8qek5tZ0m63t+zRFS9SNXX
kO/Z3A/mySSNHPf//Nf/Hi/NtUiGPVkVY0MpCLWAGrJAtw4N6Bpn8zipjg9SEarCdhF//uqfzvHl
l+n2m/9LzzEDeoeYzsk11HizUsOH795SBKXsWGPXC5ZPwcm/nNyaS6I/p5qLglEP66qGLzUxUydy
ltvpPrv9pOYQ49j+3c+v25XZcB0auzhmI47T7XivnlHDt58SIO8ZuQZbcmaGib3jjUibpTl43/x1
+aBnK3FsQuj1/MXnBxr0+q/61YLCzybeTTsCq1L5eDV8tu6aHgEYw+fzJzZbHedkSLQC0iVywtcj
ywIEeOxBH0dVxwMqaQ2DxpE5r3rScg2Ly1xX28ltzrHQ/T52AU6D6GlnCZQalmCS5qZTuULlZg3D
ns0fTL+KpgLzffwqXHo7ayC4uccu7TVYg0qKT36LXkj/dBpqaqZPzsnHyHyoBq2oYR8/5ek62hm1
jgTMC1ZNzPmk7zn4cDshVR1Fv094ICdkbCvXKTiI4xfly5woYjuMOHg0wN3+8efv52FAmHYymqOY
msQn0/ThiUAFiFXl0KCvXocBvU39h60DtZ35syeAW9tq1/A2Hx/Sk/M0NveMXoOV/s83/Wn/5r7f
+y8n4jPPI//kzU4F8wJTsIm0hKGIrnfvg3g2/vq+a/Wdy7ZOEKFgqvx7LB1FlrCa1Tz5u5HTDwZO
dCF1sh3TVMN90onM0qnc1AJjf6zh75I5qgRDdcRZ3cANvB2bX0dWoP+Y7sIZ6kBCD6K5/2ifDFOH
Wv52SYXNEVyQYxd4YLpLkeTaZ9NaNbgDw5T6XGXW8rvAth/cxFNCchI7la0hvwvN+8GBRY4VHMZ6
u7Ib2y56Yhy70FfzKN2O8jxoDX7sXZTuTlap44Tcz/15Cdq+8uEACW5f4I/u6r/uGtgHbz02fCQg
/P7VqzSSv4ga8kIi4M42vaDyceQa0vSdeeSlVeaJUsOwU2Fug22irhLS1lE4RIo6myd70oB1REnd
4DGIT/42mYOu861/3mcl1YNplMPwiE3xU/hi51A5sJf7nqPVcZ0GwRYqVPkOWg3vcGpGmRPv+Q51
BIADZ+Fsjc/m6qthwoP5EySs79Sfk+AbJKNH1JN36/zvsmh+8GJ5ucWv0LR9O34Nn7ZDfnVfvUDo
WX23Yj/HHXuZ+6aMLnap8Bd+Z5wIiMgOpryG6xIMZ6VsU0e8P5qb0dbReaaUPfYCn+LyvuO26WR2
7MKNgvyVc7X9EJvrv44yUScCEB3bJ4BTsBonG9bHyS2MOScJoqoLIwRjj32b08D24wRL/jEJ3Iqr
L9cBuZpgYUkendzM59+2k90sVR2BxITywANSd9WBazgbXRut1sQz91k+uVnDSbgyXW8dmXsWvQ56
4rmJJ5041UwzDQ+36/RHnt4P3Gnz/KRrunNwU9VoE55JDaM76Xw7ymaTCEmsYzf4vekDHa+66a0a
Ds4Fi1wdtY4b5YIF/joHwlLl9Mp1WPwrJ3k0HUz9M6644izAtjp+qa/MMDUhJeUirvV3MF/1FO1c
s7rmbe34aeOfxRTT9mNw3pIt05/ISQva82juzn3zP558jB/nfozQ5+a6uhWWBgP5ZJ50U9+u+P+Q
4I5/u9tgScxXWTWlDhf9FmRYdbZ1oPpu08x0dyZbw878xOfFjxU+ziBNAGJs11WYGXiA2z/+vGX8
hKu2x09W6vDC3wSGSh1Z73PnKTf3gkVQo68FESzwYfNIOBdvmQyI1km0l4TCIBrMghgQehXv2/q/
LhEhqNz/DhMProV8QeUo1HAvfhSA0cqgBzNMh/2OTpDEYOAqwwrJoPc3zA+MC/6tWruqIQb9o64U
RyJFu7b5tH1jYbbe8uv//M10Mw/TB9d5FGEyVOKTroD7Vh5Sgzfdm3vBI0E5jzn8vBp2INSJeRRU
y+CH05yHN0uXjFdURW8LCc9j9+DvYiIbBQkRKj1/k+3I4lvXUaftmuH85H4ePc0rIx80u4cXprdw
HhA+qMRhoqfKsSvTt9Zhsh1GLEMdMO7+inCABiTIt7z1UvUabEqf2GuH8FBHHNNPbCcIq+a6Dizf
Lcd+CNmoOnId4cDQfKgewsNkxcN7bQj3rnINvJXs+PNm8O1GQGlnu/F+3ifs/va/kvnJ038YZ4FT
xbIj2Xr88JO5v64sxR4dlz+/FmfOw65XgHry8bMFAhskduVykesoazHfnVWoI3l/jlqXZcYwuLdv
LuzPRp3/WKt2bq6DpIoGloUo4fHjumZescEbgd0aht0ZtIYb45yL9HFHYKyWmGaT+dqVyZHruIzO
g1JYSfTKtp9qsyNEy4Jjl/jCwRHfDrMZtQ7Dvhm1atXllrZ9zM9btWdj2eg4cVxNKyA/e/zoN7j5
u+XKGnzC6Xz9aM9ddwdZJ9Xw9V40n97of226Nh67NYD3z60q0Fupoyw8FRp85snZnMLY9qOJnafU
wVOdBgh1VHcecuzbx/z8zptSyK5Ga3Vco7e0wt7ObbMEdZQmpr/9j+DkNvB++7dN0ukq+u1/+o9O
VSMN9fbtc39+TcAuOjtsR0V0Ojx2492afrlrR5U6sMR31psDXgevnaB7CXroZGDG1a+p1mDy0PB0
dhzkjYD/sYvcJ6kBHLByv9Lo6/iv9/WNQ78R2j12vl8d78F8yKsWow4owLMNfXu+60DDfXxYV+UZ
WrAyobfTFaDVBg8r71H9S3dy/H9d6vF3yc9j84+vX0GYm/8nvJmPUfpQDUmO38uAEhwAcRs72jGj
h100Ux1PsFLHrSYt6yAbi9kCHt0ptB0/XxGyd0wbDajK0HVwEbrmWpTr91QI66Dudnd2Rx2Fl17g
YUGrIrx1kGm34+5PyNWhVIB6864odB1cA1A2T2gqp1Vnow7ffARnqXJX0Sj8+N18yj7e+X7Un44f
l7KuuFt3A7Y6UraoYiSxcKAr2Um5jiztFa0ok0Co81XdmDrYfM/y2xMngVEjSqEXc8B924XeuL51
AJien3KWPu5GADXEWlTLfefJfNpM/zZ4QKy2Mn/R2OJYJ0foIjyvT5d9CVJ0jzFURL+WYx/0vFD3
jg8eINm8kSjBPFuFN7IadSS1ttCyeyeynL1GHpLQ8e91Nz157wk15BI7IPx2MqqK6Pt27BfpIgSJ
ks52oM2RqCMVMzWrXhHdKbfP+PnID5GU5KSPBiEhRFo9xnWkeZ53Jy5MYv/2b+7cW29nLFZFqycH
wQucmzyhyh/ENa+j0PP8As+3wMnfBjCZH+f//Pol6JFRh87nb/8NRYyn+YkL9MnMzDieo4zw/P+Z
L7bj5G89Jw5TAUs2KQ2d3E0/NkYfx7fjynwg5en06qOHoyAd0qzmcH7gtVPff2G+/30oerQZeiMK
/vcNUfa9+6t+JJXJbNfmh/79xYyIfb5Pkbwy8EskRd3qu+2pskr+AYRMh/OAC6ESt9UhPXWTxruZ
qTr8xdvf/jepnnU1CXEYlLtvu/x9jso+OfZjN9Hrtzkczb/+7T91FA5xel8dFbD1IFKOfa93DtJf
Rc9y0VSoHo4aUtkfkZ4kfnh9HdXgHm/aWlTnWgdHABlyy0kr1I06tDU6QczCbhzf0Twq51aQ7VCj
63Dnmby5I7pSh/PeSV1L8Lpef8HDRugwvqE3F8q3FZWGOuQUxhHLUMWU11G57AvqSHUR6iACdMu5
UGZ6vbZ1uLQD502zrMOo08OfbGBGwRb7W/HD6+AuP/utr1fCqCF2GDoPtL/Z0V+pQxVySPrCj+eV
YOGwNv3hNR5CYzX96rB1rAMN1B4rnoRoj/vdlfs5al03CojJKtuXIsPx445SIPc7HDDROf3Y+Y4R
IN0xDvSNrmHcxHQrn4ymPsePejqPdjYYrR9rGJa0N9Ccaii66ZR67PKemcmONgd9Oo+f8JmT2Omu
ayLXgQqeukFmLnc2sFrDGp852HWifTRqqrBruY4q7VlazBFNTyNru7gihJPrKFycB+4Ta1IZtw7u
Nolks5rolesgjKBxmVQnW0dF5A+6Tcl1FGkhy0NGqaxvHVczzOxdw1ZHieWK1nTpDixHrqPv5g3I
mR1/SqkDiSpONFSHyp6A5bNd7yOSkBurSVa+mjStI+qYhjsKjDQzq2HC8MseoIxvR9rkeGtRxMiR
Hqiik+oIkqa5k9AWZHcbK3VceXdLIXJZcX9ovbddmZ/fFC+CdoL7/RRUw8Y6kMT3gkrCvuuimb+d
7OYz1oKipbQnMHdRdUPXEdVM6e6ycwTrIAZQnppvZC6q2DiZVkE1JCqeWzjQYGAP5xv0TA3+3CSI
g6yy2jACVf0wrn9fVuvvk9Hb10Dy2MzX67epIaP3erg9Kb8X9M+ji3zGv/5fAAAA//8=</cx:binary>
              </cx:geoCache>
            </cx:geography>
          </cx:layoutPr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213360</xdr:colOff>
      <xdr:row>13</xdr:row>
      <xdr:rowOff>106680</xdr:rowOff>
    </xdr:from>
    <xdr:to>
      <xdr:col>13</xdr:col>
      <xdr:colOff>712470</xdr:colOff>
      <xdr:row>28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446D7-A622-49EE-8D1B-26EB97E049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14</xdr:row>
      <xdr:rowOff>0</xdr:rowOff>
    </xdr:from>
    <xdr:to>
      <xdr:col>21</xdr:col>
      <xdr:colOff>129540</xdr:colOff>
      <xdr:row>29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938EC6-DD13-476D-B0F9-0EF761B766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32</xdr:row>
      <xdr:rowOff>0</xdr:rowOff>
    </xdr:from>
    <xdr:to>
      <xdr:col>15</xdr:col>
      <xdr:colOff>1280160</xdr:colOff>
      <xdr:row>47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C921269-83D4-46FF-A586-A109E981D0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160020</xdr:colOff>
      <xdr:row>14</xdr:row>
      <xdr:rowOff>114300</xdr:rowOff>
    </xdr:from>
    <xdr:to>
      <xdr:col>4</xdr:col>
      <xdr:colOff>281940</xdr:colOff>
      <xdr:row>24</xdr:row>
      <xdr:rowOff>157163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9346809-3DE3-F550-3D54-41F76777DD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0</xdr:colOff>
      <xdr:row>48</xdr:row>
      <xdr:rowOff>0</xdr:rowOff>
    </xdr:from>
    <xdr:to>
      <xdr:col>15</xdr:col>
      <xdr:colOff>1280160</xdr:colOff>
      <xdr:row>63</xdr:row>
      <xdr:rowOff>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AFC91EE-D617-47CD-A1AC-2FD6B1EA98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64</xdr:row>
      <xdr:rowOff>0</xdr:rowOff>
    </xdr:from>
    <xdr:to>
      <xdr:col>15</xdr:col>
      <xdr:colOff>1280160</xdr:colOff>
      <xdr:row>79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F32532A-179D-41BA-8F72-ED8BF3BF3E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217170</xdr:colOff>
      <xdr:row>5</xdr:row>
      <xdr:rowOff>175260</xdr:rowOff>
    </xdr:from>
    <xdr:to>
      <xdr:col>17</xdr:col>
      <xdr:colOff>228600</xdr:colOff>
      <xdr:row>46</xdr:row>
      <xdr:rowOff>76200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1EBC163-A376-2664-F079-1F649C5F40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59370" y="1127760"/>
              <a:ext cx="6450330" cy="77114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274320</xdr:colOff>
      <xdr:row>28</xdr:row>
      <xdr:rowOff>106680</xdr:rowOff>
    </xdr:from>
    <xdr:to>
      <xdr:col>14</xdr:col>
      <xdr:colOff>579120</xdr:colOff>
      <xdr:row>37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D445D9-CF1A-4A08-8CAD-52B268975F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251460</xdr:colOff>
      <xdr:row>18</xdr:row>
      <xdr:rowOff>175260</xdr:rowOff>
    </xdr:from>
    <xdr:to>
      <xdr:col>14</xdr:col>
      <xdr:colOff>556260</xdr:colOff>
      <xdr:row>27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A24027-9862-4310-A241-7E298704F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381000</xdr:colOff>
      <xdr:row>39</xdr:row>
      <xdr:rowOff>53340</xdr:rowOff>
    </xdr:from>
    <xdr:to>
      <xdr:col>15</xdr:col>
      <xdr:colOff>76200</xdr:colOff>
      <xdr:row>48</xdr:row>
      <xdr:rowOff>45720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6E0753E-A79B-49EB-8A93-63B8D74819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18</xdr:row>
      <xdr:rowOff>167640</xdr:rowOff>
    </xdr:from>
    <xdr:to>
      <xdr:col>14</xdr:col>
      <xdr:colOff>514350</xdr:colOff>
      <xdr:row>27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C76C46-DE2C-4152-B01D-4B1AF81247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274320</xdr:colOff>
      <xdr:row>28</xdr:row>
      <xdr:rowOff>106680</xdr:rowOff>
    </xdr:from>
    <xdr:to>
      <xdr:col>14</xdr:col>
      <xdr:colOff>579120</xdr:colOff>
      <xdr:row>37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E144C2E-637C-45ED-BF22-B65DE21C2F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342900</xdr:colOff>
      <xdr:row>39</xdr:row>
      <xdr:rowOff>0</xdr:rowOff>
    </xdr:from>
    <xdr:to>
      <xdr:col>15</xdr:col>
      <xdr:colOff>38100</xdr:colOff>
      <xdr:row>47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795C55-A3B6-4365-B46D-B7E77A360C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4</xdr:row>
      <xdr:rowOff>83820</xdr:rowOff>
    </xdr:from>
    <xdr:to>
      <xdr:col>16</xdr:col>
      <xdr:colOff>472440</xdr:colOff>
      <xdr:row>16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F535EE-1653-40E1-A476-E5DCF212B5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289560</xdr:colOff>
      <xdr:row>33</xdr:row>
      <xdr:rowOff>129540</xdr:rowOff>
    </xdr:from>
    <xdr:to>
      <xdr:col>23</xdr:col>
      <xdr:colOff>137160</xdr:colOff>
      <xdr:row>45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EC6E721-A735-4CB2-BCF5-7DEDA6EEDB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67</xdr:row>
      <xdr:rowOff>0</xdr:rowOff>
    </xdr:from>
    <xdr:to>
      <xdr:col>23</xdr:col>
      <xdr:colOff>457200</xdr:colOff>
      <xdr:row>79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671113-2F76-4A75-85F3-2144D2FB1A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579120</xdr:colOff>
      <xdr:row>3</xdr:row>
      <xdr:rowOff>167640</xdr:rowOff>
    </xdr:from>
    <xdr:to>
      <xdr:col>16</xdr:col>
      <xdr:colOff>60960</xdr:colOff>
      <xdr:row>18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7EDC890-1424-F076-0401-A489BEDF35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598170</xdr:colOff>
      <xdr:row>4</xdr:row>
      <xdr:rowOff>0</xdr:rowOff>
    </xdr:from>
    <xdr:to>
      <xdr:col>11</xdr:col>
      <xdr:colOff>15240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266302-6430-492E-0AFE-093CC2BFFB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ADD48A6-93B1-4545-8129-7DB998F81CB5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PROVINCE.1" tableColumnId="1"/>
      <queryTableField id="2" name="DISTRICT EXCEL" tableColumnId="2"/>
      <queryTableField id="3" name="DISTRICT" tableColumnId="3"/>
      <queryTableField id="4" name="POP 2017" tableColumnId="4"/>
      <queryTableField id="5" name="POP OD 2017" tableColumnId="5"/>
      <queryTableField id="6" name="%POP OD 2017" tableColumnId="6"/>
      <queryTableField id="7" name="%POP OD 2022" tableColumnId="7"/>
      <queryTableField id="8" name="POP 2022" tableColumnId="8"/>
      <queryTableField id="9" name="POP OD 2022" tableColumnId="9"/>
      <queryTableField id="10" dataBound="0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AC2E78-3926-47B7-9F69-BB16892E236D}" name="TABLE1" displayName="TABLE1" ref="A5:D5370" totalsRowShown="0">
  <autoFilter ref="A5:D5370" xr:uid="{C6AC2E78-3926-47B7-9F69-BB16892E236D}"/>
  <tableColumns count="4">
    <tableColumn id="1" xr3:uid="{2B3F1BFC-6912-45F0-800B-54415F03AFB7}" name="Column1"/>
    <tableColumn id="2" xr3:uid="{64973DCF-F208-4A59-B25B-2E80BF4E32D2}" name="Column2"/>
    <tableColumn id="3" xr3:uid="{91D46CE1-88B7-4960-9B1E-5566871784D2}" name="Column3"/>
    <tableColumn id="4" xr3:uid="{C3A04F9D-D541-4B61-9F62-B0A4C5C1AEEA}" name="Column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964E407-A186-4FBE-92A1-99E554DCFF1A}" name="Table6_2" displayName="Table6_2" ref="A1:J157" tableType="queryTable" totalsRowShown="0">
  <autoFilter ref="A1:J157" xr:uid="{34833A9C-4F17-472E-A649-5B53608CB8B3}"/>
  <tableColumns count="10">
    <tableColumn id="1" xr3:uid="{69A2E730-165B-4144-BD57-5949E01626C5}" uniqueName="1" name="PROVINCE" queryTableFieldId="1" dataDxfId="65"/>
    <tableColumn id="2" xr3:uid="{0A43F164-3050-4882-930B-0EF9FBB2271B}" uniqueName="2" name="DISTRICT_EXCEL" queryTableFieldId="2" dataDxfId="64"/>
    <tableColumn id="3" xr3:uid="{BC446385-188E-4FA5-997D-498D4DCA32EB}" uniqueName="3" name="ADM2_PT" queryTableFieldId="3" dataDxfId="63"/>
    <tableColumn id="4" xr3:uid="{32A1F6B2-3848-48AB-B87E-CA1EFF7497B0}" uniqueName="4" name="POP_2017" queryTableFieldId="4"/>
    <tableColumn id="5" xr3:uid="{B0E58862-FA08-4690-AD0B-F25C63405545}" uniqueName="5" name="POP_OD_2017" queryTableFieldId="5"/>
    <tableColumn id="6" xr3:uid="{5D810D38-E4C0-415C-AD06-9516A7F4BDDA}" uniqueName="6" name="/POP_OD_2017" queryTableFieldId="6"/>
    <tableColumn id="7" xr3:uid="{9C78DA5C-7455-45F0-A0DE-B6B0D4E2AFF1}" uniqueName="7" name="/POP_OD_2022" queryTableFieldId="7"/>
    <tableColumn id="8" xr3:uid="{926F0607-C227-4992-B87D-0D83BDEF9A0B}" uniqueName="8" name="POP_2022" queryTableFieldId="8"/>
    <tableColumn id="9" xr3:uid="{2EA324C9-C2F9-450E-BFBE-2AA6B5C6A827}" uniqueName="9" name="POP_OD_2022" queryTableFieldId="9"/>
    <tableColumn id="10" xr3:uid="{1B40A0C0-354B-4D3E-92FC-A8428DA808DD}" uniqueName="10" name="LEVEL" queryTableFieldId="10" dataDxfId="62">
      <calculatedColumnFormula>IF(Table6_2[[#This Row],[/POP_OD_2022]]&lt;0.04,"Low",IF(Table6_2[[#This Row],[/POP_OD_2022]]&lt;0.2,"Moderate",IF(Table6_2[[#This Row],[/POP_OD_2022]]&lt;0.3,"High","Very High")))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6B07F27-94BD-4F9D-AD0C-443F3DEC9ACB}" name="Table6" displayName="Table6" ref="A1:H162" totalsRowShown="0">
  <autoFilter ref="A1:H162" xr:uid="{C6B07F27-94BD-4F9D-AD0C-443F3DEC9ACB}"/>
  <tableColumns count="8">
    <tableColumn id="1" xr3:uid="{2E0CA07E-650E-4450-9459-7ED656F56215}" name="PROVINCE"/>
    <tableColumn id="2" xr3:uid="{693489E8-A452-4CED-9DB0-8F28C4247483}" name="DISTRICT"/>
    <tableColumn id="3" xr3:uid="{A68DE1A6-1636-417C-A808-A2E93BCC5041}" name="POP 2017">
      <calculatedColumnFormula array="1">INDEX(TABLE1[],MATCH($B2,TABLE1[[#All],[Column1]],0)+1,4)</calculatedColumnFormula>
    </tableColumn>
    <tableColumn id="4" xr3:uid="{A1A2DB17-D03C-4D84-9013-4077F0BD33DE}" name="POP OD 2017">
      <calculatedColumnFormula array="1">INDEX(TABLE1[],MATCH($B2,TABLE1[[#All],[Column1]],0)+8,4)</calculatedColumnFormula>
    </tableColumn>
    <tableColumn id="5" xr3:uid="{A980B83E-B765-438A-B2A2-343C5359D987}" name="%POP OD 2017">
      <calculatedColumnFormula>D2/C2</calculatedColumnFormula>
    </tableColumn>
    <tableColumn id="6" xr3:uid="{BE90AC08-5239-469A-8BB6-0AF85F7A8122}" name="%POP OD 2022">
      <calculatedColumnFormula>E2/'OD 2022'!$F$13</calculatedColumnFormula>
    </tableColumn>
    <tableColumn id="7" xr3:uid="{379F538D-1A9F-4F84-B3B2-F99334552B49}" name="POP 2022">
      <calculatedColumnFormula>C2*'POP 2022 (tab20)'!$F$13</calculatedColumnFormula>
    </tableColumn>
    <tableColumn id="8" xr3:uid="{EBBA3AF9-F511-4523-9551-B3DDBBFEACD8}" name="POP OD 2022">
      <calculatedColumnFormula>F2*G2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7F5213C-4A9B-477B-91FF-F928BB919765}" name="Table5" displayName="Table5" ref="A1:P13" totalsRowShown="0">
  <autoFilter ref="A1:P13" xr:uid="{37F5213C-4A9B-477B-91FF-F928BB919765}"/>
  <sortState xmlns:xlrd2="http://schemas.microsoft.com/office/spreadsheetml/2017/richdata2" ref="A2:O13">
    <sortCondition ref="B1:B13"/>
  </sortState>
  <tableColumns count="16">
    <tableColumn id="2" xr3:uid="{9D672DE3-E8F4-4040-ACB2-BEC6AB04352D}" name="Province excel"/>
    <tableColumn id="10" xr3:uid="{D137AC73-4EA3-4126-8C39-0536A6FCBF74}" name="Province"/>
    <tableColumn id="3" xr3:uid="{ACEE0924-8F01-477C-8994-43365171F0F7}" name="POP 2017" dataDxfId="61" dataCellStyle="Comma"/>
    <tableColumn id="4" xr3:uid="{E1FCA412-B6CF-48B2-B32A-FF2DB70D4BEE}" name="POP OD 2017" dataDxfId="60" dataCellStyle="Comma"/>
    <tableColumn id="5" xr3:uid="{DDC5E8D9-070B-460B-B59C-068D3E9C2281}" name="/POP OD 2017" dataDxfId="59" dataCellStyle="Comma"/>
    <tableColumn id="6" xr3:uid="{7FFE5A10-EFEB-48F2-B788-3D7414207CF4}" name="/POP OD 2022" dataDxfId="58" dataCellStyle="Comma"/>
    <tableColumn id="7" xr3:uid="{EC8EA652-3180-4ACC-A1F9-FDFFE8A7F0B8}" name="POP 2022" dataDxfId="57" dataCellStyle="Comma"/>
    <tableColumn id="8" xr3:uid="{DB039F4A-D8BD-4A95-AFD8-2083B5755942}" name="POP OD 2022" dataDxfId="56" dataCellStyle="Comma"/>
    <tableColumn id="9" xr3:uid="{826B4CEF-5BA6-4CCA-A439-31668FE87A7F}" name="POP OD 2023" dataDxfId="55" dataCellStyle="Comma">
      <calculatedColumnFormula>IF(Table6_2[[#This Row],[/POP_OD_2022]]&lt;0.04,"Low",IF(Table6_2[[#This Row],[/POP_OD_2022]]&lt;0.2,"Moderate",IF(Table6_2[[#This Row],[/POP_OD_2022]]&lt;0.5,"High","Very High")))</calculatedColumnFormula>
    </tableColumn>
    <tableColumn id="11" xr3:uid="{AECBF893-851D-48C4-8B90-D6F05AB345A8}" name="% of Pop 22" dataDxfId="54" dataCellStyle="Comma">
      <calculatedColumnFormula>Table5[[#This Row],[/POP OD 2022]]*100</calculatedColumnFormula>
    </tableColumn>
    <tableColumn id="12" xr3:uid="{5D0F51FC-E8B3-4F16-96F6-9A4C0B0647DC}" name="% of Pop UNIMP 22" dataDxfId="53" dataCellStyle="Comma">
      <calculatedColumnFormula>100-Table5[[#This Row],[% of Pop 22]]-Table5[[#This Row],[% of POP IMP 22]]</calculatedColumnFormula>
    </tableColumn>
    <tableColumn id="1" xr3:uid="{6501914F-4440-48BA-B08E-DA3BF86BDFCB}" name="% of POP IMP 22" dataDxfId="52" dataCellStyle="Comma"/>
    <tableColumn id="13" xr3:uid="{C0412902-04C6-4A5E-8751-4B86A8324DF3}" name="POP IMP 22" dataDxfId="51" dataCellStyle="Comma">
      <calculatedColumnFormula>Table5[[#This Row],[POP 2022]]*Table5[[#This Row],[% of POP IMP 22]]/100</calculatedColumnFormula>
    </tableColumn>
    <tableColumn id="14" xr3:uid="{B678D161-91DC-453A-821A-F68C942548A9}" name="POP UNIMP 222" dataDxfId="50" dataCellStyle="Comma">
      <calculatedColumnFormula>Table5[[#This Row],[POP 2022]]*Table5[[#This Row],[% of Pop UNIMP 22]]/100</calculatedColumnFormula>
    </tableColumn>
    <tableColumn id="15" xr3:uid="{7217C486-D33E-43E4-B731-D90CC63F33A1}" name="check POP OD" dataDxfId="49" dataCellStyle="Comma">
      <calculatedColumnFormula>Table5[[#This Row],[POP UNIMP 222]]+Table5[[#This Row],[POP IMP 22]]+Table5[[#This Row],[POP OD 2022]]</calculatedColumnFormula>
    </tableColumn>
    <tableColumn id="16" xr3:uid="{8AC9508C-5A84-455C-B06F-0BD7C1674C25}" name="Share of all OD in Country" dataDxfId="48" dataCellStyle="Comma">
      <calculatedColumnFormula>Table5[[#This Row],[POP OD 2022]]/G$19*100</calculatedColumnFormula>
    </tableColumn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1063825-E273-4376-B2C0-3CAEAFEA1FE4}" name="Table510" displayName="Table510" ref="A1:O13" totalsRowShown="0">
  <autoFilter ref="A1:O13" xr:uid="{37F5213C-4A9B-477B-91FF-F928BB919765}"/>
  <sortState xmlns:xlrd2="http://schemas.microsoft.com/office/spreadsheetml/2017/richdata2" ref="A2:O13">
    <sortCondition descending="1" ref="H1:H13"/>
  </sortState>
  <tableColumns count="15">
    <tableColumn id="2" xr3:uid="{ED335E72-2FFF-45B8-968D-500967C14A95}" name="Province excel"/>
    <tableColumn id="10" xr3:uid="{C026A9DA-225F-4EDF-8255-3DAA141566FB}" name="Province"/>
    <tableColumn id="3" xr3:uid="{1E82748F-2D29-407F-A6AA-DAB6B649D1E9}" name="POP 2017" dataDxfId="47" dataCellStyle="Comma"/>
    <tableColumn id="4" xr3:uid="{3B9E639E-8DA6-4C6D-877F-2B186AEC58A3}" name="POP OD 2017" dataDxfId="46" dataCellStyle="Comma"/>
    <tableColumn id="5" xr3:uid="{995C70F0-292C-453D-A767-8C4ECFCF959B}" name="/POP OD 2017" dataDxfId="45" dataCellStyle="Comma"/>
    <tableColumn id="6" xr3:uid="{84FD5C3A-A5FC-45A3-9B83-EA62F92B3EF5}" name="/POP OD 2022" dataDxfId="44" dataCellStyle="Comma"/>
    <tableColumn id="7" xr3:uid="{100059C0-4904-4452-AB9A-59D5F7B33D5B}" name="POP 2022" dataDxfId="43" dataCellStyle="Comma"/>
    <tableColumn id="8" xr3:uid="{A796B91B-9FC8-4098-BB28-5AA42F3257B9}" name="# Pop OD" dataDxfId="42" dataCellStyle="Comma"/>
    <tableColumn id="9" xr3:uid="{79B784AE-EE48-44BA-AA28-B01E5E530A5B}" name="POP OD 2023" dataDxfId="41" dataCellStyle="Comma">
      <calculatedColumnFormula>IF(Table6_2[[#This Row],[/POP_OD_2022]]&lt;0.04,"Low",IF(Table6_2[[#This Row],[/POP_OD_2022]]&lt;0.2,"Moderate",IF(Table6_2[[#This Row],[/POP_OD_2022]]&lt;0.5,"High","Very High")))</calculatedColumnFormula>
    </tableColumn>
    <tableColumn id="11" xr3:uid="{9336A977-A212-4AC5-A1F5-29D3B36C778C}" name="Open defecation" dataCellStyle="Per cent">
      <calculatedColumnFormula>Table510[[#This Row],[/POP OD 2022]]</calculatedColumnFormula>
    </tableColumn>
    <tableColumn id="12" xr3:uid="{57B75310-CC32-4660-BD77-F15EF19B457C}" name="Unimproved" dataDxfId="40" dataCellStyle="Per cent">
      <calculatedColumnFormula>1-Table510[[#This Row],[Open defecation]]-Table510[[#This Row],[Improved]]</calculatedColumnFormula>
    </tableColumn>
    <tableColumn id="16" xr3:uid="{5C2E33B9-19DB-4DA6-B8E6-5BDF5E72FE75}" name="Improved" dataDxfId="39" dataCellStyle="Per cent"/>
    <tableColumn id="13" xr3:uid="{2D233B6C-D321-4DB5-BEE3-22FDFDB9E14D}" name="POP Improved 2022" dataDxfId="38" dataCellStyle="Comma">
      <calculatedColumnFormula>Table510[[#This Row],[POP 2022]]*Table510[[#This Row],[Improved]]</calculatedColumnFormula>
    </tableColumn>
    <tableColumn id="14" xr3:uid="{79D22EF4-A27A-4DF1-84AE-58204998B923}" name="POP UNIMP 222" dataDxfId="37" dataCellStyle="Comma">
      <calculatedColumnFormula>Table510[[#This Row],[POP 2022]]*Table510[[#This Row],[Unimproved]]</calculatedColumnFormula>
    </tableColumn>
    <tableColumn id="15" xr3:uid="{DBD01434-CE8E-43E8-BA67-D071C9C5AA24}" name="check POP OD" dataDxfId="36" dataCellStyle="Comma">
      <calculatedColumnFormula>Table510[[#This Row],[POP UNIMP 222]]+Table510[[#This Row],[POP Improved 2022]]+Table510[[#This Row],['# Pop OD]]</calculatedColumnFormula>
    </tableColumn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442F07F-13CC-4834-B836-09DBDCA7821C}" name="Table13" displayName="Table13" ref="C6:J27" totalsRowShown="0">
  <autoFilter ref="C6:J27" xr:uid="{0442F07F-13CC-4834-B836-09DBDCA7821C}"/>
  <sortState xmlns:xlrd2="http://schemas.microsoft.com/office/spreadsheetml/2017/richdata2" ref="C7:I27">
    <sortCondition descending="1" ref="H6:H27"/>
  </sortState>
  <tableColumns count="8">
    <tableColumn id="1" xr3:uid="{3CFBF717-44A3-40C2-96BA-FAC4636334DF}" name="Country"/>
    <tableColumn id="8" xr3:uid="{4929E23B-65DA-42EE-807F-C74B3A7CA603}" name="POP OD M" dataDxfId="35">
      <calculatedColumnFormula>IF(Table13[[#This Row],[POP OD]]&gt;0,Table13[[#This Row],[POP OD]]/1000000,0)</calculatedColumnFormula>
    </tableColumn>
    <tableColumn id="3" xr3:uid="{00EB0885-EB6D-4899-A134-848A9A749163}" name="Column1"/>
    <tableColumn id="4" xr3:uid="{4897F2E3-B5B0-49C1-A799-A63048E7DC4F}" name="UNIMP"/>
    <tableColumn id="5" xr3:uid="{BEF336A0-9405-48A0-8174-C1E77A4941B0}" name="OD"/>
    <tableColumn id="6" xr3:uid="{AB0EDB74-23CF-4E0C-BE7C-E081664303E1}" name="POP OD" dataDxfId="34" dataCellStyle="Comma">
      <calculatedColumnFormula>IF(Table13[[#This Row],[OD]]&gt;0,Table13[[#This Row],[OD]]/100*Table13[[#This Row],[Column1]]* 1000,0)</calculatedColumnFormula>
    </tableColumn>
    <tableColumn id="7" xr3:uid="{F12A5206-90C5-4583-9848-C1B3DC6E4404}" name="POP OD + UNIMP" dataDxfId="33" dataCellStyle="Comma">
      <calculatedColumnFormula>(Table13[[#This Row],[UNIMP]]+Table13[[#This Row],[OD]])/100*Table13[[#This Row],[Column1]]*1000</calculatedColumnFormula>
    </tableColumn>
    <tableColumn id="9" xr3:uid="{7DE4DC34-99F4-4700-86C9-CF2472008B48}" name="Country2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0CB719-53F0-45D8-893A-B6B5062F34C3}" name="Table4" displayName="Table4" ref="C2:H14" totalsRowShown="0" headerRowDxfId="32" headerRowBorderDxfId="31" tableBorderDxfId="30" totalsRowBorderDxfId="29">
  <autoFilter ref="C2:H14" xr:uid="{560CB719-53F0-45D8-893A-B6B5062F34C3}"/>
  <sortState xmlns:xlrd2="http://schemas.microsoft.com/office/spreadsheetml/2017/richdata2" ref="C3:H14">
    <sortCondition ref="C2:C14"/>
  </sortState>
  <tableColumns count="6">
    <tableColumn id="1" xr3:uid="{D45226A3-A485-4CE3-9B5B-026069D890DC}" name="provinces" dataDxfId="28"/>
    <tableColumn id="8" xr3:uid="{D7C056F2-0C1F-4A20-8C0E-242B912EB752}" name="POP 2017" dataDxfId="27"/>
    <tableColumn id="2" xr3:uid="{EC88DEFC-D47B-4CAA-BE44-842774313E7C}" name="POP 2022" dataDxfId="26" dataCellStyle="Comma 2"/>
    <tableColumn id="9" xr3:uid="{F14B7F80-9251-4A36-A1E8-5E63C6F20986}" name="POP INCREASE" dataDxfId="25" dataCellStyle="Comma 2">
      <calculatedColumnFormula>Table4[[#This Row],[POP 2022]]/Table4[[#This Row],[POP 2017]]</calculatedColumnFormula>
    </tableColumn>
    <tableColumn id="5" xr3:uid="{DF3B6A84-CBC6-4508-AB9E-ECDF73EC7A6B}" name="Child population (in million, under 5 years) 2022" dataDxfId="24"/>
    <tableColumn id="6" xr3:uid="{F3DA9548-B1B4-4FD8-B532-4CA26FD303F3}" name="Child population (in million, under 18 years) 2022" dataDxfId="23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E451C27-D49B-4FEF-9507-BF66C078D5EC}" name="Table312" displayName="Table312" ref="S22:U33" totalsRowShown="0">
  <autoFilter ref="S22:U33" xr:uid="{EDBC44BC-8C1E-4F2C-B086-258085107865}"/>
  <sortState xmlns:xlrd2="http://schemas.microsoft.com/office/spreadsheetml/2017/richdata2" ref="S23:T33">
    <sortCondition ref="S4:S15"/>
  </sortState>
  <tableColumns count="3">
    <tableColumn id="1" xr3:uid="{2720D3ED-7DB6-4857-9F77-656365E8A62F}" name="Pro"/>
    <tableColumn id="2" xr3:uid="{D01ED66C-45E7-4FCE-9A03-E4C9E1E10563}" name="OD" dataDxfId="22"/>
    <tableColumn id="3" xr3:uid="{D4F10C14-FA44-4FFA-B52B-16EE3BE17BEF}" name="IMP" dataDxfId="21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DBC44BC-8C1E-4F2C-B086-258085107865}" name="Table3" displayName="Table3" ref="S22:U33" totalsRowShown="0">
  <autoFilter ref="S22:U33" xr:uid="{EDBC44BC-8C1E-4F2C-B086-258085107865}"/>
  <sortState xmlns:xlrd2="http://schemas.microsoft.com/office/spreadsheetml/2017/richdata2" ref="S23:T33">
    <sortCondition ref="S4:S15"/>
  </sortState>
  <tableColumns count="3">
    <tableColumn id="1" xr3:uid="{BDCDC4FB-6EAC-4082-8095-C5DE42CD33D8}" name="Pro"/>
    <tableColumn id="2" xr3:uid="{E2385B7A-73CF-4068-B8CC-B38B2F4DC5B8}" name="OD" dataDxfId="20"/>
    <tableColumn id="3" xr3:uid="{1D4278B4-D4C8-4CB3-99FE-7CBFEE47981C}" name="IMP" dataDxfId="19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0B17EF-CC08-49E7-83FE-B78CF4086E93}" name="Table74" displayName="Table74" ref="A4:C27" totalsRowShown="0">
  <autoFilter ref="A4:C27" xr:uid="{D9A64A20-0260-4409-9ED7-72EE95A19549}"/>
  <sortState xmlns:xlrd2="http://schemas.microsoft.com/office/spreadsheetml/2017/richdata2" ref="A5:C27">
    <sortCondition descending="1" ref="B4:B27"/>
  </sortState>
  <tableColumns count="3">
    <tableColumn id="1" xr3:uid="{12905EDB-A528-4DEB-82A9-A5C836D749BC}" name="District name" dataDxfId="18"/>
    <tableColumn id="2" xr3:uid="{A532397D-E66C-43CE-9AA8-DF10CDB4789F}" name="% of Pop" dataDxfId="17"/>
    <tableColumn id="3" xr3:uid="{679CCC21-33ED-4800-A26E-50FE02145908}" name="Pop OD" dataDxfId="16"/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DF398C1-38B2-4909-8E9E-436397CF8C06}" name="Table12" displayName="Table12" ref="A29:J52" totalsRowShown="0" headerRowDxfId="15" headerRowBorderDxfId="14" tableBorderDxfId="13">
  <autoFilter ref="A29:J52" xr:uid="{EDF398C1-38B2-4909-8E9E-436397CF8C06}"/>
  <sortState xmlns:xlrd2="http://schemas.microsoft.com/office/spreadsheetml/2017/richdata2" ref="A30:J52">
    <sortCondition descending="1" ref="G29:G52"/>
  </sortState>
  <tableColumns count="10">
    <tableColumn id="1" xr3:uid="{7899E78F-6ECA-454C-B4D1-2BCF2543F382}" name="PROVINCE" dataDxfId="12"/>
    <tableColumn id="2" xr3:uid="{4690E3F3-1428-4F44-804D-C98840C03265}" name="DISTRICT_EXCEL" dataDxfId="11"/>
    <tableColumn id="3" xr3:uid="{0EC76501-C493-4B3D-BAE0-7FE72A43A961}" name="ADM2_PT" dataDxfId="10"/>
    <tableColumn id="4" xr3:uid="{16BB9956-4F6A-4498-8CF3-62D403E625C9}" name="POP_2017"/>
    <tableColumn id="5" xr3:uid="{55940FA4-6FDE-44C1-BEF6-32DDF87398EE}" name="POP_OD_2017"/>
    <tableColumn id="6" xr3:uid="{719784B1-4F1F-4F3D-AE01-7CB808FF4B05}" name="/POP_OD_2017"/>
    <tableColumn id="7" xr3:uid="{F0045F65-CFCA-47AC-BF7E-EB0C47DFD493}" name="/POP_OD_2022"/>
    <tableColumn id="8" xr3:uid="{DAEF2E27-9270-4328-9D5A-996086899C82}" name="POP_2022"/>
    <tableColumn id="9" xr3:uid="{626B2854-105A-490A-B9F2-E452EBFDDBEF}" name="POP_OD_2022"/>
    <tableColumn id="10" xr3:uid="{70743E3E-3760-4701-95CC-EAF10DF0F9B4}" name="LEVEL"/>
  </tableColumns>
  <tableStyleInfo name="TableStyleLight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709D483-AE80-4C58-90B3-1765518DB7E2}" name="Table14" displayName="Table14" ref="A68:J81" totalsRowShown="0" headerRowDxfId="9" headerRowBorderDxfId="8" tableBorderDxfId="7">
  <autoFilter ref="A68:J81" xr:uid="{5709D483-AE80-4C58-90B3-1765518DB7E2}"/>
  <sortState xmlns:xlrd2="http://schemas.microsoft.com/office/spreadsheetml/2017/richdata2" ref="A69:J81">
    <sortCondition descending="1" ref="I68:I81"/>
  </sortState>
  <tableColumns count="10">
    <tableColumn id="1" xr3:uid="{FB0CEFD8-55F6-4471-B728-67D486C36461}" name="PROVINCE"/>
    <tableColumn id="2" xr3:uid="{AB5DB6F7-1C25-4570-873A-FBA7A501FC1E}" name="DISTRICT_EXCEL"/>
    <tableColumn id="3" xr3:uid="{58739197-F652-438F-A662-BC832B341A5A}" name="ADM2_PT"/>
    <tableColumn id="4" xr3:uid="{87D61E91-0C71-4054-8E9E-91AA2E4252E0}" name="POP_2017"/>
    <tableColumn id="5" xr3:uid="{22C91C51-8324-4C45-B1F8-A0A1D4295FCD}" name="POP_OD_2017"/>
    <tableColumn id="6" xr3:uid="{18ED436A-FAF7-46E2-809E-D167A3E55902}" name="/POP_OD_2017" dataDxfId="6"/>
    <tableColumn id="7" xr3:uid="{26696158-606C-4725-BED2-F24D4CE031C9}" name="/POP_OD_2022" dataDxfId="5"/>
    <tableColumn id="8" xr3:uid="{A98F74B2-F2FC-4985-826C-CA638C6BD869}" name="POP_2022" dataDxfId="4"/>
    <tableColumn id="9" xr3:uid="{F51431EB-F87C-4F57-8F1F-6CD578C7EDFB}" name="POP_OD_2022" dataDxfId="3"/>
    <tableColumn id="10" xr3:uid="{B53CA477-5250-47C3-80DC-161DF9B86A89}" name="LEVEL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A64A20-0260-4409-9ED7-72EE95A19549}" name="Table7" displayName="Table7" ref="A4:C27" totalsRowShown="0">
  <autoFilter ref="A4:C27" xr:uid="{D9A64A20-0260-4409-9ED7-72EE95A19549}"/>
  <sortState xmlns:xlrd2="http://schemas.microsoft.com/office/spreadsheetml/2017/richdata2" ref="A5:C27">
    <sortCondition descending="1" ref="B4:B27"/>
  </sortState>
  <tableColumns count="3">
    <tableColumn id="1" xr3:uid="{1A6AFD94-17C5-433B-A642-9C17AEB0A5B2}" name="District name" dataDxfId="2"/>
    <tableColumn id="2" xr3:uid="{A04A09F3-0A89-48F8-AEE6-9B2E847B203A}" name="%" dataDxfId="1"/>
    <tableColumn id="3" xr3:uid="{0346DBBE-4EF5-4206-9AD3-8B5278A99A5F}" name="#" dataDxfId="0"/>
  </tableColumns>
  <tableStyleInfo name="TableStyleLight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9CDDA8-6F4C-48BA-856A-F7DD97458101}" name="Table2" displayName="Table2" ref="E4:F7" totalsRowShown="0">
  <autoFilter ref="E4:F7" xr:uid="{049CDDA8-6F4C-48BA-856A-F7DD97458101}"/>
  <tableColumns count="2">
    <tableColumn id="1" xr3:uid="{289F89DD-F2A5-4324-AE11-E2A181C4DA7B}" name="Type of facility"/>
    <tableColumn id="2" xr3:uid="{2BD7D66F-BF6A-43CC-80BB-FC950633F284}" name="%" dataCellStyle="Per c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68DA1-70F4-4D43-AB4C-60AA2FAD4306}">
  <dimension ref="C4:E17"/>
  <sheetViews>
    <sheetView topLeftCell="E1" workbookViewId="0">
      <selection activeCell="C17" sqref="C17"/>
    </sheetView>
  </sheetViews>
  <sheetFormatPr baseColWidth="10" defaultColWidth="8.83203125" defaultRowHeight="15" x14ac:dyDescent="0.2"/>
  <cols>
    <col min="4" max="4" width="25.6640625" customWidth="1"/>
  </cols>
  <sheetData>
    <row r="4" spans="3:5" x14ac:dyDescent="0.2">
      <c r="C4" t="s">
        <v>471</v>
      </c>
    </row>
    <row r="5" spans="3:5" x14ac:dyDescent="0.2">
      <c r="C5" t="s">
        <v>468</v>
      </c>
      <c r="D5" t="s">
        <v>469</v>
      </c>
    </row>
    <row r="6" spans="3:5" x14ac:dyDescent="0.2">
      <c r="C6" t="s">
        <v>465</v>
      </c>
      <c r="D6" t="s">
        <v>449</v>
      </c>
      <c r="E6" t="s">
        <v>452</v>
      </c>
    </row>
    <row r="7" spans="3:5" x14ac:dyDescent="0.2">
      <c r="C7" t="s">
        <v>465</v>
      </c>
      <c r="D7" t="s">
        <v>450</v>
      </c>
      <c r="E7" t="s">
        <v>452</v>
      </c>
    </row>
    <row r="8" spans="3:5" x14ac:dyDescent="0.2">
      <c r="C8" t="s">
        <v>465</v>
      </c>
      <c r="D8" t="s">
        <v>451</v>
      </c>
      <c r="E8" t="s">
        <v>472</v>
      </c>
    </row>
    <row r="9" spans="3:5" x14ac:dyDescent="0.2">
      <c r="C9" t="s">
        <v>466</v>
      </c>
      <c r="D9" t="s">
        <v>467</v>
      </c>
      <c r="E9" t="s">
        <v>473</v>
      </c>
    </row>
    <row r="11" spans="3:5" x14ac:dyDescent="0.2">
      <c r="D11" t="s">
        <v>453</v>
      </c>
    </row>
    <row r="12" spans="3:5" x14ac:dyDescent="0.2">
      <c r="D12" t="s">
        <v>455</v>
      </c>
    </row>
    <row r="13" spans="3:5" x14ac:dyDescent="0.2">
      <c r="D13" t="s">
        <v>457</v>
      </c>
    </row>
    <row r="16" spans="3:5" x14ac:dyDescent="0.2">
      <c r="C16" t="s">
        <v>476</v>
      </c>
    </row>
    <row r="17" spans="3:3" x14ac:dyDescent="0.2">
      <c r="C17" t="s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ABD2-FB95-4A0F-928B-A54A259A04A0}">
  <dimension ref="B1:N32"/>
  <sheetViews>
    <sheetView workbookViewId="0">
      <selection activeCell="E11" sqref="E11"/>
    </sheetView>
  </sheetViews>
  <sheetFormatPr baseColWidth="10" defaultColWidth="8.83203125" defaultRowHeight="15" x14ac:dyDescent="0.2"/>
  <cols>
    <col min="2" max="2" width="21.1640625" customWidth="1"/>
    <col min="6" max="6" width="8.83203125" style="2"/>
  </cols>
  <sheetData>
    <row r="1" spans="2:14" x14ac:dyDescent="0.2">
      <c r="B1" t="s">
        <v>17</v>
      </c>
      <c r="F1" s="2" t="s">
        <v>18</v>
      </c>
    </row>
    <row r="3" spans="2:14" x14ac:dyDescent="0.2">
      <c r="C3" s="7" t="s">
        <v>13</v>
      </c>
      <c r="D3" s="7" t="s">
        <v>14</v>
      </c>
      <c r="E3" s="7" t="s">
        <v>15</v>
      </c>
      <c r="F3" s="5" t="s">
        <v>12</v>
      </c>
      <c r="G3" s="7" t="s">
        <v>16</v>
      </c>
      <c r="H3" s="5" t="s">
        <v>12</v>
      </c>
      <c r="I3" s="5" t="s">
        <v>12</v>
      </c>
      <c r="J3" s="5" t="s">
        <v>21</v>
      </c>
      <c r="K3" s="5" t="s">
        <v>12</v>
      </c>
      <c r="L3" s="5" t="s">
        <v>12</v>
      </c>
      <c r="M3" s="5" t="s">
        <v>12</v>
      </c>
    </row>
    <row r="4" spans="2:14" x14ac:dyDescent="0.2">
      <c r="C4" s="7">
        <v>2015</v>
      </c>
      <c r="D4" s="7">
        <v>2015</v>
      </c>
      <c r="E4" s="7">
        <v>2017</v>
      </c>
      <c r="F4" s="7">
        <v>2017</v>
      </c>
      <c r="G4" s="7">
        <v>2018</v>
      </c>
      <c r="H4" s="7">
        <v>2018</v>
      </c>
      <c r="I4" s="7">
        <v>2019</v>
      </c>
      <c r="J4" s="7"/>
      <c r="K4" s="7">
        <v>2020</v>
      </c>
      <c r="L4" s="7">
        <v>2021</v>
      </c>
      <c r="M4" s="7">
        <v>2022</v>
      </c>
    </row>
    <row r="5" spans="2:14" x14ac:dyDescent="0.2">
      <c r="B5" s="3" t="s">
        <v>0</v>
      </c>
      <c r="C5" s="8">
        <v>18.5719490051269</v>
      </c>
      <c r="D5" s="8">
        <v>15.74794</v>
      </c>
      <c r="E5" s="8">
        <v>14.381735509957446</v>
      </c>
      <c r="F5" s="8">
        <v>13.641319561403179</v>
      </c>
      <c r="G5" s="8">
        <v>13.765230000000001</v>
      </c>
      <c r="H5" s="8">
        <v>11.404166855864787</v>
      </c>
      <c r="I5" s="8">
        <v>9.1670141503254854</v>
      </c>
      <c r="J5" s="8"/>
      <c r="K5" s="8">
        <v>6.9298614447870932</v>
      </c>
      <c r="L5" s="8">
        <v>4.692708739248701</v>
      </c>
      <c r="M5" s="8">
        <v>2.4555560337093993</v>
      </c>
    </row>
    <row r="6" spans="2:14" x14ac:dyDescent="0.2">
      <c r="B6" s="3" t="s">
        <v>1</v>
      </c>
      <c r="C6" s="8">
        <v>15.6650781631469</v>
      </c>
      <c r="D6" s="8">
        <v>9.2912300000000005</v>
      </c>
      <c r="E6" s="9">
        <v>5.8108072021069059</v>
      </c>
      <c r="F6" s="6">
        <v>13.866059130205485</v>
      </c>
      <c r="G6" s="9">
        <v>21.673380000000002</v>
      </c>
      <c r="H6" s="8">
        <v>12.845624644185136</v>
      </c>
      <c r="I6" s="8">
        <v>11.825190158164787</v>
      </c>
      <c r="J6" s="8"/>
      <c r="K6" s="8">
        <v>10.804755672144438</v>
      </c>
      <c r="L6" s="6">
        <v>9.7843211861236341</v>
      </c>
      <c r="M6" s="8">
        <v>8.763886700103285</v>
      </c>
    </row>
    <row r="7" spans="2:14" x14ac:dyDescent="0.2">
      <c r="B7" s="3" t="s">
        <v>2</v>
      </c>
      <c r="C7" s="8">
        <v>22.936494827270501</v>
      </c>
      <c r="D7" s="8">
        <v>7.12866</v>
      </c>
      <c r="E7" s="8">
        <v>10.231765742448856</v>
      </c>
      <c r="F7" s="8">
        <v>14.087612255112163</v>
      </c>
      <c r="G7" s="8">
        <v>8.4147200000000009</v>
      </c>
      <c r="H7" s="8">
        <v>12.911541010487326</v>
      </c>
      <c r="I7" s="8">
        <v>11.73546976586249</v>
      </c>
      <c r="J7" s="8"/>
      <c r="K7" s="8">
        <v>10.559398521238109</v>
      </c>
      <c r="L7" s="8">
        <v>9.3833272766132723</v>
      </c>
      <c r="M7" s="8">
        <v>8.207256031988436</v>
      </c>
    </row>
    <row r="8" spans="2:14" x14ac:dyDescent="0.2">
      <c r="B8" s="3" t="s">
        <v>3</v>
      </c>
      <c r="C8" s="8">
        <v>45.756721496582003</v>
      </c>
      <c r="D8" s="8">
        <v>32.661059999999999</v>
      </c>
      <c r="E8" s="9">
        <v>24.393249397267613</v>
      </c>
      <c r="F8" s="6">
        <v>30.991375684792729</v>
      </c>
      <c r="G8" s="6">
        <v>37.682429999999997</v>
      </c>
      <c r="H8" s="8">
        <v>29.231676121488817</v>
      </c>
      <c r="I8" s="8">
        <v>27.471976558185361</v>
      </c>
      <c r="J8" s="8"/>
      <c r="K8" s="8">
        <v>25.712276994881449</v>
      </c>
      <c r="L8" s="8">
        <v>23.952577431577993</v>
      </c>
      <c r="M8" s="8">
        <v>22.192877868274081</v>
      </c>
    </row>
    <row r="9" spans="2:14" x14ac:dyDescent="0.2">
      <c r="B9" s="3" t="s">
        <v>4</v>
      </c>
      <c r="C9" s="8">
        <v>0.28850388526916498</v>
      </c>
      <c r="D9" s="8">
        <v>0.20526</v>
      </c>
      <c r="E9" s="8">
        <v>0.11357673859240995</v>
      </c>
      <c r="F9" s="8">
        <v>0</v>
      </c>
      <c r="G9" s="8">
        <v>0.24242</v>
      </c>
      <c r="H9" s="8">
        <v>0</v>
      </c>
      <c r="I9" s="8">
        <v>0</v>
      </c>
      <c r="J9" s="8"/>
      <c r="K9" s="8">
        <v>0</v>
      </c>
      <c r="L9" s="8">
        <v>0</v>
      </c>
      <c r="M9" s="8">
        <v>0</v>
      </c>
    </row>
    <row r="10" spans="2:14" x14ac:dyDescent="0.2">
      <c r="B10" s="3" t="s">
        <v>5</v>
      </c>
      <c r="C10" s="8">
        <v>8.1547889709472603</v>
      </c>
      <c r="D10" s="8">
        <v>9.0018600000000006</v>
      </c>
      <c r="E10" s="8">
        <v>0.79468709917673985</v>
      </c>
      <c r="F10" s="8">
        <v>3.3305571072921794</v>
      </c>
      <c r="G10" s="8">
        <v>0.65495999999999999</v>
      </c>
      <c r="H10" s="8">
        <v>2.4564704539634477</v>
      </c>
      <c r="I10" s="8">
        <v>1.582383800634716</v>
      </c>
      <c r="J10" s="8"/>
      <c r="K10" s="8">
        <v>0.70829714730621163</v>
      </c>
      <c r="L10" s="8">
        <v>0</v>
      </c>
      <c r="M10" s="8">
        <v>0</v>
      </c>
    </row>
    <row r="11" spans="2:14" x14ac:dyDescent="0.2">
      <c r="B11" s="3" t="s">
        <v>6</v>
      </c>
      <c r="C11" s="8">
        <v>45.548812866210902</v>
      </c>
      <c r="D11" s="8">
        <v>25.23621</v>
      </c>
      <c r="E11" s="8">
        <v>29.63907257366963</v>
      </c>
      <c r="F11" s="8">
        <v>31.838994852777432</v>
      </c>
      <c r="G11" s="8">
        <v>30.793189999999999</v>
      </c>
      <c r="H11" s="8">
        <v>29.508780040951024</v>
      </c>
      <c r="I11" s="8">
        <v>27.178565229123706</v>
      </c>
      <c r="J11" s="8">
        <v>37.4</v>
      </c>
      <c r="K11" s="8">
        <v>24.848350417297297</v>
      </c>
      <c r="L11" s="8">
        <v>22.518135605470889</v>
      </c>
      <c r="M11" s="8">
        <v>20.187920793643571</v>
      </c>
      <c r="N11" t="s">
        <v>22</v>
      </c>
    </row>
    <row r="12" spans="2:14" x14ac:dyDescent="0.2">
      <c r="B12" s="3" t="s">
        <v>7</v>
      </c>
      <c r="C12" s="8">
        <v>12.564800262451101</v>
      </c>
      <c r="D12" s="8">
        <v>11.051220000000001</v>
      </c>
      <c r="E12" s="8">
        <v>11.380932896890343</v>
      </c>
      <c r="F12" s="8">
        <v>8.507456725623797</v>
      </c>
      <c r="G12" s="8">
        <v>8.3314500000000002</v>
      </c>
      <c r="H12" s="8">
        <v>6.9803579921785968</v>
      </c>
      <c r="I12" s="8">
        <v>5.4532592587333966</v>
      </c>
      <c r="J12" s="8"/>
      <c r="K12" s="8">
        <v>3.9261605252886511</v>
      </c>
      <c r="L12" s="8">
        <v>2.3990617918434509</v>
      </c>
      <c r="M12" s="8">
        <v>0.87196305839825072</v>
      </c>
    </row>
    <row r="13" spans="2:14" x14ac:dyDescent="0.2">
      <c r="B13" s="3" t="s">
        <v>8</v>
      </c>
      <c r="C13" s="8">
        <v>40.610317230224602</v>
      </c>
      <c r="D13" s="8">
        <v>43.799500000000002</v>
      </c>
      <c r="E13" s="9">
        <v>31.575707912394158</v>
      </c>
      <c r="F13" s="6">
        <v>39.125376791083454</v>
      </c>
      <c r="G13" s="6">
        <v>40.167250000000003</v>
      </c>
      <c r="H13" s="8">
        <v>37.167925683004341</v>
      </c>
      <c r="I13" s="8">
        <v>35.210474574925229</v>
      </c>
      <c r="J13" s="8"/>
      <c r="K13" s="8">
        <v>33.253023466846571</v>
      </c>
      <c r="L13" s="8">
        <v>31.295572358767458</v>
      </c>
      <c r="M13" s="8">
        <v>29.338121250688346</v>
      </c>
    </row>
    <row r="14" spans="2:14" x14ac:dyDescent="0.2">
      <c r="B14" s="3" t="s">
        <v>9</v>
      </c>
      <c r="C14" s="8">
        <v>44.104408264160099</v>
      </c>
      <c r="D14" s="8">
        <v>40.042230000000004</v>
      </c>
      <c r="E14" s="9">
        <v>24.2742697364367</v>
      </c>
      <c r="F14" s="6">
        <v>37.88131007220727</v>
      </c>
      <c r="G14" s="6">
        <v>30.12574</v>
      </c>
      <c r="H14" s="8">
        <v>36.565606051933628</v>
      </c>
      <c r="I14" s="8">
        <v>35.24990203166044</v>
      </c>
      <c r="J14" s="8"/>
      <c r="K14" s="8">
        <v>33.934198011386798</v>
      </c>
      <c r="L14" s="6">
        <v>32.618493991113155</v>
      </c>
      <c r="M14" s="8">
        <v>31.302789970839513</v>
      </c>
    </row>
    <row r="15" spans="2:14" x14ac:dyDescent="0.2">
      <c r="B15" s="3" t="s">
        <v>10</v>
      </c>
      <c r="C15" s="8">
        <v>65.236587524414006</v>
      </c>
      <c r="D15" s="8">
        <v>62.416829999999997</v>
      </c>
      <c r="E15" s="9">
        <v>34.501686583228413</v>
      </c>
      <c r="F15" s="6">
        <v>56.388833043784871</v>
      </c>
      <c r="G15" s="6">
        <v>53.90363</v>
      </c>
      <c r="H15" s="8">
        <v>54.668248483705611</v>
      </c>
      <c r="I15" s="8">
        <v>52.947663923625896</v>
      </c>
      <c r="J15" s="8"/>
      <c r="K15" s="8">
        <v>51.227079363546636</v>
      </c>
      <c r="L15" s="6">
        <v>49.506494803466921</v>
      </c>
      <c r="M15" s="8">
        <v>47.785910243387661</v>
      </c>
    </row>
    <row r="16" spans="2:14" x14ac:dyDescent="0.2">
      <c r="B16" s="3" t="s">
        <v>11</v>
      </c>
      <c r="C16" s="8">
        <v>37.270004272460902</v>
      </c>
      <c r="D16" s="8">
        <v>26.469139999999999</v>
      </c>
      <c r="E16" s="8">
        <v>21.871050806875321</v>
      </c>
      <c r="F16" s="8">
        <v>28.787192506236806</v>
      </c>
      <c r="G16" s="8">
        <v>28.386810000000001</v>
      </c>
      <c r="H16" s="8">
        <v>27.17957276328616</v>
      </c>
      <c r="I16" s="8">
        <v>25.571953020335513</v>
      </c>
      <c r="J16" s="8"/>
      <c r="K16" s="8">
        <v>23.964333277384867</v>
      </c>
      <c r="L16" s="8">
        <v>22.356713534433766</v>
      </c>
      <c r="M16" s="8">
        <v>20.749093791483119</v>
      </c>
    </row>
    <row r="18" spans="2:13" x14ac:dyDescent="0.2">
      <c r="B18" s="3" t="s">
        <v>19</v>
      </c>
    </row>
    <row r="19" spans="2:13" x14ac:dyDescent="0.2">
      <c r="C19" s="7" t="s">
        <v>13</v>
      </c>
      <c r="D19" s="7" t="s">
        <v>14</v>
      </c>
      <c r="E19" s="7" t="s">
        <v>15</v>
      </c>
      <c r="F19" s="5" t="s">
        <v>12</v>
      </c>
      <c r="G19" s="7" t="s">
        <v>16</v>
      </c>
      <c r="H19" s="5" t="s">
        <v>12</v>
      </c>
      <c r="I19" s="5" t="s">
        <v>12</v>
      </c>
      <c r="J19" s="5"/>
      <c r="K19" s="5" t="s">
        <v>12</v>
      </c>
      <c r="L19" s="5" t="s">
        <v>12</v>
      </c>
      <c r="M19" s="5" t="s">
        <v>12</v>
      </c>
    </row>
    <row r="20" spans="2:13" x14ac:dyDescent="0.2">
      <c r="C20" s="7">
        <v>2015</v>
      </c>
      <c r="D20" s="7">
        <v>2015</v>
      </c>
      <c r="E20" s="7">
        <v>2017</v>
      </c>
      <c r="F20" s="7">
        <v>2017</v>
      </c>
      <c r="G20" s="7">
        <v>2018</v>
      </c>
      <c r="H20" s="7">
        <v>2018</v>
      </c>
      <c r="I20" s="7">
        <v>2019</v>
      </c>
      <c r="J20" s="7"/>
      <c r="K20" s="7">
        <v>2020</v>
      </c>
      <c r="L20" s="7">
        <v>2021</v>
      </c>
      <c r="M20" s="7">
        <v>2022</v>
      </c>
    </row>
    <row r="21" spans="2:13" x14ac:dyDescent="0.2">
      <c r="B21" s="4" t="s">
        <v>0</v>
      </c>
      <c r="C21" s="2">
        <v>18.3</v>
      </c>
      <c r="D21" s="8">
        <v>37.700000000000003</v>
      </c>
      <c r="E21" s="8">
        <v>22.69858573615662</v>
      </c>
      <c r="F21" s="8">
        <v>25.461791207589613</v>
      </c>
      <c r="G21" s="8">
        <v>29.982509999999998</v>
      </c>
      <c r="H21" s="8">
        <v>27.087310308852011</v>
      </c>
      <c r="I21" s="8">
        <v>28.712829410114409</v>
      </c>
      <c r="J21" s="8"/>
      <c r="K21" s="8">
        <v>30.338348511376807</v>
      </c>
      <c r="L21" s="8">
        <v>31.963867612638751</v>
      </c>
      <c r="M21" s="8">
        <v>33.589386713901149</v>
      </c>
    </row>
    <row r="22" spans="2:13" x14ac:dyDescent="0.2">
      <c r="B22" s="4" t="s">
        <v>1</v>
      </c>
      <c r="C22" s="2">
        <v>37.6</v>
      </c>
      <c r="D22" s="8">
        <v>50</v>
      </c>
      <c r="E22" s="6">
        <v>67.240402471529123</v>
      </c>
      <c r="F22" s="6">
        <v>47.954070032439631</v>
      </c>
      <c r="G22" s="9">
        <v>37.142179999999996</v>
      </c>
      <c r="H22" s="8">
        <v>50.233183419522902</v>
      </c>
      <c r="I22" s="8">
        <v>52.512296806605264</v>
      </c>
      <c r="J22" s="8"/>
      <c r="K22" s="8">
        <v>54.791410193687625</v>
      </c>
      <c r="L22" s="6">
        <v>57.070523580769986</v>
      </c>
      <c r="M22" s="8">
        <v>59.349636967852348</v>
      </c>
    </row>
    <row r="23" spans="2:13" x14ac:dyDescent="0.2">
      <c r="B23" s="4" t="s">
        <v>2</v>
      </c>
      <c r="C23" s="2">
        <v>24.9</v>
      </c>
      <c r="D23" s="8">
        <v>35.6</v>
      </c>
      <c r="E23" s="9">
        <v>55.358558881026468</v>
      </c>
      <c r="F23" s="6">
        <v>41.267550285190737</v>
      </c>
      <c r="G23" s="6">
        <v>43.853369999999998</v>
      </c>
      <c r="H23" s="8">
        <v>43.704532838878549</v>
      </c>
      <c r="I23" s="8">
        <v>46.141515392566362</v>
      </c>
      <c r="J23" s="8"/>
      <c r="K23" s="8">
        <v>48.578497946253265</v>
      </c>
      <c r="L23" s="8">
        <v>51.015480499941077</v>
      </c>
      <c r="M23" s="8">
        <v>53.45246305362889</v>
      </c>
    </row>
    <row r="24" spans="2:13" x14ac:dyDescent="0.2">
      <c r="B24" s="4" t="s">
        <v>3</v>
      </c>
      <c r="C24" s="2">
        <v>22.4</v>
      </c>
      <c r="D24" s="8">
        <v>22.6</v>
      </c>
      <c r="E24" s="9">
        <v>47.940427581466963</v>
      </c>
      <c r="F24" s="6">
        <v>30.292225924721834</v>
      </c>
      <c r="G24" s="6">
        <v>24.416370000000001</v>
      </c>
      <c r="H24" s="8">
        <v>31.229562478126127</v>
      </c>
      <c r="I24" s="8">
        <v>32.16689903153042</v>
      </c>
      <c r="J24" s="8"/>
      <c r="K24" s="8">
        <v>33.104235584934713</v>
      </c>
      <c r="L24" s="6">
        <v>34.041572138339234</v>
      </c>
      <c r="M24" s="8">
        <v>34.978908691743527</v>
      </c>
    </row>
    <row r="25" spans="2:13" x14ac:dyDescent="0.2">
      <c r="B25" s="4" t="s">
        <v>4</v>
      </c>
      <c r="C25" s="2">
        <v>89.3</v>
      </c>
      <c r="D25" s="8">
        <v>91</v>
      </c>
      <c r="E25" s="8">
        <v>95.532431591606652</v>
      </c>
      <c r="F25" s="8">
        <v>93.952404411532825</v>
      </c>
      <c r="G25" s="8">
        <v>94.536929999999998</v>
      </c>
      <c r="H25" s="8">
        <v>95.228828458516091</v>
      </c>
      <c r="I25" s="8">
        <v>96.505252505498902</v>
      </c>
      <c r="J25" s="8"/>
      <c r="K25" s="8">
        <v>97.781676552482168</v>
      </c>
      <c r="L25" s="8">
        <v>99.058100599465433</v>
      </c>
      <c r="M25" s="8">
        <v>100</v>
      </c>
    </row>
    <row r="26" spans="2:13" x14ac:dyDescent="0.2">
      <c r="B26" s="4" t="s">
        <v>5</v>
      </c>
      <c r="C26" s="2">
        <v>73.5</v>
      </c>
      <c r="D26" s="8">
        <v>63</v>
      </c>
      <c r="E26" s="6">
        <v>88.949699930773448</v>
      </c>
      <c r="F26" s="6">
        <v>76.234067379143198</v>
      </c>
      <c r="G26" s="6">
        <v>70.257229999999993</v>
      </c>
      <c r="H26" s="8">
        <v>79.405281070939964</v>
      </c>
      <c r="I26" s="8">
        <v>82.57649476273582</v>
      </c>
      <c r="J26" s="8"/>
      <c r="K26" s="8">
        <v>85.747708454532585</v>
      </c>
      <c r="L26" s="8">
        <v>88.918922146328441</v>
      </c>
      <c r="M26" s="8">
        <v>92.090135838125207</v>
      </c>
    </row>
    <row r="27" spans="2:13" x14ac:dyDescent="0.2">
      <c r="B27" s="4" t="s">
        <v>6</v>
      </c>
      <c r="C27" s="2">
        <v>22.6</v>
      </c>
      <c r="D27" s="8">
        <v>22.8</v>
      </c>
      <c r="E27" s="8">
        <v>23.430369681212042</v>
      </c>
      <c r="F27" s="8">
        <v>28.238892540097368</v>
      </c>
      <c r="G27" s="8">
        <v>33.883720000000004</v>
      </c>
      <c r="H27" s="8">
        <v>29.596839288106821</v>
      </c>
      <c r="I27" s="8">
        <v>30.954786036116275</v>
      </c>
      <c r="J27" s="8"/>
      <c r="K27" s="8">
        <v>32.312732784125728</v>
      </c>
      <c r="L27" s="8">
        <v>33.670679532135182</v>
      </c>
      <c r="M27" s="8">
        <v>35.028626280144181</v>
      </c>
    </row>
    <row r="28" spans="2:13" x14ac:dyDescent="0.2">
      <c r="B28" s="4" t="s">
        <v>7</v>
      </c>
      <c r="C28" s="2">
        <v>20.6</v>
      </c>
      <c r="D28" s="8">
        <v>25.8</v>
      </c>
      <c r="E28" s="6">
        <v>26.40741173719897</v>
      </c>
      <c r="F28" s="6">
        <v>33.276820216484793</v>
      </c>
      <c r="G28" s="9">
        <v>47.67116</v>
      </c>
      <c r="H28" s="8">
        <v>35.262734728820305</v>
      </c>
      <c r="I28" s="8">
        <v>37.248649241155363</v>
      </c>
      <c r="J28" s="8"/>
      <c r="K28" s="8">
        <v>39.234563753490875</v>
      </c>
      <c r="L28" s="8">
        <v>41.220478265825932</v>
      </c>
      <c r="M28" s="8">
        <v>43.206392778161444</v>
      </c>
    </row>
    <row r="29" spans="2:13" x14ac:dyDescent="0.2">
      <c r="B29" s="4" t="s">
        <v>8</v>
      </c>
      <c r="C29" s="2">
        <v>28.1</v>
      </c>
      <c r="D29" s="8">
        <v>29.9</v>
      </c>
      <c r="E29" s="8">
        <v>44.900320569268239</v>
      </c>
      <c r="F29" s="8">
        <v>39.070363227774124</v>
      </c>
      <c r="G29" s="8">
        <v>44.713079999999998</v>
      </c>
      <c r="H29" s="8">
        <v>40.841787614028817</v>
      </c>
      <c r="I29" s="8">
        <v>42.613212000283511</v>
      </c>
      <c r="J29" s="8"/>
      <c r="K29" s="8">
        <v>44.384636386538205</v>
      </c>
      <c r="L29" s="8">
        <v>46.156060772792898</v>
      </c>
      <c r="M29" s="8">
        <v>47.927485159047592</v>
      </c>
    </row>
    <row r="30" spans="2:13" x14ac:dyDescent="0.2">
      <c r="B30" s="4" t="s">
        <v>9</v>
      </c>
      <c r="C30" s="2">
        <v>23.2</v>
      </c>
      <c r="D30" s="8">
        <v>28.8</v>
      </c>
      <c r="E30" s="6">
        <v>44.915933783209368</v>
      </c>
      <c r="F30" s="6">
        <v>28.059471939236118</v>
      </c>
      <c r="G30" s="9">
        <v>13.26573</v>
      </c>
      <c r="H30" s="8">
        <v>29.622220091048348</v>
      </c>
      <c r="I30" s="8">
        <v>31.184968242860577</v>
      </c>
      <c r="J30" s="8"/>
      <c r="K30" s="8">
        <v>32.747716394672807</v>
      </c>
      <c r="L30" s="6">
        <v>34.310464546485491</v>
      </c>
      <c r="M30" s="8">
        <v>35.873212698297721</v>
      </c>
    </row>
    <row r="31" spans="2:13" x14ac:dyDescent="0.2">
      <c r="B31" s="4" t="s">
        <v>10</v>
      </c>
      <c r="C31" s="2">
        <v>14.3</v>
      </c>
      <c r="D31" s="8">
        <v>21.4</v>
      </c>
      <c r="E31" s="8">
        <v>25.138264562357897</v>
      </c>
      <c r="F31" s="8">
        <v>21.971864088794518</v>
      </c>
      <c r="G31" s="8">
        <v>29.49297</v>
      </c>
      <c r="H31" s="8">
        <v>23.387291489203562</v>
      </c>
      <c r="I31" s="8">
        <v>24.802718889612152</v>
      </c>
      <c r="J31" s="8"/>
      <c r="K31" s="8">
        <v>26.218146290021195</v>
      </c>
      <c r="L31" s="8">
        <v>27.633573690430239</v>
      </c>
      <c r="M31" s="8">
        <v>29.049001090839283</v>
      </c>
    </row>
    <row r="32" spans="2:13" x14ac:dyDescent="0.2">
      <c r="B32" s="3" t="s">
        <v>11</v>
      </c>
      <c r="C32" s="2">
        <v>28.6</v>
      </c>
      <c r="D32" s="8">
        <v>34.299999999999997</v>
      </c>
      <c r="E32" s="8">
        <v>40.88201556517776</v>
      </c>
      <c r="F32" s="8">
        <v>36.075597607493819</v>
      </c>
      <c r="G32" s="8">
        <v>38.072939999999996</v>
      </c>
      <c r="H32" s="8">
        <v>37.723794887945132</v>
      </c>
      <c r="I32" s="8">
        <v>39.371992168395991</v>
      </c>
      <c r="J32" s="8"/>
      <c r="K32" s="8">
        <v>41.02018944884685</v>
      </c>
      <c r="L32" s="8">
        <v>42.668386729297708</v>
      </c>
      <c r="M32" s="8">
        <v>44.316584009748567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59DB-A8D4-49F0-9483-98CEEB35188C}">
  <dimension ref="C2:E8"/>
  <sheetViews>
    <sheetView workbookViewId="0">
      <selection activeCell="D6" sqref="D6"/>
    </sheetView>
  </sheetViews>
  <sheetFormatPr baseColWidth="10" defaultColWidth="8.83203125" defaultRowHeight="15" x14ac:dyDescent="0.2"/>
  <cols>
    <col min="3" max="3" width="20.83203125" customWidth="1"/>
    <col min="4" max="4" width="13.83203125" bestFit="1" customWidth="1"/>
    <col min="8" max="8" width="22.5" customWidth="1"/>
    <col min="9" max="9" width="11.1640625" bestFit="1" customWidth="1"/>
    <col min="10" max="10" width="12.6640625" bestFit="1" customWidth="1"/>
    <col min="13" max="13" width="11.1640625" customWidth="1"/>
  </cols>
  <sheetData>
    <row r="2" spans="3:5" x14ac:dyDescent="0.2">
      <c r="C2" t="s">
        <v>31</v>
      </c>
      <c r="D2" s="13">
        <v>6490271</v>
      </c>
      <c r="E2" t="s">
        <v>29</v>
      </c>
    </row>
    <row r="3" spans="3:5" x14ac:dyDescent="0.2">
      <c r="C3" t="s">
        <v>28</v>
      </c>
      <c r="D3" s="13">
        <v>5474203</v>
      </c>
      <c r="E3" t="s">
        <v>30</v>
      </c>
    </row>
    <row r="4" spans="3:5" x14ac:dyDescent="0.2">
      <c r="C4" t="s">
        <v>20</v>
      </c>
      <c r="D4" s="1">
        <v>23.3</v>
      </c>
      <c r="E4" t="s">
        <v>25</v>
      </c>
    </row>
    <row r="5" spans="3:5" x14ac:dyDescent="0.2">
      <c r="C5" t="s">
        <v>23</v>
      </c>
      <c r="D5" s="1">
        <v>29.63907257366963</v>
      </c>
      <c r="E5" t="s">
        <v>25</v>
      </c>
    </row>
    <row r="6" spans="3:5" x14ac:dyDescent="0.2">
      <c r="C6" t="s">
        <v>264</v>
      </c>
      <c r="D6">
        <f>D5/D4</f>
        <v>1.2720632005866794</v>
      </c>
      <c r="E6" t="s">
        <v>26</v>
      </c>
    </row>
    <row r="7" spans="3:5" x14ac:dyDescent="0.2">
      <c r="C7" t="s">
        <v>265</v>
      </c>
      <c r="D7">
        <f>D2/D3</f>
        <v>1.1856102157702226</v>
      </c>
    </row>
    <row r="8" spans="3:5" x14ac:dyDescent="0.2">
      <c r="C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207F-E957-4044-A1B7-7BC8379C3154}">
  <dimension ref="A1:P5370"/>
  <sheetViews>
    <sheetView workbookViewId="0">
      <selection activeCell="E10" sqref="E10"/>
    </sheetView>
  </sheetViews>
  <sheetFormatPr baseColWidth="10" defaultColWidth="8.83203125" defaultRowHeight="15" x14ac:dyDescent="0.2"/>
  <cols>
    <col min="1" max="1" width="41.83203125" customWidth="1"/>
    <col min="2" max="2" width="11" customWidth="1"/>
    <col min="3" max="3" width="10.6640625" customWidth="1"/>
    <col min="4" max="4" width="11.5" customWidth="1"/>
    <col min="7" max="7" width="28" customWidth="1"/>
    <col min="8" max="9" width="13.1640625" bestFit="1" customWidth="1"/>
    <col min="12" max="12" width="10.1640625" customWidth="1"/>
    <col min="14" max="14" width="13.1640625" customWidth="1"/>
    <col min="15" max="15" width="10.1640625" bestFit="1" customWidth="1"/>
  </cols>
  <sheetData>
    <row r="1" spans="1:15" x14ac:dyDescent="0.2">
      <c r="A1" t="s">
        <v>77</v>
      </c>
    </row>
    <row r="2" spans="1:15" ht="32" x14ac:dyDescent="0.2">
      <c r="A2" t="s">
        <v>78</v>
      </c>
      <c r="L2" s="29" t="s">
        <v>268</v>
      </c>
      <c r="N2" s="30" t="s">
        <v>266</v>
      </c>
      <c r="O2" s="30" t="s">
        <v>267</v>
      </c>
    </row>
    <row r="3" spans="1:15" x14ac:dyDescent="0.2">
      <c r="A3" t="s">
        <v>79</v>
      </c>
      <c r="H3" t="s">
        <v>261</v>
      </c>
      <c r="I3" t="s">
        <v>74</v>
      </c>
      <c r="J3" t="s">
        <v>262</v>
      </c>
      <c r="K3" t="s">
        <v>263</v>
      </c>
      <c r="L3" s="26">
        <f>General!D6</f>
        <v>1.2720632005866794</v>
      </c>
      <c r="M3" t="s">
        <v>269</v>
      </c>
      <c r="N3">
        <f>General!D7</f>
        <v>1.1856102157702226</v>
      </c>
      <c r="O3" t="s">
        <v>270</v>
      </c>
    </row>
    <row r="4" spans="1:15" x14ac:dyDescent="0.2">
      <c r="A4" t="s">
        <v>80</v>
      </c>
      <c r="G4" s="24" t="s">
        <v>120</v>
      </c>
      <c r="H4" s="34" cm="1">
        <f t="array" ref="H4">INDEX(TABLE1[],MATCH($G4,A$5:A$5370,0)+1,4)</f>
        <v>5474203</v>
      </c>
      <c r="I4" s="34" cm="1">
        <f t="array" ref="I4">INDEX(TABLE1[],MATCH($G4,A$5:A$5370,0)+8,4)</f>
        <v>1622580</v>
      </c>
      <c r="J4" s="25">
        <f>I4/H4</f>
        <v>0.29640479171123174</v>
      </c>
      <c r="K4" s="25">
        <f>H4/$H$4</f>
        <v>1</v>
      </c>
      <c r="L4" s="27">
        <f>J4/$L$3</f>
        <v>0.23301105760667312</v>
      </c>
      <c r="M4" s="24">
        <f>L4*K4</f>
        <v>0.23301105760667312</v>
      </c>
      <c r="N4" s="31">
        <f>H4*$N$3</f>
        <v>6490271</v>
      </c>
      <c r="O4" s="33">
        <f>N4*L4</f>
        <v>1512304.90986392</v>
      </c>
    </row>
    <row r="5" spans="1:15" x14ac:dyDescent="0.2">
      <c r="A5" t="s">
        <v>257</v>
      </c>
      <c r="B5" t="s">
        <v>258</v>
      </c>
      <c r="C5" t="s">
        <v>259</v>
      </c>
      <c r="D5" t="s">
        <v>260</v>
      </c>
      <c r="G5" t="s">
        <v>122</v>
      </c>
      <c r="H5" s="35" cm="1">
        <f t="array" ref="H5">INDEX(TABLE1[],MATCH($G5,A$5:A$5370,0)+1,4)</f>
        <v>346609</v>
      </c>
      <c r="I5" s="35" cm="1">
        <f t="array" ref="I5">INDEX(TABLE1[],MATCH(G5,A$5:A$5370,0)+8,4)</f>
        <v>131240</v>
      </c>
      <c r="J5" s="23">
        <f t="shared" ref="J5:J27" si="0">I5/H5</f>
        <v>0.378639908369373</v>
      </c>
      <c r="K5" s="23">
        <f>H5/$H$4</f>
        <v>6.3316796983962781E-2</v>
      </c>
      <c r="L5" s="23">
        <f t="shared" ref="L5:L27" si="1">J5/$L$3</f>
        <v>0.2976580944993481</v>
      </c>
      <c r="M5">
        <f>L5*K5</f>
        <v>1.8846757140048433E-2</v>
      </c>
      <c r="N5" s="13">
        <f t="shared" ref="N5:N27" si="2">H5*$N$3</f>
        <v>410943.1712779011</v>
      </c>
      <c r="O5" s="32">
        <f t="shared" ref="O5:O27" si="3">N5*L5</f>
        <v>122320.56131009928</v>
      </c>
    </row>
    <row r="6" spans="1:15" x14ac:dyDescent="0.2">
      <c r="B6" t="s">
        <v>69</v>
      </c>
      <c r="C6" t="s">
        <v>70</v>
      </c>
      <c r="D6" t="s">
        <v>71</v>
      </c>
      <c r="G6" t="s">
        <v>121</v>
      </c>
      <c r="H6" s="35" cm="1">
        <f t="array" ref="H6">INDEX(TABLE1[],MATCH($G6,A$5:A$5370,0)+1,4)</f>
        <v>756963</v>
      </c>
      <c r="I6" s="35" cm="1">
        <f t="array" ref="I6">INDEX(TABLE1[],MATCH(G6,A$5:A$5370,0)+8,4)</f>
        <v>58893</v>
      </c>
      <c r="J6" s="23">
        <f t="shared" si="0"/>
        <v>7.780168911822638E-2</v>
      </c>
      <c r="K6" s="23">
        <f t="shared" ref="K6:K28" si="4">H6/$H$4</f>
        <v>0.13827821145836205</v>
      </c>
      <c r="L6" s="23">
        <f t="shared" si="1"/>
        <v>6.116181105022455E-2</v>
      </c>
      <c r="M6">
        <f t="shared" ref="M6:M27" si="5">L6*K6</f>
        <v>8.4573458415793355E-3</v>
      </c>
      <c r="N6" s="13">
        <f t="shared" si="2"/>
        <v>897463.065760075</v>
      </c>
      <c r="O6" s="32">
        <f t="shared" si="3"/>
        <v>54890.46645257296</v>
      </c>
    </row>
    <row r="7" spans="1:15" x14ac:dyDescent="0.2">
      <c r="B7" t="s">
        <v>72</v>
      </c>
      <c r="C7" t="s">
        <v>72</v>
      </c>
      <c r="D7" t="s">
        <v>72</v>
      </c>
      <c r="G7" t="s">
        <v>123</v>
      </c>
      <c r="H7" s="35" cm="1">
        <f t="array" ref="H7">INDEX(TABLE1[],MATCH($G7,A$5:A$5370,0)+1,4)</f>
        <v>387250</v>
      </c>
      <c r="I7" s="35" cm="1">
        <f t="array" ref="I7">INDEX(TABLE1[],MATCH(G7,A$5:A$5370,0)+8,4)</f>
        <v>119535</v>
      </c>
      <c r="J7" s="23">
        <f t="shared" si="0"/>
        <v>0.30867656552614592</v>
      </c>
      <c r="K7" s="23">
        <f t="shared" si="4"/>
        <v>7.0740891413782064E-2</v>
      </c>
      <c r="L7" s="23">
        <f t="shared" si="1"/>
        <v>0.2426581992025108</v>
      </c>
      <c r="M7">
        <f t="shared" si="5"/>
        <v>1.7165857320448716E-2</v>
      </c>
      <c r="N7" s="13">
        <f t="shared" si="2"/>
        <v>459127.55605701869</v>
      </c>
      <c r="O7" s="32">
        <f t="shared" si="3"/>
        <v>111411.06595704598</v>
      </c>
    </row>
    <row r="8" spans="1:15" x14ac:dyDescent="0.2">
      <c r="A8" t="s">
        <v>81</v>
      </c>
      <c r="G8" t="s">
        <v>124</v>
      </c>
      <c r="H8" s="35" cm="1">
        <f t="array" ref="H8">INDEX(TABLE1[],MATCH($G8,A$5:A$5370,0)+1,4)</f>
        <v>64513</v>
      </c>
      <c r="I8" s="35" cm="1">
        <f t="array" ref="I8">INDEX(TABLE1[],MATCH(G8,A$5:A$5370,0)+8,4)</f>
        <v>23684</v>
      </c>
      <c r="J8" s="23">
        <f t="shared" si="0"/>
        <v>0.36711980531055755</v>
      </c>
      <c r="K8" s="23">
        <f t="shared" si="4"/>
        <v>1.1784911885803285E-2</v>
      </c>
      <c r="L8" s="23">
        <f t="shared" si="1"/>
        <v>0.28860185967272756</v>
      </c>
      <c r="M8">
        <f t="shared" si="5"/>
        <v>3.4011474863220588E-3</v>
      </c>
      <c r="N8" s="13">
        <f t="shared" si="2"/>
        <v>76487.271849984376</v>
      </c>
      <c r="O8" s="32">
        <f t="shared" si="3"/>
        <v>22074.368897198954</v>
      </c>
    </row>
    <row r="9" spans="1:15" x14ac:dyDescent="0.2">
      <c r="A9" t="s">
        <v>82</v>
      </c>
      <c r="G9" t="s">
        <v>125</v>
      </c>
      <c r="H9" s="35" cm="1">
        <f t="array" ref="H9">INDEX(TABLE1[],MATCH($G9,A$5:A$5370,0)+1,4)</f>
        <v>107135</v>
      </c>
      <c r="I9" s="35" cm="1">
        <f t="array" ref="I9">INDEX(TABLE1[],MATCH(G9,A$5:A$5370,0)+8,4)</f>
        <v>45745</v>
      </c>
      <c r="J9" s="23">
        <f t="shared" si="0"/>
        <v>0.426984645540673</v>
      </c>
      <c r="K9" s="23">
        <f t="shared" si="4"/>
        <v>1.9570885478671508E-2</v>
      </c>
      <c r="L9" s="23">
        <f t="shared" si="1"/>
        <v>0.33566307502940607</v>
      </c>
      <c r="M9">
        <f t="shared" si="5"/>
        <v>6.5692236008192285E-3</v>
      </c>
      <c r="N9" s="13">
        <f t="shared" si="2"/>
        <v>127020.3504665428</v>
      </c>
      <c r="O9" s="32">
        <f t="shared" si="3"/>
        <v>42636.041428912613</v>
      </c>
    </row>
    <row r="10" spans="1:15" x14ac:dyDescent="0.2">
      <c r="A10" t="s">
        <v>72</v>
      </c>
      <c r="B10" s="20">
        <v>6303367</v>
      </c>
      <c r="C10" s="20">
        <v>6097526</v>
      </c>
      <c r="D10" s="20">
        <v>26846465</v>
      </c>
      <c r="G10" t="s">
        <v>142</v>
      </c>
      <c r="H10" s="35" cm="1">
        <f t="array" ref="H10">INDEX(TABLE1[],MATCH($G10,A$5:A$5370,0)+1,4)</f>
        <v>98274</v>
      </c>
      <c r="I10" s="35" cm="1">
        <f t="array" ref="I10">INDEX(TABLE1[],MATCH(G10,A$5:A$5370,0)+8,4)</f>
        <v>46060</v>
      </c>
      <c r="J10" s="23">
        <f t="shared" si="0"/>
        <v>0.46868958218857482</v>
      </c>
      <c r="K10" s="23">
        <f t="shared" si="4"/>
        <v>1.7952202357128518E-2</v>
      </c>
      <c r="L10" s="23">
        <f t="shared" si="1"/>
        <v>0.36844834594099862</v>
      </c>
      <c r="M10">
        <f t="shared" si="5"/>
        <v>6.614459264482099E-3</v>
      </c>
      <c r="N10" s="13">
        <f t="shared" si="2"/>
        <v>116514.65834460285</v>
      </c>
      <c r="O10" s="32">
        <f t="shared" si="3"/>
        <v>42929.633144949497</v>
      </c>
    </row>
    <row r="11" spans="1:15" x14ac:dyDescent="0.2">
      <c r="A11" t="s">
        <v>59</v>
      </c>
      <c r="B11" s="20">
        <v>260401</v>
      </c>
      <c r="C11" s="20">
        <v>246356</v>
      </c>
      <c r="D11" s="20">
        <v>1098579</v>
      </c>
      <c r="G11" t="s">
        <v>143</v>
      </c>
      <c r="H11" s="35" cm="1">
        <f t="array" ref="H11">INDEX(TABLE1[],MATCH($G11,A$5:A$5370,0)+1,4)</f>
        <v>89140</v>
      </c>
      <c r="I11" s="35" cm="1">
        <f t="array" ref="I11">INDEX(TABLE1[],MATCH(G11,A$5:A$5370,0)+8,4)</f>
        <v>24596</v>
      </c>
      <c r="J11" s="23">
        <f t="shared" si="0"/>
        <v>0.27592551043302671</v>
      </c>
      <c r="K11" s="23">
        <f t="shared" si="4"/>
        <v>1.6283648962232493E-2</v>
      </c>
      <c r="L11" s="23">
        <f t="shared" si="1"/>
        <v>0.21691179361667645</v>
      </c>
      <c r="M11">
        <f t="shared" si="5"/>
        <v>3.5321155030221822E-3</v>
      </c>
      <c r="N11" s="13">
        <f t="shared" si="2"/>
        <v>105685.29463375764</v>
      </c>
      <c r="O11" s="32">
        <f t="shared" si="3"/>
        <v>22924.386817915281</v>
      </c>
    </row>
    <row r="12" spans="1:15" x14ac:dyDescent="0.2">
      <c r="A12" t="s">
        <v>60</v>
      </c>
      <c r="B12" s="20">
        <v>147707</v>
      </c>
      <c r="C12" s="20">
        <v>139733</v>
      </c>
      <c r="D12" s="20">
        <v>673906</v>
      </c>
      <c r="G12" t="s">
        <v>126</v>
      </c>
      <c r="H12" s="35" cm="1">
        <f t="array" ref="H12">INDEX(TABLE1[],MATCH($G12,A$5:A$5370,0)+1,4)</f>
        <v>212699</v>
      </c>
      <c r="I12" s="35" cm="1">
        <f t="array" ref="I12">INDEX(TABLE1[],MATCH(G12,A$5:A$5370,0)+8,4)</f>
        <v>70360</v>
      </c>
      <c r="J12" s="23">
        <f t="shared" si="0"/>
        <v>0.33079610153315248</v>
      </c>
      <c r="K12" s="23">
        <f t="shared" si="4"/>
        <v>3.885478854182061E-2</v>
      </c>
      <c r="L12" s="23">
        <f t="shared" si="1"/>
        <v>0.26004690755977244</v>
      </c>
      <c r="M12">
        <f t="shared" si="5"/>
        <v>1.010406760418933E-2</v>
      </c>
      <c r="N12" s="13">
        <f t="shared" si="2"/>
        <v>252178.10728411059</v>
      </c>
      <c r="O12" s="32">
        <f t="shared" si="3"/>
        <v>65578.136953509485</v>
      </c>
    </row>
    <row r="13" spans="1:15" x14ac:dyDescent="0.2">
      <c r="A13" t="s">
        <v>61</v>
      </c>
      <c r="B13" s="20">
        <v>260933</v>
      </c>
      <c r="C13" s="20">
        <v>252730</v>
      </c>
      <c r="D13" s="20">
        <v>1191129</v>
      </c>
      <c r="G13" t="s">
        <v>127</v>
      </c>
      <c r="H13" s="35" cm="1">
        <f t="array" ref="H13">INDEX(TABLE1[],MATCH($G13,A$5:A$5370,0)+1,4)</f>
        <v>223395</v>
      </c>
      <c r="I13" s="35" cm="1">
        <f t="array" ref="I13">INDEX(TABLE1[],MATCH(G13,A$5:A$5370,0)+8,4)</f>
        <v>57246</v>
      </c>
      <c r="J13" s="23">
        <f t="shared" si="0"/>
        <v>0.25625461626267376</v>
      </c>
      <c r="K13" s="23">
        <f t="shared" si="4"/>
        <v>4.0808680277293334E-2</v>
      </c>
      <c r="L13" s="23">
        <f t="shared" si="1"/>
        <v>0.20144802250744173</v>
      </c>
      <c r="M13">
        <f t="shared" si="5"/>
        <v>8.2208279429991805E-3</v>
      </c>
      <c r="N13" s="13">
        <f t="shared" si="2"/>
        <v>264859.3941519889</v>
      </c>
      <c r="O13" s="32">
        <f t="shared" si="3"/>
        <v>53355.40119443724</v>
      </c>
    </row>
    <row r="14" spans="1:15" x14ac:dyDescent="0.2">
      <c r="A14" t="s">
        <v>62</v>
      </c>
      <c r="B14" s="20">
        <v>887395</v>
      </c>
      <c r="C14" s="20">
        <v>856492</v>
      </c>
      <c r="D14" s="20">
        <v>4041604</v>
      </c>
      <c r="G14" t="s">
        <v>128</v>
      </c>
      <c r="H14" s="35" cm="1">
        <f t="array" ref="H14">INDEX(TABLE1[],MATCH($G14,A$5:A$5370,0)+1,4)</f>
        <v>207065</v>
      </c>
      <c r="I14" s="35" cm="1">
        <f t="array" ref="I14">INDEX(TABLE1[],MATCH(G14,A$5:A$5370,0)+8,4)</f>
        <v>79577</v>
      </c>
      <c r="J14" s="23">
        <f t="shared" si="0"/>
        <v>0.38430927486538041</v>
      </c>
      <c r="K14" s="23">
        <f t="shared" si="4"/>
        <v>3.7825597625809636E-2</v>
      </c>
      <c r="L14" s="23">
        <f t="shared" si="1"/>
        <v>0.30211492218950742</v>
      </c>
      <c r="M14">
        <f t="shared" si="5"/>
        <v>1.1427677483493095E-2</v>
      </c>
      <c r="N14" s="13">
        <f t="shared" si="2"/>
        <v>245498.37932846116</v>
      </c>
      <c r="O14" s="32">
        <f t="shared" si="3"/>
        <v>74168.723768468219</v>
      </c>
    </row>
    <row r="15" spans="1:15" x14ac:dyDescent="0.2">
      <c r="A15" t="s">
        <v>63</v>
      </c>
      <c r="B15" s="20">
        <v>931397</v>
      </c>
      <c r="C15" s="20">
        <v>902129</v>
      </c>
      <c r="D15" s="20">
        <v>4208110</v>
      </c>
      <c r="G15" t="s">
        <v>129</v>
      </c>
      <c r="H15" s="35" cm="1">
        <f t="array" ref="H15">INDEX(TABLE1[],MATCH($G15,A$5:A$5370,0)+1,4)</f>
        <v>327920</v>
      </c>
      <c r="I15" s="35" cm="1">
        <f t="array" ref="I15">INDEX(TABLE1[],MATCH(G15,A$5:A$5370,0)+8,4)</f>
        <v>86028</v>
      </c>
      <c r="J15" s="23">
        <f t="shared" si="0"/>
        <v>0.26234447426201513</v>
      </c>
      <c r="K15" s="23">
        <f t="shared" si="4"/>
        <v>5.9902784021710558E-2</v>
      </c>
      <c r="L15" s="23">
        <f t="shared" si="1"/>
        <v>0.20623540885470237</v>
      </c>
      <c r="M15">
        <f t="shared" si="5"/>
        <v>1.2354075154252409E-2</v>
      </c>
      <c r="N15" s="13">
        <f t="shared" si="2"/>
        <v>388785.3019553714</v>
      </c>
      <c r="O15" s="32">
        <f t="shared" si="3"/>
        <v>80181.295705464945</v>
      </c>
    </row>
    <row r="16" spans="1:15" x14ac:dyDescent="0.2">
      <c r="A16" t="s">
        <v>64</v>
      </c>
      <c r="B16" s="20">
        <v>2306101</v>
      </c>
      <c r="C16" s="20">
        <v>2256984</v>
      </c>
      <c r="D16" s="20">
        <v>9759842</v>
      </c>
      <c r="G16" t="s">
        <v>130</v>
      </c>
      <c r="H16" s="35" cm="1">
        <f t="array" ref="H16">INDEX(TABLE1[],MATCH($G16,A$5:A$5370,0)+1,4)</f>
        <v>98071</v>
      </c>
      <c r="I16" s="35" cm="1">
        <f t="array" ref="I16">INDEX(TABLE1[],MATCH(G16,A$5:A$5370,0)+8,4)</f>
        <v>23718</v>
      </c>
      <c r="J16" s="23">
        <f t="shared" si="0"/>
        <v>0.24184519378817387</v>
      </c>
      <c r="K16" s="23">
        <f t="shared" si="4"/>
        <v>1.7915119333353186E-2</v>
      </c>
      <c r="L16" s="23">
        <f t="shared" si="1"/>
        <v>0.19012042300778306</v>
      </c>
      <c r="M16">
        <f t="shared" si="5"/>
        <v>3.4060300658920201E-3</v>
      </c>
      <c r="N16" s="13">
        <f t="shared" si="2"/>
        <v>116273.97947080151</v>
      </c>
      <c r="O16" s="32">
        <f t="shared" si="3"/>
        <v>22106.058161787067</v>
      </c>
    </row>
    <row r="17" spans="1:16" x14ac:dyDescent="0.2">
      <c r="A17" t="s">
        <v>74</v>
      </c>
      <c r="B17" s="20">
        <v>1470449</v>
      </c>
      <c r="C17" s="20">
        <v>1442996</v>
      </c>
      <c r="D17" s="20">
        <v>5871671</v>
      </c>
      <c r="G17" t="s">
        <v>131</v>
      </c>
      <c r="H17" s="35" cm="1">
        <f t="array" ref="H17">INDEX(TABLE1[],MATCH($G17,A$5:A$5370,0)+1,4)</f>
        <v>368670</v>
      </c>
      <c r="I17" s="35" cm="1">
        <f t="array" ref="I17">INDEX(TABLE1[],MATCH(G17,A$5:A$5370,0)+8,4)</f>
        <v>182670</v>
      </c>
      <c r="J17" s="23">
        <f t="shared" si="0"/>
        <v>0.49548376596956628</v>
      </c>
      <c r="K17" s="23">
        <f t="shared" si="4"/>
        <v>6.7346790025872266E-2</v>
      </c>
      <c r="L17" s="23">
        <f t="shared" si="1"/>
        <v>0.38951190926759588</v>
      </c>
      <c r="M17">
        <f t="shared" si="5"/>
        <v>2.623237676602139E-2</v>
      </c>
      <c r="N17" s="13">
        <f t="shared" si="2"/>
        <v>437098.91824800801</v>
      </c>
      <c r="O17" s="32">
        <f t="shared" si="3"/>
        <v>170255.23418558241</v>
      </c>
    </row>
    <row r="18" spans="1:16" x14ac:dyDescent="0.2">
      <c r="A18" t="s">
        <v>66</v>
      </c>
      <c r="B18" s="20">
        <v>38984</v>
      </c>
      <c r="C18">
        <v>106</v>
      </c>
      <c r="D18" s="20">
        <v>1624</v>
      </c>
      <c r="G18" t="s">
        <v>132</v>
      </c>
      <c r="H18" s="35" cm="1">
        <f t="array" ref="H18">INDEX(TABLE1[],MATCH($G18,A$5:A$5370,0)+1,4)</f>
        <v>324240</v>
      </c>
      <c r="I18" s="35" cm="1">
        <f t="array" ref="I18">INDEX(TABLE1[],MATCH(G18,A$5:A$5370,0)+8,4)</f>
        <v>206249</v>
      </c>
      <c r="J18" s="23">
        <f t="shared" si="0"/>
        <v>0.63609980261534671</v>
      </c>
      <c r="K18" s="23">
        <f t="shared" si="4"/>
        <v>5.9230540043911414E-2</v>
      </c>
      <c r="L18" s="23">
        <f t="shared" si="1"/>
        <v>0.50005361551373828</v>
      </c>
      <c r="M18">
        <f t="shared" si="5"/>
        <v>2.9618445697789157E-2</v>
      </c>
      <c r="N18" s="13">
        <f t="shared" si="2"/>
        <v>384422.25636133697</v>
      </c>
      <c r="O18" s="32">
        <f t="shared" si="3"/>
        <v>192231.73917743572</v>
      </c>
    </row>
    <row r="19" spans="1:16" x14ac:dyDescent="0.2">
      <c r="A19" t="s">
        <v>83</v>
      </c>
      <c r="G19" t="s">
        <v>133</v>
      </c>
      <c r="H19" s="35" cm="1">
        <f t="array" ref="H19">INDEX(TABLE1[],MATCH($G19,A$5:A$5370,0)+1,4)</f>
        <v>393321</v>
      </c>
      <c r="I19" s="35" cm="1">
        <f t="array" ref="I19">INDEX(TABLE1[],MATCH(G19,A$5:A$5370,0)+8,4)</f>
        <v>65924</v>
      </c>
      <c r="J19" s="23">
        <f t="shared" si="0"/>
        <v>0.16760864535582895</v>
      </c>
      <c r="K19" s="23">
        <f t="shared" si="4"/>
        <v>7.1849911302156677E-2</v>
      </c>
      <c r="L19" s="23">
        <f t="shared" si="1"/>
        <v>0.13176125626346816</v>
      </c>
      <c r="M19">
        <f t="shared" si="5"/>
        <v>9.4670345755909231E-3</v>
      </c>
      <c r="N19" s="13">
        <f t="shared" si="2"/>
        <v>466325.39567695971</v>
      </c>
      <c r="O19" s="32">
        <f t="shared" si="3"/>
        <v>61443.619961955075</v>
      </c>
    </row>
    <row r="20" spans="1:16" x14ac:dyDescent="0.2">
      <c r="A20" t="s">
        <v>72</v>
      </c>
      <c r="B20" s="20">
        <v>2011475</v>
      </c>
      <c r="C20" s="20">
        <v>1921284</v>
      </c>
      <c r="D20" s="20">
        <v>8742313</v>
      </c>
      <c r="G20" t="s">
        <v>134</v>
      </c>
      <c r="H20" s="35" cm="1">
        <f t="array" ref="H20">INDEX(TABLE1[],MATCH($G20,A$5:A$5370,0)+1,4)</f>
        <v>174450</v>
      </c>
      <c r="I20" s="35" cm="1">
        <f t="array" ref="I20">INDEX(TABLE1[],MATCH(G20,A$5:A$5370,0)+8,4)</f>
        <v>53371</v>
      </c>
      <c r="J20" s="23">
        <f t="shared" si="0"/>
        <v>0.30593866437374606</v>
      </c>
      <c r="K20" s="23">
        <f t="shared" si="4"/>
        <v>3.1867652697570768E-2</v>
      </c>
      <c r="L20" s="23">
        <f t="shared" si="1"/>
        <v>0.24050586813033048</v>
      </c>
      <c r="M20">
        <f t="shared" si="5"/>
        <v>7.6643574773051252E-3</v>
      </c>
      <c r="N20" s="13">
        <f t="shared" si="2"/>
        <v>206829.70214111533</v>
      </c>
      <c r="O20" s="32">
        <f t="shared" si="3"/>
        <v>49743.757068586616</v>
      </c>
    </row>
    <row r="21" spans="1:16" x14ac:dyDescent="0.2">
      <c r="A21" t="s">
        <v>59</v>
      </c>
      <c r="B21" s="20">
        <v>205435</v>
      </c>
      <c r="C21" s="20">
        <v>194568</v>
      </c>
      <c r="D21" s="20">
        <v>877135</v>
      </c>
      <c r="G21" t="s">
        <v>135</v>
      </c>
      <c r="H21" s="35" cm="1">
        <f t="array" ref="H21">INDEX(TABLE1[],MATCH($G21,A$5:A$5370,0)+1,4)</f>
        <v>134117</v>
      </c>
      <c r="I21" s="35" cm="1">
        <f t="array" ref="I21">INDEX(TABLE1[],MATCH(G21,A$5:A$5370,0)+8,4)</f>
        <v>54314</v>
      </c>
      <c r="J21" s="23">
        <f t="shared" si="0"/>
        <v>0.40497476084314443</v>
      </c>
      <c r="K21" s="23">
        <f t="shared" si="4"/>
        <v>2.4499822165893373E-2</v>
      </c>
      <c r="L21" s="23">
        <f t="shared" si="1"/>
        <v>0.31836056624888515</v>
      </c>
      <c r="M21">
        <f t="shared" si="5"/>
        <v>7.7997772577308019E-3</v>
      </c>
      <c r="N21" s="13">
        <f t="shared" si="2"/>
        <v>159010.48530845495</v>
      </c>
      <c r="O21" s="32">
        <f t="shared" si="3"/>
        <v>50622.668142309754</v>
      </c>
    </row>
    <row r="22" spans="1:16" x14ac:dyDescent="0.2">
      <c r="A22" t="s">
        <v>60</v>
      </c>
      <c r="B22" s="20">
        <v>114743</v>
      </c>
      <c r="C22" s="20">
        <v>109963</v>
      </c>
      <c r="D22" s="20">
        <v>536935</v>
      </c>
      <c r="G22" t="s">
        <v>136</v>
      </c>
      <c r="H22" s="35" cm="1">
        <f t="array" ref="H22">INDEX(TABLE1[],MATCH($G22,A$5:A$5370,0)+1,4)</f>
        <v>184509</v>
      </c>
      <c r="I22" s="35" cm="1">
        <f t="array" ref="I22">INDEX(TABLE1[],MATCH(G22,A$5:A$5370,0)+8,4)</f>
        <v>86939</v>
      </c>
      <c r="J22" s="23">
        <f t="shared" si="0"/>
        <v>0.47119110720886243</v>
      </c>
      <c r="K22" s="23">
        <f t="shared" si="4"/>
        <v>3.3705180461886412E-2</v>
      </c>
      <c r="L22" s="23">
        <f t="shared" si="1"/>
        <v>0.37041485595334228</v>
      </c>
      <c r="M22">
        <f t="shared" si="5"/>
        <v>1.2484899565671063E-2</v>
      </c>
      <c r="N22" s="13">
        <f t="shared" si="2"/>
        <v>218755.75530154799</v>
      </c>
      <c r="O22" s="32">
        <f t="shared" si="3"/>
        <v>81030.381588987497</v>
      </c>
    </row>
    <row r="23" spans="1:16" x14ac:dyDescent="0.2">
      <c r="A23" t="s">
        <v>61</v>
      </c>
      <c r="B23" s="20">
        <v>210997</v>
      </c>
      <c r="C23" s="20">
        <v>205360</v>
      </c>
      <c r="D23" s="20">
        <v>974357</v>
      </c>
      <c r="G23" t="s">
        <v>137</v>
      </c>
      <c r="H23" s="35" cm="1">
        <f t="array" ref="H23">INDEX(TABLE1[],MATCH($G23,A$5:A$5370,0)+1,4)</f>
        <v>287173</v>
      </c>
      <c r="I23" s="35" cm="1">
        <f t="array" ref="I23">INDEX(TABLE1[],MATCH(G23,A$5:A$5370,0)+8,4)</f>
        <v>15662</v>
      </c>
      <c r="J23" s="23">
        <f t="shared" si="0"/>
        <v>5.4538553415536976E-2</v>
      </c>
      <c r="K23" s="23">
        <f t="shared" si="4"/>
        <v>5.2459326042530757E-2</v>
      </c>
      <c r="L23" s="23">
        <f t="shared" si="1"/>
        <v>4.287409099672377E-2</v>
      </c>
      <c r="M23">
        <f t="shared" si="5"/>
        <v>2.2491459183742648E-3</v>
      </c>
      <c r="N23" s="13">
        <f t="shared" si="2"/>
        <v>340475.24249338213</v>
      </c>
      <c r="O23" s="32">
        <f t="shared" si="3"/>
        <v>14597.566528792857</v>
      </c>
    </row>
    <row r="24" spans="1:16" x14ac:dyDescent="0.2">
      <c r="A24" t="s">
        <v>62</v>
      </c>
      <c r="B24" s="20">
        <v>567104</v>
      </c>
      <c r="C24" s="20">
        <v>550010</v>
      </c>
      <c r="D24" s="20">
        <v>2590364</v>
      </c>
      <c r="G24" t="s">
        <v>138</v>
      </c>
      <c r="H24" s="35" cm="1">
        <f t="array" ref="H24">INDEX(TABLE1[],MATCH($G24,A$5:A$5370,0)+1,4)</f>
        <v>121581</v>
      </c>
      <c r="I24" s="35" cm="1">
        <f t="array" ref="I24">INDEX(TABLE1[],MATCH(G24,A$5:A$5370,0)+8,4)</f>
        <v>25030</v>
      </c>
      <c r="J24" s="23">
        <f t="shared" si="0"/>
        <v>0.20587098313058783</v>
      </c>
      <c r="K24" s="23">
        <f t="shared" si="4"/>
        <v>2.2209808441521078E-2</v>
      </c>
      <c r="L24" s="23">
        <f t="shared" si="1"/>
        <v>0.16184021598584056</v>
      </c>
      <c r="M24">
        <f t="shared" si="5"/>
        <v>3.594440195179916E-3</v>
      </c>
      <c r="N24" s="13">
        <f t="shared" si="2"/>
        <v>144147.67564355943</v>
      </c>
      <c r="O24" s="32">
        <f t="shared" si="3"/>
        <v>23328.890960010547</v>
      </c>
    </row>
    <row r="25" spans="1:16" x14ac:dyDescent="0.2">
      <c r="A25" t="s">
        <v>63</v>
      </c>
      <c r="B25" s="20">
        <v>359319</v>
      </c>
      <c r="C25" s="20">
        <v>347556</v>
      </c>
      <c r="D25" s="20">
        <v>1599255</v>
      </c>
      <c r="G25" t="s">
        <v>139</v>
      </c>
      <c r="H25" s="35" cm="1">
        <f t="array" ref="H25">INDEX(TABLE1[],MATCH($G25,A$5:A$5370,0)+1,4)</f>
        <v>145195</v>
      </c>
      <c r="I25" s="35" cm="1">
        <f t="array" ref="I25">INDEX(TABLE1[],MATCH(G25,A$5:A$5370,0)+8,4)</f>
        <v>41887</v>
      </c>
      <c r="J25" s="23">
        <f t="shared" si="0"/>
        <v>0.28848789558869109</v>
      </c>
      <c r="K25" s="23">
        <f t="shared" si="4"/>
        <v>2.6523495749061553E-2</v>
      </c>
      <c r="L25" s="23">
        <f t="shared" si="1"/>
        <v>0.22678739189659727</v>
      </c>
      <c r="M25">
        <f t="shared" si="5"/>
        <v>6.0151944249101546E-3</v>
      </c>
      <c r="N25" s="13">
        <f t="shared" si="2"/>
        <v>172144.67527875747</v>
      </c>
      <c r="O25" s="32">
        <f t="shared" si="3"/>
        <v>39040.241935356047</v>
      </c>
    </row>
    <row r="26" spans="1:16" x14ac:dyDescent="0.2">
      <c r="A26" t="s">
        <v>64</v>
      </c>
      <c r="B26" s="20">
        <v>408693</v>
      </c>
      <c r="C26" s="20">
        <v>396570</v>
      </c>
      <c r="D26" s="20">
        <v>1701270</v>
      </c>
      <c r="G26" t="s">
        <v>140</v>
      </c>
      <c r="H26" s="35" cm="1">
        <f t="array" ref="H26">INDEX(TABLE1[],MATCH($G26,A$5:A$5370,0)+1,4)</f>
        <v>166150</v>
      </c>
      <c r="I26" s="35" cm="1">
        <f t="array" ref="I26">INDEX(TABLE1[],MATCH(G26,A$5:A$5370,0)+8,4)</f>
        <v>44142</v>
      </c>
      <c r="J26" s="23">
        <f t="shared" si="0"/>
        <v>0.26567559434246163</v>
      </c>
      <c r="K26" s="23">
        <f t="shared" si="4"/>
        <v>3.0351450247643356E-2</v>
      </c>
      <c r="L26" s="23">
        <f t="shared" si="1"/>
        <v>0.20885408383791876</v>
      </c>
      <c r="M26">
        <f t="shared" si="5"/>
        <v>6.3390243346237258E-3</v>
      </c>
      <c r="N26" s="13">
        <f t="shared" si="2"/>
        <v>196989.1373502225</v>
      </c>
      <c r="O26" s="32">
        <f t="shared" si="3"/>
        <v>41141.985807302663</v>
      </c>
    </row>
    <row r="27" spans="1:16" x14ac:dyDescent="0.2">
      <c r="A27" t="s">
        <v>74</v>
      </c>
      <c r="B27" s="20">
        <v>121488</v>
      </c>
      <c r="C27" s="20">
        <v>117243</v>
      </c>
      <c r="D27" s="20">
        <v>462027</v>
      </c>
      <c r="G27" t="s">
        <v>141</v>
      </c>
      <c r="H27" s="35" cm="1">
        <f t="array" ref="H27">INDEX(TABLE1[],MATCH($G27,A$5:A$5370,0)+1,4)</f>
        <v>255763</v>
      </c>
      <c r="I27" s="35" cm="1">
        <f t="array" ref="I27">INDEX(TABLE1[],MATCH(G27,A$5:A$5370,0)+8,4)</f>
        <v>79710</v>
      </c>
      <c r="J27" s="23">
        <f t="shared" si="0"/>
        <v>0.31165571251510188</v>
      </c>
      <c r="K27" s="23">
        <f t="shared" si="4"/>
        <v>4.6721504482022315E-2</v>
      </c>
      <c r="L27" s="23">
        <f t="shared" si="1"/>
        <v>0.24500017952831693</v>
      </c>
      <c r="M27">
        <f t="shared" si="5"/>
        <v>1.1446776985928532E-2</v>
      </c>
      <c r="N27" s="13">
        <f t="shared" si="2"/>
        <v>303235.22561603948</v>
      </c>
      <c r="O27" s="32">
        <f t="shared" si="3"/>
        <v>74292.68471523936</v>
      </c>
    </row>
    <row r="28" spans="1:16" x14ac:dyDescent="0.2">
      <c r="A28" t="s">
        <v>66</v>
      </c>
      <c r="B28" s="20">
        <v>23696</v>
      </c>
      <c r="C28">
        <v>14</v>
      </c>
      <c r="D28">
        <v>970</v>
      </c>
      <c r="H28" s="35">
        <f>SUM(H5:H27)</f>
        <v>5474203</v>
      </c>
      <c r="I28" s="35">
        <f>SUM(I5:I27)</f>
        <v>1622580</v>
      </c>
      <c r="K28" s="23">
        <f t="shared" si="4"/>
        <v>1</v>
      </c>
      <c r="M28" s="28">
        <f>SUM(M5:M27)</f>
        <v>0.23301105760667309</v>
      </c>
      <c r="N28" s="13">
        <f>SUM(N5:N27)</f>
        <v>6490271.0000000009</v>
      </c>
      <c r="O28" s="13">
        <f>SUM(O5:O27)</f>
        <v>1512304.90986392</v>
      </c>
      <c r="P28" s="27">
        <f>O28/N28</f>
        <v>0.23301105760667309</v>
      </c>
    </row>
    <row r="29" spans="1:16" x14ac:dyDescent="0.2">
      <c r="A29" t="s">
        <v>84</v>
      </c>
    </row>
    <row r="30" spans="1:16" x14ac:dyDescent="0.2">
      <c r="A30" t="s">
        <v>72</v>
      </c>
      <c r="B30" s="20">
        <v>4291892</v>
      </c>
      <c r="C30" s="20">
        <v>4176242</v>
      </c>
      <c r="D30" s="20">
        <v>18104152</v>
      </c>
    </row>
    <row r="31" spans="1:16" x14ac:dyDescent="0.2">
      <c r="A31" t="s">
        <v>59</v>
      </c>
      <c r="B31" s="20">
        <v>54966</v>
      </c>
      <c r="C31" s="20">
        <v>51788</v>
      </c>
      <c r="D31" s="20">
        <v>221444</v>
      </c>
    </row>
    <row r="32" spans="1:16" x14ac:dyDescent="0.2">
      <c r="A32" t="s">
        <v>60</v>
      </c>
      <c r="B32" s="20">
        <v>32964</v>
      </c>
      <c r="C32" s="20">
        <v>29770</v>
      </c>
      <c r="D32" s="20">
        <v>136971</v>
      </c>
    </row>
    <row r="33" spans="1:8" x14ac:dyDescent="0.2">
      <c r="A33" t="s">
        <v>61</v>
      </c>
      <c r="B33" s="20">
        <v>49936</v>
      </c>
      <c r="C33" s="20">
        <v>47370</v>
      </c>
      <c r="D33" s="20">
        <v>216772</v>
      </c>
      <c r="G33" s="42" t="s">
        <v>104</v>
      </c>
      <c r="H33" s="35" cm="1">
        <f t="array" ref="H33">INDEX(TABLE1[],MATCH($G33,A$5:A$5370,0)+1,4)</f>
        <v>159178</v>
      </c>
    </row>
    <row r="34" spans="1:8" x14ac:dyDescent="0.2">
      <c r="A34" t="s">
        <v>62</v>
      </c>
      <c r="B34" s="20">
        <v>320291</v>
      </c>
      <c r="C34" s="20">
        <v>306482</v>
      </c>
      <c r="D34" s="20">
        <v>1451240</v>
      </c>
      <c r="G34" s="43" t="s">
        <v>105</v>
      </c>
      <c r="H34" s="35" cm="1">
        <f t="array" ref="H34">INDEX(TABLE1[],MATCH($G34,A$5:A$5370,0)+1,4)</f>
        <v>175352</v>
      </c>
    </row>
    <row r="35" spans="1:8" x14ac:dyDescent="0.2">
      <c r="A35" t="s">
        <v>63</v>
      </c>
      <c r="B35" s="20">
        <v>572078</v>
      </c>
      <c r="C35" s="20">
        <v>554573</v>
      </c>
      <c r="D35" s="20">
        <v>2608855</v>
      </c>
      <c r="G35" s="42" t="s">
        <v>106</v>
      </c>
    </row>
    <row r="36" spans="1:8" x14ac:dyDescent="0.2">
      <c r="A36" t="s">
        <v>64</v>
      </c>
      <c r="B36" s="20">
        <v>1897408</v>
      </c>
      <c r="C36" s="20">
        <v>1860414</v>
      </c>
      <c r="D36" s="20">
        <v>8058572</v>
      </c>
      <c r="G36" s="43" t="s">
        <v>103</v>
      </c>
    </row>
    <row r="37" spans="1:8" x14ac:dyDescent="0.2">
      <c r="A37" t="s">
        <v>74</v>
      </c>
      <c r="B37" s="20">
        <v>1348961</v>
      </c>
      <c r="C37" s="20">
        <v>1325753</v>
      </c>
      <c r="D37" s="20">
        <v>5409644</v>
      </c>
      <c r="G37" s="42" t="s">
        <v>107</v>
      </c>
    </row>
    <row r="38" spans="1:8" x14ac:dyDescent="0.2">
      <c r="A38" t="s">
        <v>66</v>
      </c>
      <c r="B38" s="20">
        <v>15288</v>
      </c>
      <c r="C38">
        <v>92</v>
      </c>
      <c r="D38">
        <v>654</v>
      </c>
      <c r="G38" s="43" t="s">
        <v>108</v>
      </c>
    </row>
    <row r="39" spans="1:8" x14ac:dyDescent="0.2">
      <c r="A39" t="s">
        <v>85</v>
      </c>
      <c r="G39" s="42" t="s">
        <v>109</v>
      </c>
    </row>
    <row r="40" spans="1:8" x14ac:dyDescent="0.2">
      <c r="A40" t="s">
        <v>82</v>
      </c>
      <c r="G40" s="43" t="s">
        <v>110</v>
      </c>
    </row>
    <row r="41" spans="1:8" x14ac:dyDescent="0.2">
      <c r="A41" t="s">
        <v>72</v>
      </c>
      <c r="B41" s="20">
        <v>387471</v>
      </c>
      <c r="C41" s="20">
        <v>382346</v>
      </c>
      <c r="D41" s="20">
        <v>1710800</v>
      </c>
      <c r="G41" s="42" t="s">
        <v>118</v>
      </c>
    </row>
    <row r="42" spans="1:8" x14ac:dyDescent="0.2">
      <c r="A42" t="s">
        <v>59</v>
      </c>
      <c r="B42" s="20">
        <v>5611</v>
      </c>
      <c r="C42" s="20">
        <v>5486</v>
      </c>
      <c r="D42" s="20">
        <v>25446</v>
      </c>
      <c r="G42" s="43" t="s">
        <v>111</v>
      </c>
    </row>
    <row r="43" spans="1:8" x14ac:dyDescent="0.2">
      <c r="A43" t="s">
        <v>60</v>
      </c>
      <c r="B43" s="20">
        <v>1827</v>
      </c>
      <c r="C43" s="20">
        <v>1788</v>
      </c>
      <c r="D43" s="20">
        <v>8582</v>
      </c>
      <c r="G43" s="42" t="s">
        <v>112</v>
      </c>
    </row>
    <row r="44" spans="1:8" x14ac:dyDescent="0.2">
      <c r="A44" t="s">
        <v>61</v>
      </c>
      <c r="B44" s="20">
        <v>3068</v>
      </c>
      <c r="C44" s="20">
        <v>3014</v>
      </c>
      <c r="D44" s="20">
        <v>15259</v>
      </c>
      <c r="G44" s="43" t="s">
        <v>113</v>
      </c>
    </row>
    <row r="45" spans="1:8" x14ac:dyDescent="0.2">
      <c r="A45" t="s">
        <v>62</v>
      </c>
      <c r="B45" s="20">
        <v>31431</v>
      </c>
      <c r="C45" s="20">
        <v>31081</v>
      </c>
      <c r="D45" s="20">
        <v>154121</v>
      </c>
      <c r="G45" s="42" t="s">
        <v>114</v>
      </c>
    </row>
    <row r="46" spans="1:8" x14ac:dyDescent="0.2">
      <c r="A46" t="s">
        <v>63</v>
      </c>
      <c r="B46" s="20">
        <v>54204</v>
      </c>
      <c r="C46" s="20">
        <v>53607</v>
      </c>
      <c r="D46" s="20">
        <v>255883</v>
      </c>
      <c r="G46" s="43" t="s">
        <v>115</v>
      </c>
    </row>
    <row r="47" spans="1:8" x14ac:dyDescent="0.2">
      <c r="A47" t="s">
        <v>64</v>
      </c>
      <c r="B47" s="20">
        <v>242275</v>
      </c>
      <c r="C47" s="20">
        <v>239688</v>
      </c>
      <c r="D47" s="20">
        <v>1056400</v>
      </c>
      <c r="G47" s="42" t="s">
        <v>116</v>
      </c>
    </row>
    <row r="48" spans="1:8" x14ac:dyDescent="0.2">
      <c r="A48" t="s">
        <v>74</v>
      </c>
      <c r="B48" s="20">
        <v>48294</v>
      </c>
      <c r="C48" s="20">
        <v>47592</v>
      </c>
      <c r="D48" s="20">
        <v>194695</v>
      </c>
      <c r="G48" s="43" t="s">
        <v>117</v>
      </c>
    </row>
    <row r="49" spans="1:7" x14ac:dyDescent="0.2">
      <c r="A49" t="s">
        <v>66</v>
      </c>
      <c r="B49">
        <v>761</v>
      </c>
      <c r="C49">
        <v>90</v>
      </c>
      <c r="D49">
        <v>414</v>
      </c>
      <c r="G49" s="42" t="s">
        <v>119</v>
      </c>
    </row>
    <row r="50" spans="1:7" x14ac:dyDescent="0.2">
      <c r="A50" t="s">
        <v>83</v>
      </c>
    </row>
    <row r="51" spans="1:7" x14ac:dyDescent="0.2">
      <c r="A51" t="s">
        <v>72</v>
      </c>
      <c r="B51" s="20">
        <v>94421</v>
      </c>
      <c r="C51" s="20">
        <v>92097</v>
      </c>
      <c r="D51" s="20">
        <v>432972</v>
      </c>
    </row>
    <row r="52" spans="1:7" x14ac:dyDescent="0.2">
      <c r="A52" t="s">
        <v>59</v>
      </c>
      <c r="B52" s="20">
        <v>3702</v>
      </c>
      <c r="C52" s="20">
        <v>3598</v>
      </c>
      <c r="D52" s="20">
        <v>17551</v>
      </c>
    </row>
    <row r="53" spans="1:7" x14ac:dyDescent="0.2">
      <c r="A53" t="s">
        <v>60</v>
      </c>
      <c r="B53" s="20">
        <v>1171</v>
      </c>
      <c r="C53" s="20">
        <v>1147</v>
      </c>
      <c r="D53" s="20">
        <v>5876</v>
      </c>
    </row>
    <row r="54" spans="1:7" x14ac:dyDescent="0.2">
      <c r="A54" t="s">
        <v>61</v>
      </c>
      <c r="B54" s="20">
        <v>2100</v>
      </c>
      <c r="C54" s="20">
        <v>2057</v>
      </c>
      <c r="D54" s="20">
        <v>10680</v>
      </c>
    </row>
    <row r="55" spans="1:7" x14ac:dyDescent="0.2">
      <c r="A55" t="s">
        <v>62</v>
      </c>
      <c r="B55" s="20">
        <v>18777</v>
      </c>
      <c r="C55" s="20">
        <v>18538</v>
      </c>
      <c r="D55" s="20">
        <v>94527</v>
      </c>
    </row>
    <row r="56" spans="1:7" x14ac:dyDescent="0.2">
      <c r="A56" t="s">
        <v>63</v>
      </c>
      <c r="B56" s="20">
        <v>19278</v>
      </c>
      <c r="C56" s="20">
        <v>18970</v>
      </c>
      <c r="D56" s="20">
        <v>92969</v>
      </c>
    </row>
    <row r="57" spans="1:7" x14ac:dyDescent="0.2">
      <c r="A57" t="s">
        <v>64</v>
      </c>
      <c r="B57" s="20">
        <v>45425</v>
      </c>
      <c r="C57" s="20">
        <v>44492</v>
      </c>
      <c r="D57" s="20">
        <v>198262</v>
      </c>
    </row>
    <row r="58" spans="1:7" x14ac:dyDescent="0.2">
      <c r="A58" t="s">
        <v>74</v>
      </c>
      <c r="B58" s="20">
        <v>3401</v>
      </c>
      <c r="C58" s="20">
        <v>3292</v>
      </c>
      <c r="D58" s="20">
        <v>13075</v>
      </c>
    </row>
    <row r="59" spans="1:7" x14ac:dyDescent="0.2">
      <c r="A59" t="s">
        <v>66</v>
      </c>
      <c r="B59">
        <v>567</v>
      </c>
      <c r="C59">
        <v>3</v>
      </c>
      <c r="D59">
        <v>32</v>
      </c>
    </row>
    <row r="60" spans="1:7" x14ac:dyDescent="0.2">
      <c r="A60" t="s">
        <v>84</v>
      </c>
    </row>
    <row r="61" spans="1:7" x14ac:dyDescent="0.2">
      <c r="A61" t="s">
        <v>72</v>
      </c>
      <c r="B61" s="20">
        <v>293050</v>
      </c>
      <c r="C61" s="20">
        <v>290249</v>
      </c>
      <c r="D61" s="20">
        <v>1277828</v>
      </c>
    </row>
    <row r="62" spans="1:7" x14ac:dyDescent="0.2">
      <c r="A62" t="s">
        <v>59</v>
      </c>
      <c r="B62" s="20">
        <v>1909</v>
      </c>
      <c r="C62" s="20">
        <v>1888</v>
      </c>
      <c r="D62" s="20">
        <v>7895</v>
      </c>
    </row>
    <row r="63" spans="1:7" x14ac:dyDescent="0.2">
      <c r="A63" t="s">
        <v>60</v>
      </c>
      <c r="B63">
        <v>656</v>
      </c>
      <c r="C63">
        <v>641</v>
      </c>
      <c r="D63" s="20">
        <v>2706</v>
      </c>
    </row>
    <row r="64" spans="1:7" x14ac:dyDescent="0.2">
      <c r="A64" t="s">
        <v>61</v>
      </c>
      <c r="B64">
        <v>968</v>
      </c>
      <c r="C64">
        <v>957</v>
      </c>
      <c r="D64" s="20">
        <v>4579</v>
      </c>
    </row>
    <row r="65" spans="1:4" x14ac:dyDescent="0.2">
      <c r="A65" t="s">
        <v>62</v>
      </c>
      <c r="B65" s="20">
        <v>12654</v>
      </c>
      <c r="C65" s="20">
        <v>12543</v>
      </c>
      <c r="D65" s="20">
        <v>59594</v>
      </c>
    </row>
    <row r="66" spans="1:4" x14ac:dyDescent="0.2">
      <c r="A66" t="s">
        <v>63</v>
      </c>
      <c r="B66" s="20">
        <v>34926</v>
      </c>
      <c r="C66" s="20">
        <v>34637</v>
      </c>
      <c r="D66" s="20">
        <v>162914</v>
      </c>
    </row>
    <row r="67" spans="1:4" x14ac:dyDescent="0.2">
      <c r="A67" t="s">
        <v>64</v>
      </c>
      <c r="B67" s="20">
        <v>196850</v>
      </c>
      <c r="C67" s="20">
        <v>195196</v>
      </c>
      <c r="D67" s="20">
        <v>858138</v>
      </c>
    </row>
    <row r="68" spans="1:4" x14ac:dyDescent="0.2">
      <c r="A68" t="s">
        <v>74</v>
      </c>
      <c r="B68" s="20">
        <v>44893</v>
      </c>
      <c r="C68" s="20">
        <v>44300</v>
      </c>
      <c r="D68" s="20">
        <v>181620</v>
      </c>
    </row>
    <row r="69" spans="1:4" x14ac:dyDescent="0.2">
      <c r="A69" t="s">
        <v>66</v>
      </c>
      <c r="B69">
        <v>194</v>
      </c>
      <c r="C69">
        <v>87</v>
      </c>
      <c r="D69">
        <v>382</v>
      </c>
    </row>
    <row r="70" spans="1:4" x14ac:dyDescent="0.2">
      <c r="A70" t="s">
        <v>86</v>
      </c>
    </row>
    <row r="71" spans="1:4" x14ac:dyDescent="0.2">
      <c r="A71" t="s">
        <v>82</v>
      </c>
    </row>
    <row r="72" spans="1:4" x14ac:dyDescent="0.2">
      <c r="A72" t="s">
        <v>72</v>
      </c>
      <c r="B72" s="20">
        <v>51105</v>
      </c>
      <c r="C72" s="20">
        <v>49612</v>
      </c>
      <c r="D72" s="20">
        <v>241613</v>
      </c>
    </row>
    <row r="73" spans="1:4" x14ac:dyDescent="0.2">
      <c r="A73" t="s">
        <v>59</v>
      </c>
      <c r="B73" s="20">
        <v>2453</v>
      </c>
      <c r="C73" s="20">
        <v>2383</v>
      </c>
      <c r="D73" s="20">
        <v>11639</v>
      </c>
    </row>
    <row r="74" spans="1:4" x14ac:dyDescent="0.2">
      <c r="A74" t="s">
        <v>60</v>
      </c>
      <c r="B74">
        <v>673</v>
      </c>
      <c r="C74">
        <v>662</v>
      </c>
      <c r="D74" s="20">
        <v>3420</v>
      </c>
    </row>
    <row r="75" spans="1:4" x14ac:dyDescent="0.2">
      <c r="A75" t="s">
        <v>61</v>
      </c>
      <c r="B75" s="20">
        <v>1165</v>
      </c>
      <c r="C75" s="20">
        <v>1146</v>
      </c>
      <c r="D75" s="20">
        <v>6055</v>
      </c>
    </row>
    <row r="76" spans="1:4" x14ac:dyDescent="0.2">
      <c r="A76" t="s">
        <v>62</v>
      </c>
      <c r="B76" s="20">
        <v>10671</v>
      </c>
      <c r="C76" s="20">
        <v>10524</v>
      </c>
      <c r="D76" s="20">
        <v>55014</v>
      </c>
    </row>
    <row r="77" spans="1:4" x14ac:dyDescent="0.2">
      <c r="A77" t="s">
        <v>63</v>
      </c>
      <c r="B77" s="20">
        <v>10511</v>
      </c>
      <c r="C77" s="20">
        <v>10332</v>
      </c>
      <c r="D77" s="20">
        <v>52339</v>
      </c>
    </row>
    <row r="78" spans="1:4" x14ac:dyDescent="0.2">
      <c r="A78" t="s">
        <v>64</v>
      </c>
      <c r="B78" s="20">
        <v>24279</v>
      </c>
      <c r="C78" s="20">
        <v>23683</v>
      </c>
      <c r="D78" s="20">
        <v>109219</v>
      </c>
    </row>
    <row r="79" spans="1:4" x14ac:dyDescent="0.2">
      <c r="A79" t="s">
        <v>74</v>
      </c>
      <c r="B79">
        <v>904</v>
      </c>
      <c r="C79">
        <v>880</v>
      </c>
      <c r="D79" s="20">
        <v>3901</v>
      </c>
    </row>
    <row r="80" spans="1:4" x14ac:dyDescent="0.2">
      <c r="A80" t="s">
        <v>66</v>
      </c>
      <c r="B80">
        <v>449</v>
      </c>
      <c r="C80">
        <v>2</v>
      </c>
      <c r="D80">
        <v>26</v>
      </c>
    </row>
    <row r="81" spans="1:4" x14ac:dyDescent="0.2">
      <c r="A81" t="s">
        <v>83</v>
      </c>
    </row>
    <row r="82" spans="1:4" x14ac:dyDescent="0.2">
      <c r="A82" t="s">
        <v>72</v>
      </c>
      <c r="B82" s="20">
        <v>42586</v>
      </c>
      <c r="C82" s="20">
        <v>41169</v>
      </c>
      <c r="D82" s="20">
        <v>204216</v>
      </c>
    </row>
    <row r="83" spans="1:4" x14ac:dyDescent="0.2">
      <c r="A83" t="s">
        <v>59</v>
      </c>
      <c r="B83" s="20">
        <v>2421</v>
      </c>
      <c r="C83" s="20">
        <v>2351</v>
      </c>
      <c r="D83" s="20">
        <v>11513</v>
      </c>
    </row>
    <row r="84" spans="1:4" x14ac:dyDescent="0.2">
      <c r="A84" t="s">
        <v>60</v>
      </c>
      <c r="B84">
        <v>670</v>
      </c>
      <c r="C84">
        <v>659</v>
      </c>
      <c r="D84" s="20">
        <v>3406</v>
      </c>
    </row>
    <row r="85" spans="1:4" x14ac:dyDescent="0.2">
      <c r="A85" t="s">
        <v>61</v>
      </c>
      <c r="B85" s="20">
        <v>1159</v>
      </c>
      <c r="C85" s="20">
        <v>1140</v>
      </c>
      <c r="D85" s="20">
        <v>6035</v>
      </c>
    </row>
    <row r="86" spans="1:4" x14ac:dyDescent="0.2">
      <c r="A86" t="s">
        <v>62</v>
      </c>
      <c r="B86" s="20">
        <v>10296</v>
      </c>
      <c r="C86" s="20">
        <v>10151</v>
      </c>
      <c r="D86" s="20">
        <v>53265</v>
      </c>
    </row>
    <row r="87" spans="1:4" x14ac:dyDescent="0.2">
      <c r="A87" t="s">
        <v>63</v>
      </c>
      <c r="B87" s="20">
        <v>9553</v>
      </c>
      <c r="C87" s="20">
        <v>9384</v>
      </c>
      <c r="D87" s="20">
        <v>47849</v>
      </c>
    </row>
    <row r="88" spans="1:4" x14ac:dyDescent="0.2">
      <c r="A88" t="s">
        <v>64</v>
      </c>
      <c r="B88" s="20">
        <v>17486</v>
      </c>
      <c r="C88" s="20">
        <v>16948</v>
      </c>
      <c r="D88" s="20">
        <v>79716</v>
      </c>
    </row>
    <row r="89" spans="1:4" x14ac:dyDescent="0.2">
      <c r="A89" t="s">
        <v>74</v>
      </c>
      <c r="B89">
        <v>552</v>
      </c>
      <c r="C89">
        <v>534</v>
      </c>
      <c r="D89" s="20">
        <v>2406</v>
      </c>
    </row>
    <row r="90" spans="1:4" x14ac:dyDescent="0.2">
      <c r="A90" t="s">
        <v>66</v>
      </c>
      <c r="B90">
        <v>449</v>
      </c>
      <c r="C90">
        <v>2</v>
      </c>
      <c r="D90">
        <v>26</v>
      </c>
    </row>
    <row r="91" spans="1:4" x14ac:dyDescent="0.2">
      <c r="A91" t="s">
        <v>84</v>
      </c>
    </row>
    <row r="92" spans="1:4" x14ac:dyDescent="0.2">
      <c r="A92" t="s">
        <v>72</v>
      </c>
      <c r="B92" s="20">
        <v>8519</v>
      </c>
      <c r="C92" s="20">
        <v>8443</v>
      </c>
      <c r="D92" s="20">
        <v>37397</v>
      </c>
    </row>
    <row r="93" spans="1:4" x14ac:dyDescent="0.2">
      <c r="A93" t="s">
        <v>59</v>
      </c>
      <c r="B93">
        <v>32</v>
      </c>
      <c r="C93">
        <v>32</v>
      </c>
      <c r="D93">
        <v>126</v>
      </c>
    </row>
    <row r="94" spans="1:4" x14ac:dyDescent="0.2">
      <c r="A94" t="s">
        <v>60</v>
      </c>
      <c r="B94">
        <v>3</v>
      </c>
      <c r="C94">
        <v>3</v>
      </c>
      <c r="D94">
        <v>14</v>
      </c>
    </row>
    <row r="95" spans="1:4" x14ac:dyDescent="0.2">
      <c r="A95" t="s">
        <v>61</v>
      </c>
      <c r="B95">
        <v>6</v>
      </c>
      <c r="C95">
        <v>6</v>
      </c>
      <c r="D95">
        <v>20</v>
      </c>
    </row>
    <row r="96" spans="1:4" x14ac:dyDescent="0.2">
      <c r="A96" t="s">
        <v>62</v>
      </c>
      <c r="B96">
        <v>375</v>
      </c>
      <c r="C96">
        <v>373</v>
      </c>
      <c r="D96" s="20">
        <v>1749</v>
      </c>
    </row>
    <row r="97" spans="1:4" x14ac:dyDescent="0.2">
      <c r="A97" t="s">
        <v>63</v>
      </c>
      <c r="B97">
        <v>958</v>
      </c>
      <c r="C97">
        <v>948</v>
      </c>
      <c r="D97" s="20">
        <v>4490</v>
      </c>
    </row>
    <row r="98" spans="1:4" x14ac:dyDescent="0.2">
      <c r="A98" t="s">
        <v>64</v>
      </c>
      <c r="B98" s="20">
        <v>6793</v>
      </c>
      <c r="C98" s="20">
        <v>6735</v>
      </c>
      <c r="D98" s="20">
        <v>29503</v>
      </c>
    </row>
    <row r="99" spans="1:4" x14ac:dyDescent="0.2">
      <c r="A99" t="s">
        <v>74</v>
      </c>
      <c r="B99">
        <v>352</v>
      </c>
      <c r="C99">
        <v>346</v>
      </c>
      <c r="D99" s="20">
        <v>1495</v>
      </c>
    </row>
    <row r="100" spans="1:4" x14ac:dyDescent="0.2">
      <c r="A100" t="s">
        <v>66</v>
      </c>
      <c r="B100">
        <v>0</v>
      </c>
      <c r="C100">
        <v>0</v>
      </c>
      <c r="D100">
        <v>0</v>
      </c>
    </row>
    <row r="101" spans="1:4" x14ac:dyDescent="0.2">
      <c r="A101" t="s">
        <v>87</v>
      </c>
    </row>
    <row r="102" spans="1:4" x14ac:dyDescent="0.2">
      <c r="A102" t="s">
        <v>82</v>
      </c>
    </row>
    <row r="103" spans="1:4" x14ac:dyDescent="0.2">
      <c r="A103" t="s">
        <v>72</v>
      </c>
      <c r="B103" s="20">
        <v>62057</v>
      </c>
      <c r="C103" s="20">
        <v>60940</v>
      </c>
      <c r="D103" s="20">
        <v>267527</v>
      </c>
    </row>
    <row r="104" spans="1:4" x14ac:dyDescent="0.2">
      <c r="A104" t="s">
        <v>59</v>
      </c>
      <c r="B104" s="20">
        <v>1042</v>
      </c>
      <c r="C104" s="20">
        <v>1024</v>
      </c>
      <c r="D104" s="20">
        <v>4888</v>
      </c>
    </row>
    <row r="105" spans="1:4" x14ac:dyDescent="0.2">
      <c r="A105" t="s">
        <v>60</v>
      </c>
      <c r="B105">
        <v>347</v>
      </c>
      <c r="C105">
        <v>339</v>
      </c>
      <c r="D105" s="20">
        <v>1692</v>
      </c>
    </row>
    <row r="106" spans="1:4" x14ac:dyDescent="0.2">
      <c r="A106" t="s">
        <v>61</v>
      </c>
      <c r="B106">
        <v>686</v>
      </c>
      <c r="C106">
        <v>670</v>
      </c>
      <c r="D106" s="20">
        <v>3228</v>
      </c>
    </row>
    <row r="107" spans="1:4" x14ac:dyDescent="0.2">
      <c r="A107" t="s">
        <v>62</v>
      </c>
      <c r="B107" s="20">
        <v>5925</v>
      </c>
      <c r="C107" s="20">
        <v>5866</v>
      </c>
      <c r="D107" s="20">
        <v>28708</v>
      </c>
    </row>
    <row r="108" spans="1:4" x14ac:dyDescent="0.2">
      <c r="A108" t="s">
        <v>63</v>
      </c>
      <c r="B108" s="20">
        <v>6288</v>
      </c>
      <c r="C108" s="20">
        <v>6200</v>
      </c>
      <c r="D108" s="20">
        <v>29243</v>
      </c>
    </row>
    <row r="109" spans="1:4" x14ac:dyDescent="0.2">
      <c r="A109" t="s">
        <v>64</v>
      </c>
      <c r="B109" s="20">
        <v>35673</v>
      </c>
      <c r="C109" s="20">
        <v>35164</v>
      </c>
      <c r="D109" s="20">
        <v>152643</v>
      </c>
    </row>
    <row r="110" spans="1:4" x14ac:dyDescent="0.2">
      <c r="A110" t="s">
        <v>74</v>
      </c>
      <c r="B110" s="20">
        <v>11984</v>
      </c>
      <c r="C110" s="20">
        <v>11627</v>
      </c>
      <c r="D110" s="20">
        <v>46918</v>
      </c>
    </row>
    <row r="111" spans="1:4" x14ac:dyDescent="0.2">
      <c r="A111" t="s">
        <v>66</v>
      </c>
      <c r="B111">
        <v>112</v>
      </c>
      <c r="C111">
        <v>50</v>
      </c>
      <c r="D111">
        <v>207</v>
      </c>
    </row>
    <row r="112" spans="1:4" x14ac:dyDescent="0.2">
      <c r="A112" t="s">
        <v>83</v>
      </c>
    </row>
    <row r="113" spans="1:4" x14ac:dyDescent="0.2">
      <c r="A113" t="s">
        <v>72</v>
      </c>
      <c r="B113" s="20">
        <v>28174</v>
      </c>
      <c r="C113" s="20">
        <v>27674</v>
      </c>
      <c r="D113" s="20">
        <v>125055</v>
      </c>
    </row>
    <row r="114" spans="1:4" x14ac:dyDescent="0.2">
      <c r="A114" t="s">
        <v>59</v>
      </c>
      <c r="B114">
        <v>843</v>
      </c>
      <c r="C114">
        <v>829</v>
      </c>
      <c r="D114" s="20">
        <v>4120</v>
      </c>
    </row>
    <row r="115" spans="1:4" x14ac:dyDescent="0.2">
      <c r="A115" t="s">
        <v>60</v>
      </c>
      <c r="B115">
        <v>315</v>
      </c>
      <c r="C115">
        <v>307</v>
      </c>
      <c r="D115" s="20">
        <v>1552</v>
      </c>
    </row>
    <row r="116" spans="1:4" x14ac:dyDescent="0.2">
      <c r="A116" t="s">
        <v>61</v>
      </c>
      <c r="B116">
        <v>534</v>
      </c>
      <c r="C116">
        <v>520</v>
      </c>
      <c r="D116" s="20">
        <v>2599</v>
      </c>
    </row>
    <row r="117" spans="1:4" x14ac:dyDescent="0.2">
      <c r="A117" t="s">
        <v>62</v>
      </c>
      <c r="B117" s="20">
        <v>5333</v>
      </c>
      <c r="C117" s="20">
        <v>5282</v>
      </c>
      <c r="D117" s="20">
        <v>25962</v>
      </c>
    </row>
    <row r="118" spans="1:4" x14ac:dyDescent="0.2">
      <c r="A118" t="s">
        <v>63</v>
      </c>
      <c r="B118" s="20">
        <v>4846</v>
      </c>
      <c r="C118" s="20">
        <v>4767</v>
      </c>
      <c r="D118" s="20">
        <v>22800</v>
      </c>
    </row>
    <row r="119" spans="1:4" x14ac:dyDescent="0.2">
      <c r="A119" t="s">
        <v>64</v>
      </c>
      <c r="B119" s="20">
        <v>14109</v>
      </c>
      <c r="C119" s="20">
        <v>13900</v>
      </c>
      <c r="D119" s="20">
        <v>60063</v>
      </c>
    </row>
    <row r="120" spans="1:4" x14ac:dyDescent="0.2">
      <c r="A120" t="s">
        <v>74</v>
      </c>
      <c r="B120" s="20">
        <v>2143</v>
      </c>
      <c r="C120" s="20">
        <v>2069</v>
      </c>
      <c r="D120" s="20">
        <v>7959</v>
      </c>
    </row>
    <row r="121" spans="1:4" x14ac:dyDescent="0.2">
      <c r="A121" t="s">
        <v>66</v>
      </c>
      <c r="B121">
        <v>51</v>
      </c>
      <c r="C121">
        <v>0</v>
      </c>
      <c r="D121">
        <v>0</v>
      </c>
    </row>
    <row r="122" spans="1:4" x14ac:dyDescent="0.2">
      <c r="A122" t="s">
        <v>84</v>
      </c>
    </row>
    <row r="123" spans="1:4" x14ac:dyDescent="0.2">
      <c r="A123" t="s">
        <v>72</v>
      </c>
      <c r="B123" s="20">
        <v>33883</v>
      </c>
      <c r="C123" s="20">
        <v>33266</v>
      </c>
      <c r="D123" s="20">
        <v>142472</v>
      </c>
    </row>
    <row r="124" spans="1:4" x14ac:dyDescent="0.2">
      <c r="A124" t="s">
        <v>59</v>
      </c>
      <c r="B124">
        <v>199</v>
      </c>
      <c r="C124">
        <v>195</v>
      </c>
      <c r="D124">
        <v>768</v>
      </c>
    </row>
    <row r="125" spans="1:4" x14ac:dyDescent="0.2">
      <c r="A125" t="s">
        <v>60</v>
      </c>
      <c r="B125">
        <v>32</v>
      </c>
      <c r="C125">
        <v>32</v>
      </c>
      <c r="D125">
        <v>140</v>
      </c>
    </row>
    <row r="126" spans="1:4" x14ac:dyDescent="0.2">
      <c r="A126" t="s">
        <v>61</v>
      </c>
      <c r="B126">
        <v>152</v>
      </c>
      <c r="C126">
        <v>150</v>
      </c>
      <c r="D126">
        <v>629</v>
      </c>
    </row>
    <row r="127" spans="1:4" x14ac:dyDescent="0.2">
      <c r="A127" t="s">
        <v>62</v>
      </c>
      <c r="B127">
        <v>592</v>
      </c>
      <c r="C127">
        <v>584</v>
      </c>
      <c r="D127" s="20">
        <v>2746</v>
      </c>
    </row>
    <row r="128" spans="1:4" x14ac:dyDescent="0.2">
      <c r="A128" t="s">
        <v>63</v>
      </c>
      <c r="B128" s="20">
        <v>1442</v>
      </c>
      <c r="C128" s="20">
        <v>1433</v>
      </c>
      <c r="D128" s="20">
        <v>6443</v>
      </c>
    </row>
    <row r="129" spans="1:4" x14ac:dyDescent="0.2">
      <c r="A129" t="s">
        <v>64</v>
      </c>
      <c r="B129" s="20">
        <v>21564</v>
      </c>
      <c r="C129" s="20">
        <v>21264</v>
      </c>
      <c r="D129" s="20">
        <v>92580</v>
      </c>
    </row>
    <row r="130" spans="1:4" x14ac:dyDescent="0.2">
      <c r="A130" t="s">
        <v>74</v>
      </c>
      <c r="B130" s="20">
        <v>9841</v>
      </c>
      <c r="C130" s="20">
        <v>9558</v>
      </c>
      <c r="D130" s="20">
        <v>38959</v>
      </c>
    </row>
    <row r="131" spans="1:4" x14ac:dyDescent="0.2">
      <c r="A131" t="s">
        <v>66</v>
      </c>
      <c r="B131">
        <v>61</v>
      </c>
      <c r="C131">
        <v>50</v>
      </c>
      <c r="D131">
        <v>207</v>
      </c>
    </row>
    <row r="132" spans="1:4" x14ac:dyDescent="0.2">
      <c r="A132" t="s">
        <v>88</v>
      </c>
    </row>
    <row r="133" spans="1:4" x14ac:dyDescent="0.2">
      <c r="A133" t="s">
        <v>82</v>
      </c>
    </row>
    <row r="134" spans="1:4" x14ac:dyDescent="0.2">
      <c r="A134" t="s">
        <v>72</v>
      </c>
      <c r="B134" s="20">
        <v>24945</v>
      </c>
      <c r="C134" s="20">
        <v>24567</v>
      </c>
      <c r="D134" s="20">
        <v>106731</v>
      </c>
    </row>
    <row r="135" spans="1:4" x14ac:dyDescent="0.2">
      <c r="A135" t="s">
        <v>59</v>
      </c>
      <c r="B135">
        <v>238</v>
      </c>
      <c r="C135">
        <v>229</v>
      </c>
      <c r="D135">
        <v>870</v>
      </c>
    </row>
    <row r="136" spans="1:4" x14ac:dyDescent="0.2">
      <c r="A136" t="s">
        <v>60</v>
      </c>
      <c r="B136">
        <v>197</v>
      </c>
      <c r="C136">
        <v>184</v>
      </c>
      <c r="D136">
        <v>775</v>
      </c>
    </row>
    <row r="137" spans="1:4" x14ac:dyDescent="0.2">
      <c r="A137" t="s">
        <v>61</v>
      </c>
      <c r="B137">
        <v>128</v>
      </c>
      <c r="C137">
        <v>125</v>
      </c>
      <c r="D137">
        <v>515</v>
      </c>
    </row>
    <row r="138" spans="1:4" x14ac:dyDescent="0.2">
      <c r="A138" t="s">
        <v>62</v>
      </c>
      <c r="B138" s="20">
        <v>1844</v>
      </c>
      <c r="C138" s="20">
        <v>1818</v>
      </c>
      <c r="D138" s="20">
        <v>8342</v>
      </c>
    </row>
    <row r="139" spans="1:4" x14ac:dyDescent="0.2">
      <c r="A139" t="s">
        <v>63</v>
      </c>
      <c r="B139" s="20">
        <v>6767</v>
      </c>
      <c r="C139" s="20">
        <v>6691</v>
      </c>
      <c r="D139" s="20">
        <v>30644</v>
      </c>
    </row>
    <row r="140" spans="1:4" x14ac:dyDescent="0.2">
      <c r="A140" t="s">
        <v>64</v>
      </c>
      <c r="B140" s="20">
        <v>13766</v>
      </c>
      <c r="C140" s="20">
        <v>13566</v>
      </c>
      <c r="D140" s="20">
        <v>58038</v>
      </c>
    </row>
    <row r="141" spans="1:4" x14ac:dyDescent="0.2">
      <c r="A141" t="s">
        <v>74</v>
      </c>
      <c r="B141" s="20">
        <v>1974</v>
      </c>
      <c r="C141" s="20">
        <v>1952</v>
      </c>
      <c r="D141" s="20">
        <v>7540</v>
      </c>
    </row>
    <row r="142" spans="1:4" x14ac:dyDescent="0.2">
      <c r="A142" t="s">
        <v>66</v>
      </c>
      <c r="B142">
        <v>31</v>
      </c>
      <c r="C142">
        <v>2</v>
      </c>
      <c r="D142">
        <v>7</v>
      </c>
    </row>
    <row r="143" spans="1:4" x14ac:dyDescent="0.2">
      <c r="A143" t="s">
        <v>83</v>
      </c>
    </row>
    <row r="144" spans="1:4" x14ac:dyDescent="0.2">
      <c r="A144" t="s">
        <v>72</v>
      </c>
      <c r="B144" s="20">
        <v>3897</v>
      </c>
      <c r="C144" s="20">
        <v>3871</v>
      </c>
      <c r="D144" s="20">
        <v>16843</v>
      </c>
    </row>
    <row r="145" spans="1:4" x14ac:dyDescent="0.2">
      <c r="A145" t="s">
        <v>59</v>
      </c>
      <c r="B145">
        <v>64</v>
      </c>
      <c r="C145">
        <v>59</v>
      </c>
      <c r="D145">
        <v>226</v>
      </c>
    </row>
    <row r="146" spans="1:4" x14ac:dyDescent="0.2">
      <c r="A146" t="s">
        <v>60</v>
      </c>
      <c r="B146">
        <v>57</v>
      </c>
      <c r="C146">
        <v>57</v>
      </c>
      <c r="D146">
        <v>286</v>
      </c>
    </row>
    <row r="147" spans="1:4" x14ac:dyDescent="0.2">
      <c r="A147" t="s">
        <v>61</v>
      </c>
      <c r="B147">
        <v>66</v>
      </c>
      <c r="C147">
        <v>65</v>
      </c>
      <c r="D147">
        <v>283</v>
      </c>
    </row>
    <row r="148" spans="1:4" x14ac:dyDescent="0.2">
      <c r="A148" t="s">
        <v>62</v>
      </c>
      <c r="B148">
        <v>481</v>
      </c>
      <c r="C148">
        <v>480</v>
      </c>
      <c r="D148" s="20">
        <v>2248</v>
      </c>
    </row>
    <row r="149" spans="1:4" x14ac:dyDescent="0.2">
      <c r="A149" t="s">
        <v>63</v>
      </c>
      <c r="B149" s="20">
        <v>1446</v>
      </c>
      <c r="C149" s="20">
        <v>1439</v>
      </c>
      <c r="D149" s="20">
        <v>6599</v>
      </c>
    </row>
    <row r="150" spans="1:4" x14ac:dyDescent="0.2">
      <c r="A150" t="s">
        <v>64</v>
      </c>
      <c r="B150" s="20">
        <v>1689</v>
      </c>
      <c r="C150" s="20">
        <v>1677</v>
      </c>
      <c r="D150" s="20">
        <v>6886</v>
      </c>
    </row>
    <row r="151" spans="1:4" x14ac:dyDescent="0.2">
      <c r="A151" t="s">
        <v>74</v>
      </c>
      <c r="B151">
        <v>93</v>
      </c>
      <c r="C151">
        <v>93</v>
      </c>
      <c r="D151">
        <v>309</v>
      </c>
    </row>
    <row r="152" spans="1:4" x14ac:dyDescent="0.2">
      <c r="A152" t="s">
        <v>66</v>
      </c>
      <c r="B152">
        <v>1</v>
      </c>
      <c r="C152">
        <v>1</v>
      </c>
      <c r="D152">
        <v>6</v>
      </c>
    </row>
    <row r="153" spans="1:4" x14ac:dyDescent="0.2">
      <c r="A153" t="s">
        <v>84</v>
      </c>
    </row>
    <row r="154" spans="1:4" x14ac:dyDescent="0.2">
      <c r="A154" t="s">
        <v>72</v>
      </c>
      <c r="B154" s="20">
        <v>21048</v>
      </c>
      <c r="C154" s="20">
        <v>20696</v>
      </c>
      <c r="D154" s="20">
        <v>89888</v>
      </c>
    </row>
    <row r="155" spans="1:4" x14ac:dyDescent="0.2">
      <c r="A155" t="s">
        <v>59</v>
      </c>
      <c r="B155">
        <v>174</v>
      </c>
      <c r="C155">
        <v>170</v>
      </c>
      <c r="D155">
        <v>644</v>
      </c>
    </row>
    <row r="156" spans="1:4" x14ac:dyDescent="0.2">
      <c r="A156" t="s">
        <v>60</v>
      </c>
      <c r="B156">
        <v>140</v>
      </c>
      <c r="C156">
        <v>127</v>
      </c>
      <c r="D156">
        <v>489</v>
      </c>
    </row>
    <row r="157" spans="1:4" x14ac:dyDescent="0.2">
      <c r="A157" t="s">
        <v>61</v>
      </c>
      <c r="B157">
        <v>62</v>
      </c>
      <c r="C157">
        <v>60</v>
      </c>
      <c r="D157">
        <v>232</v>
      </c>
    </row>
    <row r="158" spans="1:4" x14ac:dyDescent="0.2">
      <c r="A158" t="s">
        <v>62</v>
      </c>
      <c r="B158" s="20">
        <v>1363</v>
      </c>
      <c r="C158" s="20">
        <v>1338</v>
      </c>
      <c r="D158" s="20">
        <v>6094</v>
      </c>
    </row>
    <row r="159" spans="1:4" x14ac:dyDescent="0.2">
      <c r="A159" t="s">
        <v>63</v>
      </c>
      <c r="B159" s="20">
        <v>5321</v>
      </c>
      <c r="C159" s="20">
        <v>5252</v>
      </c>
      <c r="D159" s="20">
        <v>24045</v>
      </c>
    </row>
    <row r="160" spans="1:4" x14ac:dyDescent="0.2">
      <c r="A160" t="s">
        <v>64</v>
      </c>
      <c r="B160" s="20">
        <v>12077</v>
      </c>
      <c r="C160" s="20">
        <v>11889</v>
      </c>
      <c r="D160" s="20">
        <v>51152</v>
      </c>
    </row>
    <row r="161" spans="1:4" x14ac:dyDescent="0.2">
      <c r="A161" t="s">
        <v>74</v>
      </c>
      <c r="B161" s="20">
        <v>1881</v>
      </c>
      <c r="C161" s="20">
        <v>1859</v>
      </c>
      <c r="D161" s="20">
        <v>7231</v>
      </c>
    </row>
    <row r="162" spans="1:4" x14ac:dyDescent="0.2">
      <c r="A162" t="s">
        <v>66</v>
      </c>
      <c r="B162">
        <v>30</v>
      </c>
      <c r="C162">
        <v>1</v>
      </c>
      <c r="D162">
        <v>1</v>
      </c>
    </row>
    <row r="163" spans="1:4" x14ac:dyDescent="0.2">
      <c r="A163" t="s">
        <v>89</v>
      </c>
    </row>
    <row r="164" spans="1:4" x14ac:dyDescent="0.2">
      <c r="A164" t="s">
        <v>82</v>
      </c>
    </row>
    <row r="165" spans="1:4" x14ac:dyDescent="0.2">
      <c r="A165" t="s">
        <v>72</v>
      </c>
      <c r="B165" s="20">
        <v>16761</v>
      </c>
      <c r="C165" s="20">
        <v>16572</v>
      </c>
      <c r="D165" s="20">
        <v>72391</v>
      </c>
    </row>
    <row r="166" spans="1:4" x14ac:dyDescent="0.2">
      <c r="A166" t="s">
        <v>59</v>
      </c>
      <c r="B166">
        <v>102</v>
      </c>
      <c r="C166">
        <v>100</v>
      </c>
      <c r="D166">
        <v>411</v>
      </c>
    </row>
    <row r="167" spans="1:4" x14ac:dyDescent="0.2">
      <c r="A167" t="s">
        <v>60</v>
      </c>
      <c r="B167">
        <v>47</v>
      </c>
      <c r="C167">
        <v>45</v>
      </c>
      <c r="D167">
        <v>194</v>
      </c>
    </row>
    <row r="168" spans="1:4" x14ac:dyDescent="0.2">
      <c r="A168" t="s">
        <v>61</v>
      </c>
      <c r="B168">
        <v>41</v>
      </c>
      <c r="C168">
        <v>38</v>
      </c>
      <c r="D168">
        <v>203</v>
      </c>
    </row>
    <row r="169" spans="1:4" x14ac:dyDescent="0.2">
      <c r="A169" t="s">
        <v>62</v>
      </c>
      <c r="B169">
        <v>847</v>
      </c>
      <c r="C169">
        <v>843</v>
      </c>
      <c r="D169" s="20">
        <v>3985</v>
      </c>
    </row>
    <row r="170" spans="1:4" x14ac:dyDescent="0.2">
      <c r="A170" t="s">
        <v>63</v>
      </c>
      <c r="B170" s="20">
        <v>3150</v>
      </c>
      <c r="C170" s="20">
        <v>3117</v>
      </c>
      <c r="D170" s="20">
        <v>14129</v>
      </c>
    </row>
    <row r="171" spans="1:4" x14ac:dyDescent="0.2">
      <c r="A171" t="s">
        <v>64</v>
      </c>
      <c r="B171" s="20">
        <v>11442</v>
      </c>
      <c r="C171" s="20">
        <v>11319</v>
      </c>
      <c r="D171" s="20">
        <v>48919</v>
      </c>
    </row>
    <row r="172" spans="1:4" x14ac:dyDescent="0.2">
      <c r="A172" t="s">
        <v>74</v>
      </c>
      <c r="B172" s="20">
        <v>1121</v>
      </c>
      <c r="C172" s="20">
        <v>1104</v>
      </c>
      <c r="D172" s="20">
        <v>4518</v>
      </c>
    </row>
    <row r="173" spans="1:4" x14ac:dyDescent="0.2">
      <c r="A173" t="s">
        <v>66</v>
      </c>
      <c r="B173">
        <v>11</v>
      </c>
      <c r="C173">
        <v>6</v>
      </c>
      <c r="D173">
        <v>32</v>
      </c>
    </row>
    <row r="174" spans="1:4" x14ac:dyDescent="0.2">
      <c r="A174" t="s">
        <v>83</v>
      </c>
    </row>
    <row r="175" spans="1:4" x14ac:dyDescent="0.2">
      <c r="A175" t="s">
        <v>72</v>
      </c>
      <c r="B175">
        <v>0</v>
      </c>
      <c r="C175">
        <v>0</v>
      </c>
      <c r="D175">
        <v>0</v>
      </c>
    </row>
    <row r="176" spans="1:4" x14ac:dyDescent="0.2">
      <c r="A176" t="s">
        <v>59</v>
      </c>
      <c r="B176">
        <v>0</v>
      </c>
      <c r="C176">
        <v>0</v>
      </c>
      <c r="D176">
        <v>0</v>
      </c>
    </row>
    <row r="177" spans="1:4" x14ac:dyDescent="0.2">
      <c r="A177" t="s">
        <v>60</v>
      </c>
      <c r="B177">
        <v>0</v>
      </c>
      <c r="C177">
        <v>0</v>
      </c>
      <c r="D177">
        <v>0</v>
      </c>
    </row>
    <row r="178" spans="1:4" x14ac:dyDescent="0.2">
      <c r="A178" t="s">
        <v>61</v>
      </c>
      <c r="B178">
        <v>0</v>
      </c>
      <c r="C178">
        <v>0</v>
      </c>
      <c r="D178">
        <v>0</v>
      </c>
    </row>
    <row r="179" spans="1:4" x14ac:dyDescent="0.2">
      <c r="A179" t="s">
        <v>62</v>
      </c>
      <c r="B179">
        <v>0</v>
      </c>
      <c r="C179">
        <v>0</v>
      </c>
      <c r="D179">
        <v>0</v>
      </c>
    </row>
    <row r="180" spans="1:4" x14ac:dyDescent="0.2">
      <c r="A180" t="s">
        <v>63</v>
      </c>
      <c r="B180">
        <v>0</v>
      </c>
      <c r="C180">
        <v>0</v>
      </c>
      <c r="D180">
        <v>0</v>
      </c>
    </row>
    <row r="181" spans="1:4" x14ac:dyDescent="0.2">
      <c r="A181" t="s">
        <v>64</v>
      </c>
      <c r="B181">
        <v>0</v>
      </c>
      <c r="C181">
        <v>0</v>
      </c>
      <c r="D181">
        <v>0</v>
      </c>
    </row>
    <row r="182" spans="1:4" x14ac:dyDescent="0.2">
      <c r="A182" t="s">
        <v>74</v>
      </c>
      <c r="B182">
        <v>0</v>
      </c>
      <c r="C182">
        <v>0</v>
      </c>
      <c r="D182">
        <v>0</v>
      </c>
    </row>
    <row r="183" spans="1:4" x14ac:dyDescent="0.2">
      <c r="A183" t="s">
        <v>66</v>
      </c>
      <c r="B183">
        <v>0</v>
      </c>
      <c r="C183">
        <v>0</v>
      </c>
      <c r="D183">
        <v>0</v>
      </c>
    </row>
    <row r="184" spans="1:4" x14ac:dyDescent="0.2">
      <c r="A184" t="s">
        <v>84</v>
      </c>
    </row>
    <row r="185" spans="1:4" x14ac:dyDescent="0.2">
      <c r="A185" t="s">
        <v>72</v>
      </c>
      <c r="B185" s="20">
        <v>16761</v>
      </c>
      <c r="C185" s="20">
        <v>16572</v>
      </c>
      <c r="D185" s="20">
        <v>72391</v>
      </c>
    </row>
    <row r="186" spans="1:4" x14ac:dyDescent="0.2">
      <c r="A186" t="s">
        <v>59</v>
      </c>
      <c r="B186">
        <v>102</v>
      </c>
      <c r="C186">
        <v>100</v>
      </c>
      <c r="D186">
        <v>411</v>
      </c>
    </row>
    <row r="187" spans="1:4" x14ac:dyDescent="0.2">
      <c r="A187" t="s">
        <v>60</v>
      </c>
      <c r="B187">
        <v>47</v>
      </c>
      <c r="C187">
        <v>45</v>
      </c>
      <c r="D187">
        <v>194</v>
      </c>
    </row>
    <row r="188" spans="1:4" x14ac:dyDescent="0.2">
      <c r="A188" t="s">
        <v>61</v>
      </c>
      <c r="B188">
        <v>41</v>
      </c>
      <c r="C188">
        <v>38</v>
      </c>
      <c r="D188">
        <v>203</v>
      </c>
    </row>
    <row r="189" spans="1:4" x14ac:dyDescent="0.2">
      <c r="A189" t="s">
        <v>62</v>
      </c>
      <c r="B189">
        <v>847</v>
      </c>
      <c r="C189">
        <v>843</v>
      </c>
      <c r="D189" s="20">
        <v>3985</v>
      </c>
    </row>
    <row r="190" spans="1:4" x14ac:dyDescent="0.2">
      <c r="A190" t="s">
        <v>63</v>
      </c>
      <c r="B190" s="20">
        <v>3150</v>
      </c>
      <c r="C190" s="20">
        <v>3117</v>
      </c>
      <c r="D190" s="20">
        <v>14129</v>
      </c>
    </row>
    <row r="191" spans="1:4" x14ac:dyDescent="0.2">
      <c r="A191" t="s">
        <v>64</v>
      </c>
      <c r="B191" s="20">
        <v>11442</v>
      </c>
      <c r="C191" s="20">
        <v>11319</v>
      </c>
      <c r="D191" s="20">
        <v>48919</v>
      </c>
    </row>
    <row r="192" spans="1:4" x14ac:dyDescent="0.2">
      <c r="A192" t="s">
        <v>74</v>
      </c>
      <c r="B192" s="20">
        <v>1121</v>
      </c>
      <c r="C192" s="20">
        <v>1104</v>
      </c>
      <c r="D192" s="20">
        <v>4518</v>
      </c>
    </row>
    <row r="193" spans="1:4" x14ac:dyDescent="0.2">
      <c r="A193" t="s">
        <v>66</v>
      </c>
      <c r="B193">
        <v>11</v>
      </c>
      <c r="C193">
        <v>6</v>
      </c>
      <c r="D193">
        <v>32</v>
      </c>
    </row>
    <row r="194" spans="1:4" x14ac:dyDescent="0.2">
      <c r="A194" t="s">
        <v>90</v>
      </c>
    </row>
    <row r="195" spans="1:4" x14ac:dyDescent="0.2">
      <c r="A195" t="s">
        <v>82</v>
      </c>
    </row>
    <row r="196" spans="1:4" x14ac:dyDescent="0.2">
      <c r="A196" t="s">
        <v>72</v>
      </c>
      <c r="B196" s="20">
        <v>9246</v>
      </c>
      <c r="C196" s="20">
        <v>9032</v>
      </c>
      <c r="D196" s="20">
        <v>39908</v>
      </c>
    </row>
    <row r="197" spans="1:4" x14ac:dyDescent="0.2">
      <c r="A197" t="s">
        <v>59</v>
      </c>
      <c r="B197">
        <v>48</v>
      </c>
      <c r="C197">
        <v>46</v>
      </c>
      <c r="D197">
        <v>207</v>
      </c>
    </row>
    <row r="198" spans="1:4" x14ac:dyDescent="0.2">
      <c r="A198" t="s">
        <v>60</v>
      </c>
      <c r="B198">
        <v>7</v>
      </c>
      <c r="C198">
        <v>7</v>
      </c>
      <c r="D198">
        <v>37</v>
      </c>
    </row>
    <row r="199" spans="1:4" x14ac:dyDescent="0.2">
      <c r="A199" t="s">
        <v>61</v>
      </c>
      <c r="B199">
        <v>10</v>
      </c>
      <c r="C199">
        <v>9</v>
      </c>
      <c r="D199">
        <v>46</v>
      </c>
    </row>
    <row r="200" spans="1:4" x14ac:dyDescent="0.2">
      <c r="A200" t="s">
        <v>62</v>
      </c>
      <c r="B200">
        <v>309</v>
      </c>
      <c r="C200">
        <v>303</v>
      </c>
      <c r="D200" s="20">
        <v>1453</v>
      </c>
    </row>
    <row r="201" spans="1:4" x14ac:dyDescent="0.2">
      <c r="A201" t="s">
        <v>63</v>
      </c>
      <c r="B201" s="20">
        <v>1163</v>
      </c>
      <c r="C201" s="20">
        <v>1138</v>
      </c>
      <c r="D201" s="20">
        <v>5308</v>
      </c>
    </row>
    <row r="202" spans="1:4" x14ac:dyDescent="0.2">
      <c r="A202" t="s">
        <v>64</v>
      </c>
      <c r="B202" s="20">
        <v>7224</v>
      </c>
      <c r="C202" s="20">
        <v>7092</v>
      </c>
      <c r="D202" s="20">
        <v>31217</v>
      </c>
    </row>
    <row r="203" spans="1:4" x14ac:dyDescent="0.2">
      <c r="A203" t="s">
        <v>74</v>
      </c>
      <c r="B203">
        <v>444</v>
      </c>
      <c r="C203">
        <v>437</v>
      </c>
      <c r="D203" s="20">
        <v>1640</v>
      </c>
    </row>
    <row r="204" spans="1:4" x14ac:dyDescent="0.2">
      <c r="A204" t="s">
        <v>66</v>
      </c>
      <c r="B204">
        <v>41</v>
      </c>
      <c r="C204">
        <v>0</v>
      </c>
      <c r="D204">
        <v>0</v>
      </c>
    </row>
    <row r="205" spans="1:4" x14ac:dyDescent="0.2">
      <c r="A205" t="s">
        <v>83</v>
      </c>
    </row>
    <row r="206" spans="1:4" x14ac:dyDescent="0.2">
      <c r="A206" t="s">
        <v>72</v>
      </c>
      <c r="B206">
        <v>0</v>
      </c>
      <c r="C206">
        <v>0</v>
      </c>
      <c r="D206">
        <v>0</v>
      </c>
    </row>
    <row r="207" spans="1:4" x14ac:dyDescent="0.2">
      <c r="A207" t="s">
        <v>59</v>
      </c>
      <c r="B207">
        <v>0</v>
      </c>
      <c r="C207">
        <v>0</v>
      </c>
      <c r="D207">
        <v>0</v>
      </c>
    </row>
    <row r="208" spans="1:4" x14ac:dyDescent="0.2">
      <c r="A208" t="s">
        <v>60</v>
      </c>
      <c r="B208">
        <v>0</v>
      </c>
      <c r="C208">
        <v>0</v>
      </c>
      <c r="D208">
        <v>0</v>
      </c>
    </row>
    <row r="209" spans="1:4" x14ac:dyDescent="0.2">
      <c r="A209" t="s">
        <v>61</v>
      </c>
      <c r="B209">
        <v>0</v>
      </c>
      <c r="C209">
        <v>0</v>
      </c>
      <c r="D209">
        <v>0</v>
      </c>
    </row>
    <row r="210" spans="1:4" x14ac:dyDescent="0.2">
      <c r="A210" t="s">
        <v>62</v>
      </c>
      <c r="B210">
        <v>0</v>
      </c>
      <c r="C210">
        <v>0</v>
      </c>
      <c r="D210">
        <v>0</v>
      </c>
    </row>
    <row r="211" spans="1:4" x14ac:dyDescent="0.2">
      <c r="A211" t="s">
        <v>63</v>
      </c>
      <c r="B211">
        <v>0</v>
      </c>
      <c r="C211">
        <v>0</v>
      </c>
      <c r="D211">
        <v>0</v>
      </c>
    </row>
    <row r="212" spans="1:4" x14ac:dyDescent="0.2">
      <c r="A212" t="s">
        <v>64</v>
      </c>
      <c r="B212">
        <v>0</v>
      </c>
      <c r="C212">
        <v>0</v>
      </c>
      <c r="D212">
        <v>0</v>
      </c>
    </row>
    <row r="213" spans="1:4" x14ac:dyDescent="0.2">
      <c r="A213" t="s">
        <v>74</v>
      </c>
      <c r="B213">
        <v>0</v>
      </c>
      <c r="C213">
        <v>0</v>
      </c>
      <c r="D213">
        <v>0</v>
      </c>
    </row>
    <row r="214" spans="1:4" x14ac:dyDescent="0.2">
      <c r="A214" t="s">
        <v>66</v>
      </c>
      <c r="B214">
        <v>0</v>
      </c>
      <c r="C214">
        <v>0</v>
      </c>
      <c r="D214">
        <v>0</v>
      </c>
    </row>
    <row r="215" spans="1:4" x14ac:dyDescent="0.2">
      <c r="A215" t="s">
        <v>84</v>
      </c>
    </row>
    <row r="216" spans="1:4" x14ac:dyDescent="0.2">
      <c r="A216" t="s">
        <v>72</v>
      </c>
      <c r="B216" s="20">
        <v>9246</v>
      </c>
      <c r="C216" s="20">
        <v>9032</v>
      </c>
      <c r="D216" s="20">
        <v>39908</v>
      </c>
    </row>
    <row r="217" spans="1:4" x14ac:dyDescent="0.2">
      <c r="A217" t="s">
        <v>59</v>
      </c>
      <c r="B217">
        <v>48</v>
      </c>
      <c r="C217">
        <v>46</v>
      </c>
      <c r="D217">
        <v>207</v>
      </c>
    </row>
    <row r="218" spans="1:4" x14ac:dyDescent="0.2">
      <c r="A218" t="s">
        <v>60</v>
      </c>
      <c r="B218">
        <v>7</v>
      </c>
      <c r="C218">
        <v>7</v>
      </c>
      <c r="D218">
        <v>37</v>
      </c>
    </row>
    <row r="219" spans="1:4" x14ac:dyDescent="0.2">
      <c r="A219" t="s">
        <v>61</v>
      </c>
      <c r="B219">
        <v>10</v>
      </c>
      <c r="C219">
        <v>9</v>
      </c>
      <c r="D219">
        <v>46</v>
      </c>
    </row>
    <row r="220" spans="1:4" x14ac:dyDescent="0.2">
      <c r="A220" t="s">
        <v>62</v>
      </c>
      <c r="B220">
        <v>309</v>
      </c>
      <c r="C220">
        <v>303</v>
      </c>
      <c r="D220" s="20">
        <v>1453</v>
      </c>
    </row>
    <row r="221" spans="1:4" x14ac:dyDescent="0.2">
      <c r="A221" t="s">
        <v>63</v>
      </c>
      <c r="B221" s="20">
        <v>1163</v>
      </c>
      <c r="C221" s="20">
        <v>1138</v>
      </c>
      <c r="D221" s="20">
        <v>5308</v>
      </c>
    </row>
    <row r="222" spans="1:4" x14ac:dyDescent="0.2">
      <c r="A222" t="s">
        <v>64</v>
      </c>
      <c r="B222" s="20">
        <v>7224</v>
      </c>
      <c r="C222" s="20">
        <v>7092</v>
      </c>
      <c r="D222" s="20">
        <v>31217</v>
      </c>
    </row>
    <row r="223" spans="1:4" x14ac:dyDescent="0.2">
      <c r="A223" t="s">
        <v>74</v>
      </c>
      <c r="B223">
        <v>444</v>
      </c>
      <c r="C223">
        <v>437</v>
      </c>
      <c r="D223" s="20">
        <v>1640</v>
      </c>
    </row>
    <row r="224" spans="1:4" x14ac:dyDescent="0.2">
      <c r="A224" t="s">
        <v>66</v>
      </c>
      <c r="B224">
        <v>41</v>
      </c>
      <c r="C224">
        <v>0</v>
      </c>
      <c r="D224">
        <v>0</v>
      </c>
    </row>
    <row r="225" spans="1:4" x14ac:dyDescent="0.2">
      <c r="A225" t="s">
        <v>91</v>
      </c>
    </row>
    <row r="226" spans="1:4" x14ac:dyDescent="0.2">
      <c r="A226" t="s">
        <v>82</v>
      </c>
    </row>
    <row r="227" spans="1:4" x14ac:dyDescent="0.2">
      <c r="A227" t="s">
        <v>72</v>
      </c>
      <c r="B227" s="20">
        <v>48242</v>
      </c>
      <c r="C227" s="20">
        <v>47722</v>
      </c>
      <c r="D227" s="20">
        <v>211718</v>
      </c>
    </row>
    <row r="228" spans="1:4" x14ac:dyDescent="0.2">
      <c r="A228" t="s">
        <v>59</v>
      </c>
      <c r="B228">
        <v>376</v>
      </c>
      <c r="C228">
        <v>370</v>
      </c>
      <c r="D228" s="20">
        <v>1780</v>
      </c>
    </row>
    <row r="229" spans="1:4" x14ac:dyDescent="0.2">
      <c r="A229" t="s">
        <v>60</v>
      </c>
      <c r="B229">
        <v>62</v>
      </c>
      <c r="C229">
        <v>59</v>
      </c>
      <c r="D229">
        <v>304</v>
      </c>
    </row>
    <row r="230" spans="1:4" x14ac:dyDescent="0.2">
      <c r="A230" t="s">
        <v>61</v>
      </c>
      <c r="B230">
        <v>145</v>
      </c>
      <c r="C230">
        <v>142</v>
      </c>
      <c r="D230">
        <v>653</v>
      </c>
    </row>
    <row r="231" spans="1:4" x14ac:dyDescent="0.2">
      <c r="A231" t="s">
        <v>62</v>
      </c>
      <c r="B231" s="20">
        <v>2107</v>
      </c>
      <c r="C231" s="20">
        <v>2076</v>
      </c>
      <c r="D231" s="20">
        <v>10348</v>
      </c>
    </row>
    <row r="232" spans="1:4" x14ac:dyDescent="0.2">
      <c r="A232" t="s">
        <v>63</v>
      </c>
      <c r="B232" s="20">
        <v>5222</v>
      </c>
      <c r="C232" s="20">
        <v>5174</v>
      </c>
      <c r="D232" s="20">
        <v>24018</v>
      </c>
    </row>
    <row r="233" spans="1:4" x14ac:dyDescent="0.2">
      <c r="A233" t="s">
        <v>64</v>
      </c>
      <c r="B233" s="20">
        <v>36485</v>
      </c>
      <c r="C233" s="20">
        <v>36142</v>
      </c>
      <c r="D233" s="20">
        <v>159378</v>
      </c>
    </row>
    <row r="234" spans="1:4" x14ac:dyDescent="0.2">
      <c r="A234" t="s">
        <v>74</v>
      </c>
      <c r="B234" s="20">
        <v>3811</v>
      </c>
      <c r="C234" s="20">
        <v>3759</v>
      </c>
      <c r="D234" s="20">
        <v>15237</v>
      </c>
    </row>
    <row r="235" spans="1:4" x14ac:dyDescent="0.2">
      <c r="A235" t="s">
        <v>66</v>
      </c>
      <c r="B235">
        <v>34</v>
      </c>
      <c r="C235">
        <v>0</v>
      </c>
      <c r="D235">
        <v>0</v>
      </c>
    </row>
    <row r="236" spans="1:4" x14ac:dyDescent="0.2">
      <c r="A236" t="s">
        <v>83</v>
      </c>
    </row>
    <row r="237" spans="1:4" x14ac:dyDescent="0.2">
      <c r="A237" t="s">
        <v>72</v>
      </c>
      <c r="B237" s="20">
        <v>10347</v>
      </c>
      <c r="C237" s="20">
        <v>10179</v>
      </c>
      <c r="D237" s="20">
        <v>45807</v>
      </c>
    </row>
    <row r="238" spans="1:4" x14ac:dyDescent="0.2">
      <c r="A238" t="s">
        <v>59</v>
      </c>
      <c r="B238">
        <v>173</v>
      </c>
      <c r="C238">
        <v>167</v>
      </c>
      <c r="D238">
        <v>900</v>
      </c>
    </row>
    <row r="239" spans="1:4" x14ac:dyDescent="0.2">
      <c r="A239" t="s">
        <v>60</v>
      </c>
      <c r="B239">
        <v>44</v>
      </c>
      <c r="C239">
        <v>41</v>
      </c>
      <c r="D239">
        <v>220</v>
      </c>
    </row>
    <row r="240" spans="1:4" x14ac:dyDescent="0.2">
      <c r="A240" t="s">
        <v>61</v>
      </c>
      <c r="B240">
        <v>84</v>
      </c>
      <c r="C240">
        <v>81</v>
      </c>
      <c r="D240">
        <v>420</v>
      </c>
    </row>
    <row r="241" spans="1:4" x14ac:dyDescent="0.2">
      <c r="A241" t="s">
        <v>62</v>
      </c>
      <c r="B241" s="20">
        <v>1195</v>
      </c>
      <c r="C241" s="20">
        <v>1169</v>
      </c>
      <c r="D241" s="20">
        <v>5998</v>
      </c>
    </row>
    <row r="242" spans="1:4" x14ac:dyDescent="0.2">
      <c r="A242" t="s">
        <v>63</v>
      </c>
      <c r="B242" s="20">
        <v>1782</v>
      </c>
      <c r="C242" s="20">
        <v>1761</v>
      </c>
      <c r="D242" s="20">
        <v>8161</v>
      </c>
    </row>
    <row r="243" spans="1:4" x14ac:dyDescent="0.2">
      <c r="A243" t="s">
        <v>64</v>
      </c>
      <c r="B243" s="20">
        <v>6640</v>
      </c>
      <c r="C243" s="20">
        <v>6564</v>
      </c>
      <c r="D243" s="20">
        <v>28541</v>
      </c>
    </row>
    <row r="244" spans="1:4" x14ac:dyDescent="0.2">
      <c r="A244" t="s">
        <v>74</v>
      </c>
      <c r="B244">
        <v>397</v>
      </c>
      <c r="C244">
        <v>396</v>
      </c>
      <c r="D244" s="20">
        <v>1567</v>
      </c>
    </row>
    <row r="245" spans="1:4" x14ac:dyDescent="0.2">
      <c r="A245" t="s">
        <v>66</v>
      </c>
      <c r="B245">
        <v>32</v>
      </c>
      <c r="C245">
        <v>0</v>
      </c>
      <c r="D245">
        <v>0</v>
      </c>
    </row>
    <row r="246" spans="1:4" x14ac:dyDescent="0.2">
      <c r="A246" t="s">
        <v>84</v>
      </c>
    </row>
    <row r="247" spans="1:4" x14ac:dyDescent="0.2">
      <c r="A247" t="s">
        <v>72</v>
      </c>
      <c r="B247" s="20">
        <v>37895</v>
      </c>
      <c r="C247" s="20">
        <v>37543</v>
      </c>
      <c r="D247" s="20">
        <v>165911</v>
      </c>
    </row>
    <row r="248" spans="1:4" x14ac:dyDescent="0.2">
      <c r="A248" t="s">
        <v>59</v>
      </c>
      <c r="B248">
        <v>203</v>
      </c>
      <c r="C248">
        <v>203</v>
      </c>
      <c r="D248">
        <v>880</v>
      </c>
    </row>
    <row r="249" spans="1:4" x14ac:dyDescent="0.2">
      <c r="A249" t="s">
        <v>60</v>
      </c>
      <c r="B249">
        <v>18</v>
      </c>
      <c r="C249">
        <v>18</v>
      </c>
      <c r="D249">
        <v>84</v>
      </c>
    </row>
    <row r="250" spans="1:4" x14ac:dyDescent="0.2">
      <c r="A250" t="s">
        <v>61</v>
      </c>
      <c r="B250">
        <v>61</v>
      </c>
      <c r="C250">
        <v>61</v>
      </c>
      <c r="D250">
        <v>233</v>
      </c>
    </row>
    <row r="251" spans="1:4" x14ac:dyDescent="0.2">
      <c r="A251" t="s">
        <v>62</v>
      </c>
      <c r="B251">
        <v>912</v>
      </c>
      <c r="C251">
        <v>907</v>
      </c>
      <c r="D251" s="20">
        <v>4350</v>
      </c>
    </row>
    <row r="252" spans="1:4" x14ac:dyDescent="0.2">
      <c r="A252" t="s">
        <v>63</v>
      </c>
      <c r="B252" s="20">
        <v>3440</v>
      </c>
      <c r="C252" s="20">
        <v>3413</v>
      </c>
      <c r="D252" s="20">
        <v>15857</v>
      </c>
    </row>
    <row r="253" spans="1:4" x14ac:dyDescent="0.2">
      <c r="A253" t="s">
        <v>64</v>
      </c>
      <c r="B253" s="20">
        <v>29845</v>
      </c>
      <c r="C253" s="20">
        <v>29578</v>
      </c>
      <c r="D253" s="20">
        <v>130837</v>
      </c>
    </row>
    <row r="254" spans="1:4" x14ac:dyDescent="0.2">
      <c r="A254" t="s">
        <v>74</v>
      </c>
      <c r="B254" s="20">
        <v>3414</v>
      </c>
      <c r="C254" s="20">
        <v>3363</v>
      </c>
      <c r="D254" s="20">
        <v>13670</v>
      </c>
    </row>
    <row r="255" spans="1:4" x14ac:dyDescent="0.2">
      <c r="A255" t="s">
        <v>66</v>
      </c>
      <c r="B255">
        <v>2</v>
      </c>
      <c r="C255">
        <v>0</v>
      </c>
      <c r="D255">
        <v>0</v>
      </c>
    </row>
    <row r="256" spans="1:4" x14ac:dyDescent="0.2">
      <c r="A256" t="s">
        <v>92</v>
      </c>
    </row>
    <row r="257" spans="1:4" x14ac:dyDescent="0.2">
      <c r="A257" t="s">
        <v>82</v>
      </c>
    </row>
    <row r="258" spans="1:4" x14ac:dyDescent="0.2">
      <c r="A258" t="s">
        <v>72</v>
      </c>
      <c r="B258" s="20">
        <v>18097</v>
      </c>
      <c r="C258" s="20">
        <v>17951</v>
      </c>
      <c r="D258" s="20">
        <v>77616</v>
      </c>
    </row>
    <row r="259" spans="1:4" x14ac:dyDescent="0.2">
      <c r="A259" t="s">
        <v>59</v>
      </c>
      <c r="B259">
        <v>171</v>
      </c>
      <c r="C259">
        <v>169</v>
      </c>
      <c r="D259">
        <v>706</v>
      </c>
    </row>
    <row r="260" spans="1:4" x14ac:dyDescent="0.2">
      <c r="A260" t="s">
        <v>60</v>
      </c>
      <c r="B260">
        <v>22</v>
      </c>
      <c r="C260">
        <v>22</v>
      </c>
      <c r="D260">
        <v>112</v>
      </c>
    </row>
    <row r="261" spans="1:4" x14ac:dyDescent="0.2">
      <c r="A261" t="s">
        <v>61</v>
      </c>
      <c r="B261">
        <v>114</v>
      </c>
      <c r="C261">
        <v>112</v>
      </c>
      <c r="D261">
        <v>600</v>
      </c>
    </row>
    <row r="262" spans="1:4" x14ac:dyDescent="0.2">
      <c r="A262" t="s">
        <v>62</v>
      </c>
      <c r="B262">
        <v>603</v>
      </c>
      <c r="C262">
        <v>601</v>
      </c>
      <c r="D262" s="20">
        <v>2784</v>
      </c>
    </row>
    <row r="263" spans="1:4" x14ac:dyDescent="0.2">
      <c r="A263" t="s">
        <v>63</v>
      </c>
      <c r="B263" s="20">
        <v>1125</v>
      </c>
      <c r="C263" s="20">
        <v>1117</v>
      </c>
      <c r="D263" s="20">
        <v>5034</v>
      </c>
    </row>
    <row r="264" spans="1:4" x14ac:dyDescent="0.2">
      <c r="A264" t="s">
        <v>64</v>
      </c>
      <c r="B264" s="20">
        <v>12537</v>
      </c>
      <c r="C264" s="20">
        <v>12456</v>
      </c>
      <c r="D264" s="20">
        <v>54288</v>
      </c>
    </row>
    <row r="265" spans="1:4" x14ac:dyDescent="0.2">
      <c r="A265" t="s">
        <v>74</v>
      </c>
      <c r="B265" s="20">
        <v>3523</v>
      </c>
      <c r="C265" s="20">
        <v>3474</v>
      </c>
      <c r="D265" s="20">
        <v>14092</v>
      </c>
    </row>
    <row r="266" spans="1:4" x14ac:dyDescent="0.2">
      <c r="A266" t="s">
        <v>66</v>
      </c>
      <c r="B266">
        <v>2</v>
      </c>
      <c r="C266">
        <v>0</v>
      </c>
      <c r="D266">
        <v>0</v>
      </c>
    </row>
    <row r="267" spans="1:4" x14ac:dyDescent="0.2">
      <c r="A267" t="s">
        <v>83</v>
      </c>
    </row>
    <row r="268" spans="1:4" x14ac:dyDescent="0.2">
      <c r="A268" t="s">
        <v>72</v>
      </c>
      <c r="B268" s="20">
        <v>4297</v>
      </c>
      <c r="C268" s="20">
        <v>4268</v>
      </c>
      <c r="D268" s="20">
        <v>18397</v>
      </c>
    </row>
    <row r="269" spans="1:4" x14ac:dyDescent="0.2">
      <c r="A269" t="s">
        <v>59</v>
      </c>
      <c r="B269">
        <v>84</v>
      </c>
      <c r="C269">
        <v>82</v>
      </c>
      <c r="D269">
        <v>310</v>
      </c>
    </row>
    <row r="270" spans="1:4" x14ac:dyDescent="0.2">
      <c r="A270" t="s">
        <v>60</v>
      </c>
      <c r="B270">
        <v>20</v>
      </c>
      <c r="C270">
        <v>20</v>
      </c>
      <c r="D270">
        <v>102</v>
      </c>
    </row>
    <row r="271" spans="1:4" x14ac:dyDescent="0.2">
      <c r="A271" t="s">
        <v>61</v>
      </c>
      <c r="B271">
        <v>105</v>
      </c>
      <c r="C271">
        <v>103</v>
      </c>
      <c r="D271">
        <v>558</v>
      </c>
    </row>
    <row r="272" spans="1:4" x14ac:dyDescent="0.2">
      <c r="A272" t="s">
        <v>62</v>
      </c>
      <c r="B272">
        <v>408</v>
      </c>
      <c r="C272">
        <v>408</v>
      </c>
      <c r="D272" s="20">
        <v>1929</v>
      </c>
    </row>
    <row r="273" spans="1:4" x14ac:dyDescent="0.2">
      <c r="A273" t="s">
        <v>63</v>
      </c>
      <c r="B273">
        <v>699</v>
      </c>
      <c r="C273">
        <v>697</v>
      </c>
      <c r="D273" s="20">
        <v>3213</v>
      </c>
    </row>
    <row r="274" spans="1:4" x14ac:dyDescent="0.2">
      <c r="A274" t="s">
        <v>64</v>
      </c>
      <c r="B274" s="20">
        <v>2855</v>
      </c>
      <c r="C274" s="20">
        <v>2837</v>
      </c>
      <c r="D274" s="20">
        <v>11818</v>
      </c>
    </row>
    <row r="275" spans="1:4" x14ac:dyDescent="0.2">
      <c r="A275" t="s">
        <v>74</v>
      </c>
      <c r="B275">
        <v>126</v>
      </c>
      <c r="C275">
        <v>121</v>
      </c>
      <c r="D275">
        <v>467</v>
      </c>
    </row>
    <row r="276" spans="1:4" x14ac:dyDescent="0.2">
      <c r="A276" t="s">
        <v>66</v>
      </c>
      <c r="B276">
        <v>0</v>
      </c>
      <c r="C276">
        <v>0</v>
      </c>
      <c r="D276">
        <v>0</v>
      </c>
    </row>
    <row r="277" spans="1:4" x14ac:dyDescent="0.2">
      <c r="A277" t="s">
        <v>84</v>
      </c>
    </row>
    <row r="278" spans="1:4" x14ac:dyDescent="0.2">
      <c r="A278" t="s">
        <v>72</v>
      </c>
      <c r="B278" s="20">
        <v>13800</v>
      </c>
      <c r="C278" s="20">
        <v>13683</v>
      </c>
      <c r="D278" s="20">
        <v>59219</v>
      </c>
    </row>
    <row r="279" spans="1:4" x14ac:dyDescent="0.2">
      <c r="A279" t="s">
        <v>59</v>
      </c>
      <c r="B279">
        <v>87</v>
      </c>
      <c r="C279">
        <v>87</v>
      </c>
      <c r="D279">
        <v>396</v>
      </c>
    </row>
    <row r="280" spans="1:4" x14ac:dyDescent="0.2">
      <c r="A280" t="s">
        <v>60</v>
      </c>
      <c r="B280">
        <v>2</v>
      </c>
      <c r="C280">
        <v>2</v>
      </c>
      <c r="D280">
        <v>10</v>
      </c>
    </row>
    <row r="281" spans="1:4" x14ac:dyDescent="0.2">
      <c r="A281" t="s">
        <v>61</v>
      </c>
      <c r="B281">
        <v>9</v>
      </c>
      <c r="C281">
        <v>9</v>
      </c>
      <c r="D281">
        <v>42</v>
      </c>
    </row>
    <row r="282" spans="1:4" x14ac:dyDescent="0.2">
      <c r="A282" t="s">
        <v>62</v>
      </c>
      <c r="B282">
        <v>195</v>
      </c>
      <c r="C282">
        <v>193</v>
      </c>
      <c r="D282">
        <v>855</v>
      </c>
    </row>
    <row r="283" spans="1:4" x14ac:dyDescent="0.2">
      <c r="A283" t="s">
        <v>63</v>
      </c>
      <c r="B283">
        <v>426</v>
      </c>
      <c r="C283">
        <v>420</v>
      </c>
      <c r="D283" s="20">
        <v>1821</v>
      </c>
    </row>
    <row r="284" spans="1:4" x14ac:dyDescent="0.2">
      <c r="A284" t="s">
        <v>64</v>
      </c>
      <c r="B284" s="20">
        <v>9682</v>
      </c>
      <c r="C284" s="20">
        <v>9619</v>
      </c>
      <c r="D284" s="20">
        <v>42470</v>
      </c>
    </row>
    <row r="285" spans="1:4" x14ac:dyDescent="0.2">
      <c r="A285" t="s">
        <v>74</v>
      </c>
      <c r="B285" s="20">
        <v>3397</v>
      </c>
      <c r="C285" s="20">
        <v>3353</v>
      </c>
      <c r="D285" s="20">
        <v>13625</v>
      </c>
    </row>
    <row r="286" spans="1:4" x14ac:dyDescent="0.2">
      <c r="A286" t="s">
        <v>66</v>
      </c>
      <c r="B286">
        <v>2</v>
      </c>
      <c r="C286">
        <v>0</v>
      </c>
      <c r="D286">
        <v>0</v>
      </c>
    </row>
    <row r="287" spans="1:4" x14ac:dyDescent="0.2">
      <c r="A287" t="s">
        <v>93</v>
      </c>
    </row>
    <row r="288" spans="1:4" x14ac:dyDescent="0.2">
      <c r="A288" t="s">
        <v>82</v>
      </c>
    </row>
    <row r="289" spans="1:4" x14ac:dyDescent="0.2">
      <c r="A289" t="s">
        <v>72</v>
      </c>
      <c r="B289" s="20">
        <v>16221</v>
      </c>
      <c r="C289" s="20">
        <v>16145</v>
      </c>
      <c r="D289" s="20">
        <v>68134</v>
      </c>
    </row>
    <row r="290" spans="1:4" x14ac:dyDescent="0.2">
      <c r="A290" t="s">
        <v>59</v>
      </c>
      <c r="B290">
        <v>258</v>
      </c>
      <c r="C290">
        <v>257</v>
      </c>
      <c r="D290" s="20">
        <v>1101</v>
      </c>
    </row>
    <row r="291" spans="1:4" x14ac:dyDescent="0.2">
      <c r="A291" t="s">
        <v>60</v>
      </c>
      <c r="B291">
        <v>84</v>
      </c>
      <c r="C291">
        <v>84</v>
      </c>
      <c r="D291">
        <v>329</v>
      </c>
    </row>
    <row r="292" spans="1:4" x14ac:dyDescent="0.2">
      <c r="A292" t="s">
        <v>61</v>
      </c>
      <c r="B292">
        <v>20</v>
      </c>
      <c r="C292">
        <v>20</v>
      </c>
      <c r="D292">
        <v>97</v>
      </c>
    </row>
    <row r="293" spans="1:4" x14ac:dyDescent="0.2">
      <c r="A293" t="s">
        <v>62</v>
      </c>
      <c r="B293" s="20">
        <v>1890</v>
      </c>
      <c r="C293" s="20">
        <v>1881</v>
      </c>
      <c r="D293" s="20">
        <v>8576</v>
      </c>
    </row>
    <row r="294" spans="1:4" x14ac:dyDescent="0.2">
      <c r="A294" t="s">
        <v>63</v>
      </c>
      <c r="B294" s="20">
        <v>1552</v>
      </c>
      <c r="C294" s="20">
        <v>1541</v>
      </c>
      <c r="D294" s="20">
        <v>6783</v>
      </c>
    </row>
    <row r="295" spans="1:4" x14ac:dyDescent="0.2">
      <c r="A295" t="s">
        <v>64</v>
      </c>
      <c r="B295" s="20">
        <v>9446</v>
      </c>
      <c r="C295" s="20">
        <v>9408</v>
      </c>
      <c r="D295" s="20">
        <v>39757</v>
      </c>
    </row>
    <row r="296" spans="1:4" x14ac:dyDescent="0.2">
      <c r="A296" t="s">
        <v>74</v>
      </c>
      <c r="B296" s="20">
        <v>2971</v>
      </c>
      <c r="C296" s="20">
        <v>2954</v>
      </c>
      <c r="D296" s="20">
        <v>11491</v>
      </c>
    </row>
    <row r="297" spans="1:4" x14ac:dyDescent="0.2">
      <c r="A297" t="s">
        <v>66</v>
      </c>
      <c r="B297">
        <v>0</v>
      </c>
      <c r="C297">
        <v>0</v>
      </c>
      <c r="D297">
        <v>0</v>
      </c>
    </row>
    <row r="298" spans="1:4" x14ac:dyDescent="0.2">
      <c r="A298" t="s">
        <v>83</v>
      </c>
    </row>
    <row r="299" spans="1:4" x14ac:dyDescent="0.2">
      <c r="A299" t="s">
        <v>72</v>
      </c>
      <c r="B299">
        <v>0</v>
      </c>
      <c r="C299">
        <v>0</v>
      </c>
      <c r="D299">
        <v>0</v>
      </c>
    </row>
    <row r="300" spans="1:4" x14ac:dyDescent="0.2">
      <c r="A300" t="s">
        <v>59</v>
      </c>
      <c r="B300">
        <v>0</v>
      </c>
      <c r="C300">
        <v>0</v>
      </c>
      <c r="D300">
        <v>0</v>
      </c>
    </row>
    <row r="301" spans="1:4" x14ac:dyDescent="0.2">
      <c r="A301" t="s">
        <v>60</v>
      </c>
      <c r="B301">
        <v>0</v>
      </c>
      <c r="C301">
        <v>0</v>
      </c>
      <c r="D301">
        <v>0</v>
      </c>
    </row>
    <row r="302" spans="1:4" x14ac:dyDescent="0.2">
      <c r="A302" t="s">
        <v>61</v>
      </c>
      <c r="B302">
        <v>0</v>
      </c>
      <c r="C302">
        <v>0</v>
      </c>
      <c r="D302">
        <v>0</v>
      </c>
    </row>
    <row r="303" spans="1:4" x14ac:dyDescent="0.2">
      <c r="A303" t="s">
        <v>62</v>
      </c>
      <c r="B303">
        <v>0</v>
      </c>
      <c r="C303">
        <v>0</v>
      </c>
      <c r="D303">
        <v>0</v>
      </c>
    </row>
    <row r="304" spans="1:4" x14ac:dyDescent="0.2">
      <c r="A304" t="s">
        <v>63</v>
      </c>
      <c r="B304">
        <v>0</v>
      </c>
      <c r="C304">
        <v>0</v>
      </c>
      <c r="D304">
        <v>0</v>
      </c>
    </row>
    <row r="305" spans="1:4" x14ac:dyDescent="0.2">
      <c r="A305" t="s">
        <v>64</v>
      </c>
      <c r="B305">
        <v>0</v>
      </c>
      <c r="C305">
        <v>0</v>
      </c>
      <c r="D305">
        <v>0</v>
      </c>
    </row>
    <row r="306" spans="1:4" x14ac:dyDescent="0.2">
      <c r="A306" t="s">
        <v>74</v>
      </c>
      <c r="B306">
        <v>0</v>
      </c>
      <c r="C306">
        <v>0</v>
      </c>
      <c r="D306">
        <v>0</v>
      </c>
    </row>
    <row r="307" spans="1:4" x14ac:dyDescent="0.2">
      <c r="A307" t="s">
        <v>66</v>
      </c>
      <c r="B307">
        <v>0</v>
      </c>
      <c r="C307">
        <v>0</v>
      </c>
      <c r="D307">
        <v>0</v>
      </c>
    </row>
    <row r="308" spans="1:4" x14ac:dyDescent="0.2">
      <c r="A308" t="s">
        <v>84</v>
      </c>
    </row>
    <row r="309" spans="1:4" x14ac:dyDescent="0.2">
      <c r="A309" t="s">
        <v>72</v>
      </c>
      <c r="B309" s="20">
        <v>16221</v>
      </c>
      <c r="C309" s="20">
        <v>16145</v>
      </c>
      <c r="D309" s="20">
        <v>68134</v>
      </c>
    </row>
    <row r="310" spans="1:4" x14ac:dyDescent="0.2">
      <c r="A310" t="s">
        <v>59</v>
      </c>
      <c r="B310">
        <v>258</v>
      </c>
      <c r="C310">
        <v>257</v>
      </c>
      <c r="D310" s="20">
        <v>1101</v>
      </c>
    </row>
    <row r="311" spans="1:4" x14ac:dyDescent="0.2">
      <c r="A311" t="s">
        <v>60</v>
      </c>
      <c r="B311">
        <v>84</v>
      </c>
      <c r="C311">
        <v>84</v>
      </c>
      <c r="D311">
        <v>329</v>
      </c>
    </row>
    <row r="312" spans="1:4" x14ac:dyDescent="0.2">
      <c r="A312" t="s">
        <v>61</v>
      </c>
      <c r="B312">
        <v>20</v>
      </c>
      <c r="C312">
        <v>20</v>
      </c>
      <c r="D312">
        <v>97</v>
      </c>
    </row>
    <row r="313" spans="1:4" x14ac:dyDescent="0.2">
      <c r="A313" t="s">
        <v>62</v>
      </c>
      <c r="B313" s="20">
        <v>1890</v>
      </c>
      <c r="C313" s="20">
        <v>1881</v>
      </c>
      <c r="D313" s="20">
        <v>8576</v>
      </c>
    </row>
    <row r="314" spans="1:4" x14ac:dyDescent="0.2">
      <c r="A314" t="s">
        <v>63</v>
      </c>
      <c r="B314" s="20">
        <v>1552</v>
      </c>
      <c r="C314" s="20">
        <v>1541</v>
      </c>
      <c r="D314" s="20">
        <v>6783</v>
      </c>
    </row>
    <row r="315" spans="1:4" x14ac:dyDescent="0.2">
      <c r="A315" t="s">
        <v>64</v>
      </c>
      <c r="B315" s="20">
        <v>9446</v>
      </c>
      <c r="C315" s="20">
        <v>9408</v>
      </c>
      <c r="D315" s="20">
        <v>39757</v>
      </c>
    </row>
    <row r="316" spans="1:4" x14ac:dyDescent="0.2">
      <c r="A316" t="s">
        <v>74</v>
      </c>
      <c r="B316" s="20">
        <v>2971</v>
      </c>
      <c r="C316" s="20">
        <v>2954</v>
      </c>
      <c r="D316" s="20">
        <v>11491</v>
      </c>
    </row>
    <row r="317" spans="1:4" x14ac:dyDescent="0.2">
      <c r="A317" t="s">
        <v>66</v>
      </c>
      <c r="B317">
        <v>0</v>
      </c>
      <c r="C317">
        <v>0</v>
      </c>
      <c r="D317">
        <v>0</v>
      </c>
    </row>
    <row r="318" spans="1:4" x14ac:dyDescent="0.2">
      <c r="A318" t="s">
        <v>94</v>
      </c>
    </row>
    <row r="319" spans="1:4" x14ac:dyDescent="0.2">
      <c r="A319" t="s">
        <v>82</v>
      </c>
    </row>
    <row r="320" spans="1:4" x14ac:dyDescent="0.2">
      <c r="A320" t="s">
        <v>72</v>
      </c>
      <c r="B320" s="20">
        <v>6139</v>
      </c>
      <c r="C320" s="20">
        <v>6119</v>
      </c>
      <c r="D320" s="20">
        <v>29848</v>
      </c>
    </row>
    <row r="321" spans="1:4" x14ac:dyDescent="0.2">
      <c r="A321" t="s">
        <v>59</v>
      </c>
      <c r="B321">
        <v>32</v>
      </c>
      <c r="C321">
        <v>32</v>
      </c>
      <c r="D321">
        <v>138</v>
      </c>
    </row>
    <row r="322" spans="1:4" x14ac:dyDescent="0.2">
      <c r="A322" t="s">
        <v>60</v>
      </c>
      <c r="B322">
        <v>14</v>
      </c>
      <c r="C322">
        <v>14</v>
      </c>
      <c r="D322">
        <v>69</v>
      </c>
    </row>
    <row r="323" spans="1:4" x14ac:dyDescent="0.2">
      <c r="A323" t="s">
        <v>61</v>
      </c>
      <c r="B323">
        <v>70</v>
      </c>
      <c r="C323">
        <v>70</v>
      </c>
      <c r="D323">
        <v>391</v>
      </c>
    </row>
    <row r="324" spans="1:4" x14ac:dyDescent="0.2">
      <c r="A324" t="s">
        <v>62</v>
      </c>
      <c r="B324">
        <v>450</v>
      </c>
      <c r="C324">
        <v>442</v>
      </c>
      <c r="D324" s="20">
        <v>2470</v>
      </c>
    </row>
    <row r="325" spans="1:4" x14ac:dyDescent="0.2">
      <c r="A325" t="s">
        <v>63</v>
      </c>
      <c r="B325" s="20">
        <v>1188</v>
      </c>
      <c r="C325" s="20">
        <v>1186</v>
      </c>
      <c r="D325" s="20">
        <v>6221</v>
      </c>
    </row>
    <row r="326" spans="1:4" x14ac:dyDescent="0.2">
      <c r="A326" t="s">
        <v>64</v>
      </c>
      <c r="B326" s="20">
        <v>4133</v>
      </c>
      <c r="C326" s="20">
        <v>4123</v>
      </c>
      <c r="D326" s="20">
        <v>19458</v>
      </c>
    </row>
    <row r="327" spans="1:4" x14ac:dyDescent="0.2">
      <c r="A327" t="s">
        <v>74</v>
      </c>
      <c r="B327">
        <v>252</v>
      </c>
      <c r="C327">
        <v>252</v>
      </c>
      <c r="D327" s="20">
        <v>1101</v>
      </c>
    </row>
    <row r="328" spans="1:4" x14ac:dyDescent="0.2">
      <c r="A328" t="s">
        <v>66</v>
      </c>
      <c r="B328">
        <v>0</v>
      </c>
      <c r="C328">
        <v>0</v>
      </c>
      <c r="D328">
        <v>0</v>
      </c>
    </row>
    <row r="329" spans="1:4" x14ac:dyDescent="0.2">
      <c r="A329" t="s">
        <v>83</v>
      </c>
    </row>
    <row r="330" spans="1:4" x14ac:dyDescent="0.2">
      <c r="A330" t="s">
        <v>72</v>
      </c>
      <c r="B330">
        <v>0</v>
      </c>
      <c r="C330">
        <v>0</v>
      </c>
      <c r="D330">
        <v>0</v>
      </c>
    </row>
    <row r="331" spans="1:4" x14ac:dyDescent="0.2">
      <c r="A331" t="s">
        <v>59</v>
      </c>
      <c r="B331">
        <v>0</v>
      </c>
      <c r="C331">
        <v>0</v>
      </c>
      <c r="D331">
        <v>0</v>
      </c>
    </row>
    <row r="332" spans="1:4" x14ac:dyDescent="0.2">
      <c r="A332" t="s">
        <v>60</v>
      </c>
      <c r="B332">
        <v>0</v>
      </c>
      <c r="C332">
        <v>0</v>
      </c>
      <c r="D332">
        <v>0</v>
      </c>
    </row>
    <row r="333" spans="1:4" x14ac:dyDescent="0.2">
      <c r="A333" t="s">
        <v>61</v>
      </c>
      <c r="B333">
        <v>0</v>
      </c>
      <c r="C333">
        <v>0</v>
      </c>
      <c r="D333">
        <v>0</v>
      </c>
    </row>
    <row r="334" spans="1:4" x14ac:dyDescent="0.2">
      <c r="A334" t="s">
        <v>62</v>
      </c>
      <c r="B334">
        <v>0</v>
      </c>
      <c r="C334">
        <v>0</v>
      </c>
      <c r="D334">
        <v>0</v>
      </c>
    </row>
    <row r="335" spans="1:4" x14ac:dyDescent="0.2">
      <c r="A335" t="s">
        <v>63</v>
      </c>
      <c r="B335">
        <v>0</v>
      </c>
      <c r="C335">
        <v>0</v>
      </c>
      <c r="D335">
        <v>0</v>
      </c>
    </row>
    <row r="336" spans="1:4" x14ac:dyDescent="0.2">
      <c r="A336" t="s">
        <v>64</v>
      </c>
      <c r="B336">
        <v>0</v>
      </c>
      <c r="C336">
        <v>0</v>
      </c>
      <c r="D336">
        <v>0</v>
      </c>
    </row>
    <row r="337" spans="1:4" x14ac:dyDescent="0.2">
      <c r="A337" t="s">
        <v>74</v>
      </c>
      <c r="B337">
        <v>0</v>
      </c>
      <c r="C337">
        <v>0</v>
      </c>
      <c r="D337">
        <v>0</v>
      </c>
    </row>
    <row r="338" spans="1:4" x14ac:dyDescent="0.2">
      <c r="A338" t="s">
        <v>66</v>
      </c>
      <c r="B338">
        <v>0</v>
      </c>
      <c r="C338">
        <v>0</v>
      </c>
      <c r="D338">
        <v>0</v>
      </c>
    </row>
    <row r="339" spans="1:4" x14ac:dyDescent="0.2">
      <c r="A339" t="s">
        <v>84</v>
      </c>
    </row>
    <row r="340" spans="1:4" x14ac:dyDescent="0.2">
      <c r="A340" t="s">
        <v>72</v>
      </c>
      <c r="B340" s="20">
        <v>6139</v>
      </c>
      <c r="C340" s="20">
        <v>6119</v>
      </c>
      <c r="D340" s="20">
        <v>29848</v>
      </c>
    </row>
    <row r="341" spans="1:4" x14ac:dyDescent="0.2">
      <c r="A341" t="s">
        <v>59</v>
      </c>
      <c r="B341">
        <v>32</v>
      </c>
      <c r="C341">
        <v>32</v>
      </c>
      <c r="D341">
        <v>138</v>
      </c>
    </row>
    <row r="342" spans="1:4" x14ac:dyDescent="0.2">
      <c r="A342" t="s">
        <v>60</v>
      </c>
      <c r="B342">
        <v>14</v>
      </c>
      <c r="C342">
        <v>14</v>
      </c>
      <c r="D342">
        <v>69</v>
      </c>
    </row>
    <row r="343" spans="1:4" x14ac:dyDescent="0.2">
      <c r="A343" t="s">
        <v>61</v>
      </c>
      <c r="B343">
        <v>70</v>
      </c>
      <c r="C343">
        <v>70</v>
      </c>
      <c r="D343">
        <v>391</v>
      </c>
    </row>
    <row r="344" spans="1:4" x14ac:dyDescent="0.2">
      <c r="A344" t="s">
        <v>62</v>
      </c>
      <c r="B344">
        <v>450</v>
      </c>
      <c r="C344">
        <v>442</v>
      </c>
      <c r="D344" s="20">
        <v>2470</v>
      </c>
    </row>
    <row r="345" spans="1:4" x14ac:dyDescent="0.2">
      <c r="A345" t="s">
        <v>63</v>
      </c>
      <c r="B345" s="20">
        <v>1188</v>
      </c>
      <c r="C345" s="20">
        <v>1186</v>
      </c>
      <c r="D345" s="20">
        <v>6221</v>
      </c>
    </row>
    <row r="346" spans="1:4" x14ac:dyDescent="0.2">
      <c r="A346" t="s">
        <v>64</v>
      </c>
      <c r="B346" s="20">
        <v>4133</v>
      </c>
      <c r="C346" s="20">
        <v>4123</v>
      </c>
      <c r="D346" s="20">
        <v>19458</v>
      </c>
    </row>
    <row r="347" spans="1:4" x14ac:dyDescent="0.2">
      <c r="A347" t="s">
        <v>74</v>
      </c>
      <c r="B347">
        <v>252</v>
      </c>
      <c r="C347">
        <v>252</v>
      </c>
      <c r="D347" s="20">
        <v>1101</v>
      </c>
    </row>
    <row r="348" spans="1:4" x14ac:dyDescent="0.2">
      <c r="A348" t="s">
        <v>66</v>
      </c>
      <c r="B348">
        <v>0</v>
      </c>
      <c r="C348">
        <v>0</v>
      </c>
      <c r="D348">
        <v>0</v>
      </c>
    </row>
    <row r="349" spans="1:4" x14ac:dyDescent="0.2">
      <c r="A349" t="s">
        <v>95</v>
      </c>
    </row>
    <row r="350" spans="1:4" x14ac:dyDescent="0.2">
      <c r="A350" t="s">
        <v>82</v>
      </c>
    </row>
    <row r="351" spans="1:4" x14ac:dyDescent="0.2">
      <c r="A351" t="s">
        <v>72</v>
      </c>
      <c r="B351" s="20">
        <v>58404</v>
      </c>
      <c r="C351" s="20">
        <v>58059</v>
      </c>
      <c r="D351" s="20">
        <v>269333</v>
      </c>
    </row>
    <row r="352" spans="1:4" x14ac:dyDescent="0.2">
      <c r="A352" t="s">
        <v>59</v>
      </c>
      <c r="B352">
        <v>455</v>
      </c>
      <c r="C352">
        <v>448</v>
      </c>
      <c r="D352" s="20">
        <v>1968</v>
      </c>
    </row>
    <row r="353" spans="1:4" x14ac:dyDescent="0.2">
      <c r="A353" t="s">
        <v>60</v>
      </c>
      <c r="B353">
        <v>223</v>
      </c>
      <c r="C353">
        <v>223</v>
      </c>
      <c r="D353">
        <v>993</v>
      </c>
    </row>
    <row r="354" spans="1:4" x14ac:dyDescent="0.2">
      <c r="A354" t="s">
        <v>61</v>
      </c>
      <c r="B354">
        <v>296</v>
      </c>
      <c r="C354">
        <v>294</v>
      </c>
      <c r="D354" s="20">
        <v>1656</v>
      </c>
    </row>
    <row r="355" spans="1:4" x14ac:dyDescent="0.2">
      <c r="A355" t="s">
        <v>62</v>
      </c>
      <c r="B355" s="20">
        <v>2634</v>
      </c>
      <c r="C355" s="20">
        <v>2614</v>
      </c>
      <c r="D355" s="20">
        <v>13031</v>
      </c>
    </row>
    <row r="356" spans="1:4" x14ac:dyDescent="0.2">
      <c r="A356" t="s">
        <v>63</v>
      </c>
      <c r="B356" s="20">
        <v>7357</v>
      </c>
      <c r="C356" s="20">
        <v>7302</v>
      </c>
      <c r="D356" s="20">
        <v>37585</v>
      </c>
    </row>
    <row r="357" spans="1:4" x14ac:dyDescent="0.2">
      <c r="A357" t="s">
        <v>64</v>
      </c>
      <c r="B357" s="20">
        <v>34727</v>
      </c>
      <c r="C357" s="20">
        <v>34535</v>
      </c>
      <c r="D357" s="20">
        <v>160089</v>
      </c>
    </row>
    <row r="358" spans="1:4" x14ac:dyDescent="0.2">
      <c r="A358" t="s">
        <v>74</v>
      </c>
      <c r="B358" s="20">
        <v>12693</v>
      </c>
      <c r="C358" s="20">
        <v>12628</v>
      </c>
      <c r="D358" s="20">
        <v>53934</v>
      </c>
    </row>
    <row r="359" spans="1:4" x14ac:dyDescent="0.2">
      <c r="A359" t="s">
        <v>66</v>
      </c>
      <c r="B359">
        <v>19</v>
      </c>
      <c r="C359">
        <v>15</v>
      </c>
      <c r="D359">
        <v>77</v>
      </c>
    </row>
    <row r="360" spans="1:4" x14ac:dyDescent="0.2">
      <c r="A360" t="s">
        <v>83</v>
      </c>
    </row>
    <row r="361" spans="1:4" x14ac:dyDescent="0.2">
      <c r="A361" t="s">
        <v>72</v>
      </c>
      <c r="B361" s="20">
        <v>2910</v>
      </c>
      <c r="C361" s="20">
        <v>2850</v>
      </c>
      <c r="D361" s="20">
        <v>13113</v>
      </c>
    </row>
    <row r="362" spans="1:4" x14ac:dyDescent="0.2">
      <c r="A362" t="s">
        <v>59</v>
      </c>
      <c r="B362">
        <v>71</v>
      </c>
      <c r="C362">
        <v>69</v>
      </c>
      <c r="D362">
        <v>349</v>
      </c>
    </row>
    <row r="363" spans="1:4" x14ac:dyDescent="0.2">
      <c r="A363" t="s">
        <v>60</v>
      </c>
      <c r="B363">
        <v>33</v>
      </c>
      <c r="C363">
        <v>33</v>
      </c>
      <c r="D363">
        <v>175</v>
      </c>
    </row>
    <row r="364" spans="1:4" x14ac:dyDescent="0.2">
      <c r="A364" t="s">
        <v>61</v>
      </c>
      <c r="B364">
        <v>109</v>
      </c>
      <c r="C364">
        <v>107</v>
      </c>
      <c r="D364">
        <v>582</v>
      </c>
    </row>
    <row r="365" spans="1:4" x14ac:dyDescent="0.2">
      <c r="A365" t="s">
        <v>62</v>
      </c>
      <c r="B365">
        <v>631</v>
      </c>
      <c r="C365">
        <v>622</v>
      </c>
      <c r="D365" s="20">
        <v>3106</v>
      </c>
    </row>
    <row r="366" spans="1:4" x14ac:dyDescent="0.2">
      <c r="A366" t="s">
        <v>63</v>
      </c>
      <c r="B366">
        <v>640</v>
      </c>
      <c r="C366">
        <v>632</v>
      </c>
      <c r="D366" s="20">
        <v>2909</v>
      </c>
    </row>
    <row r="367" spans="1:4" x14ac:dyDescent="0.2">
      <c r="A367" t="s">
        <v>64</v>
      </c>
      <c r="B367" s="20">
        <v>1378</v>
      </c>
      <c r="C367" s="20">
        <v>1342</v>
      </c>
      <c r="D367" s="20">
        <v>5777</v>
      </c>
    </row>
    <row r="368" spans="1:4" x14ac:dyDescent="0.2">
      <c r="A368" t="s">
        <v>74</v>
      </c>
      <c r="B368">
        <v>45</v>
      </c>
      <c r="C368">
        <v>45</v>
      </c>
      <c r="D368">
        <v>215</v>
      </c>
    </row>
    <row r="369" spans="1:4" x14ac:dyDescent="0.2">
      <c r="A369" t="s">
        <v>66</v>
      </c>
      <c r="B369">
        <v>3</v>
      </c>
      <c r="C369">
        <v>0</v>
      </c>
      <c r="D369">
        <v>0</v>
      </c>
    </row>
    <row r="370" spans="1:4" x14ac:dyDescent="0.2">
      <c r="A370" t="s">
        <v>84</v>
      </c>
    </row>
    <row r="371" spans="1:4" x14ac:dyDescent="0.2">
      <c r="A371" t="s">
        <v>72</v>
      </c>
      <c r="B371" s="20">
        <v>55494</v>
      </c>
      <c r="C371" s="20">
        <v>55209</v>
      </c>
      <c r="D371" s="20">
        <v>256220</v>
      </c>
    </row>
    <row r="372" spans="1:4" x14ac:dyDescent="0.2">
      <c r="A372" t="s">
        <v>59</v>
      </c>
      <c r="B372">
        <v>384</v>
      </c>
      <c r="C372">
        <v>379</v>
      </c>
      <c r="D372" s="20">
        <v>1619</v>
      </c>
    </row>
    <row r="373" spans="1:4" x14ac:dyDescent="0.2">
      <c r="A373" t="s">
        <v>60</v>
      </c>
      <c r="B373">
        <v>190</v>
      </c>
      <c r="C373">
        <v>190</v>
      </c>
      <c r="D373">
        <v>818</v>
      </c>
    </row>
    <row r="374" spans="1:4" x14ac:dyDescent="0.2">
      <c r="A374" t="s">
        <v>61</v>
      </c>
      <c r="B374">
        <v>187</v>
      </c>
      <c r="C374">
        <v>187</v>
      </c>
      <c r="D374" s="20">
        <v>1074</v>
      </c>
    </row>
    <row r="375" spans="1:4" x14ac:dyDescent="0.2">
      <c r="A375" t="s">
        <v>62</v>
      </c>
      <c r="B375" s="20">
        <v>2003</v>
      </c>
      <c r="C375" s="20">
        <v>1992</v>
      </c>
      <c r="D375" s="20">
        <v>9925</v>
      </c>
    </row>
    <row r="376" spans="1:4" x14ac:dyDescent="0.2">
      <c r="A376" t="s">
        <v>63</v>
      </c>
      <c r="B376" s="20">
        <v>6717</v>
      </c>
      <c r="C376" s="20">
        <v>6670</v>
      </c>
      <c r="D376" s="20">
        <v>34676</v>
      </c>
    </row>
    <row r="377" spans="1:4" x14ac:dyDescent="0.2">
      <c r="A377" t="s">
        <v>64</v>
      </c>
      <c r="B377" s="20">
        <v>33349</v>
      </c>
      <c r="C377" s="20">
        <v>33193</v>
      </c>
      <c r="D377" s="20">
        <v>154312</v>
      </c>
    </row>
    <row r="378" spans="1:4" x14ac:dyDescent="0.2">
      <c r="A378" t="s">
        <v>74</v>
      </c>
      <c r="B378" s="20">
        <v>12648</v>
      </c>
      <c r="C378" s="20">
        <v>12583</v>
      </c>
      <c r="D378" s="20">
        <v>53719</v>
      </c>
    </row>
    <row r="379" spans="1:4" x14ac:dyDescent="0.2">
      <c r="A379" t="s">
        <v>66</v>
      </c>
      <c r="B379">
        <v>16</v>
      </c>
      <c r="C379">
        <v>15</v>
      </c>
      <c r="D379">
        <v>77</v>
      </c>
    </row>
    <row r="380" spans="1:4" x14ac:dyDescent="0.2">
      <c r="A380" t="s">
        <v>96</v>
      </c>
    </row>
    <row r="381" spans="1:4" x14ac:dyDescent="0.2">
      <c r="A381" t="s">
        <v>82</v>
      </c>
    </row>
    <row r="382" spans="1:4" x14ac:dyDescent="0.2">
      <c r="A382" t="s">
        <v>72</v>
      </c>
      <c r="B382" s="20">
        <v>5101</v>
      </c>
      <c r="C382" s="20">
        <v>5036</v>
      </c>
      <c r="D382" s="20">
        <v>20797</v>
      </c>
    </row>
    <row r="383" spans="1:4" x14ac:dyDescent="0.2">
      <c r="A383" t="s">
        <v>59</v>
      </c>
      <c r="B383">
        <v>32</v>
      </c>
      <c r="C383">
        <v>32</v>
      </c>
      <c r="D383">
        <v>134</v>
      </c>
    </row>
    <row r="384" spans="1:4" x14ac:dyDescent="0.2">
      <c r="A384" t="s">
        <v>60</v>
      </c>
      <c r="B384">
        <v>4</v>
      </c>
      <c r="C384">
        <v>4</v>
      </c>
      <c r="D384">
        <v>7</v>
      </c>
    </row>
    <row r="385" spans="1:4" x14ac:dyDescent="0.2">
      <c r="A385" t="s">
        <v>61</v>
      </c>
      <c r="B385">
        <v>144</v>
      </c>
      <c r="C385">
        <v>142</v>
      </c>
      <c r="D385">
        <v>600</v>
      </c>
    </row>
    <row r="386" spans="1:4" x14ac:dyDescent="0.2">
      <c r="A386" t="s">
        <v>62</v>
      </c>
      <c r="B386">
        <v>154</v>
      </c>
      <c r="C386">
        <v>154</v>
      </c>
      <c r="D386">
        <v>667</v>
      </c>
    </row>
    <row r="387" spans="1:4" x14ac:dyDescent="0.2">
      <c r="A387" t="s">
        <v>63</v>
      </c>
      <c r="B387">
        <v>399</v>
      </c>
      <c r="C387">
        <v>395</v>
      </c>
      <c r="D387" s="20">
        <v>1754</v>
      </c>
    </row>
    <row r="388" spans="1:4" x14ac:dyDescent="0.2">
      <c r="A388" t="s">
        <v>64</v>
      </c>
      <c r="B388" s="20">
        <v>3641</v>
      </c>
      <c r="C388" s="20">
        <v>3595</v>
      </c>
      <c r="D388" s="20">
        <v>14939</v>
      </c>
    </row>
    <row r="389" spans="1:4" x14ac:dyDescent="0.2">
      <c r="A389" t="s">
        <v>74</v>
      </c>
      <c r="B389">
        <v>724</v>
      </c>
      <c r="C389">
        <v>714</v>
      </c>
      <c r="D389" s="20">
        <v>2696</v>
      </c>
    </row>
    <row r="390" spans="1:4" x14ac:dyDescent="0.2">
      <c r="A390" t="s">
        <v>66</v>
      </c>
      <c r="B390">
        <v>3</v>
      </c>
      <c r="C390">
        <v>0</v>
      </c>
      <c r="D390">
        <v>0</v>
      </c>
    </row>
    <row r="391" spans="1:4" x14ac:dyDescent="0.2">
      <c r="A391" t="s">
        <v>83</v>
      </c>
    </row>
    <row r="392" spans="1:4" x14ac:dyDescent="0.2">
      <c r="A392" t="s">
        <v>72</v>
      </c>
      <c r="B392">
        <v>0</v>
      </c>
      <c r="C392">
        <v>0</v>
      </c>
      <c r="D392">
        <v>0</v>
      </c>
    </row>
    <row r="393" spans="1:4" x14ac:dyDescent="0.2">
      <c r="A393" t="s">
        <v>59</v>
      </c>
      <c r="B393">
        <v>0</v>
      </c>
      <c r="C393">
        <v>0</v>
      </c>
      <c r="D393">
        <v>0</v>
      </c>
    </row>
    <row r="394" spans="1:4" x14ac:dyDescent="0.2">
      <c r="A394" t="s">
        <v>60</v>
      </c>
      <c r="B394">
        <v>0</v>
      </c>
      <c r="C394">
        <v>0</v>
      </c>
      <c r="D394">
        <v>0</v>
      </c>
    </row>
    <row r="395" spans="1:4" x14ac:dyDescent="0.2">
      <c r="A395" t="s">
        <v>61</v>
      </c>
      <c r="B395">
        <v>0</v>
      </c>
      <c r="C395">
        <v>0</v>
      </c>
      <c r="D395">
        <v>0</v>
      </c>
    </row>
    <row r="396" spans="1:4" x14ac:dyDescent="0.2">
      <c r="A396" t="s">
        <v>62</v>
      </c>
      <c r="B396">
        <v>0</v>
      </c>
      <c r="C396">
        <v>0</v>
      </c>
      <c r="D396">
        <v>0</v>
      </c>
    </row>
    <row r="397" spans="1:4" x14ac:dyDescent="0.2">
      <c r="A397" t="s">
        <v>63</v>
      </c>
      <c r="B397">
        <v>0</v>
      </c>
      <c r="C397">
        <v>0</v>
      </c>
      <c r="D397">
        <v>0</v>
      </c>
    </row>
    <row r="398" spans="1:4" x14ac:dyDescent="0.2">
      <c r="A398" t="s">
        <v>64</v>
      </c>
      <c r="B398">
        <v>0</v>
      </c>
      <c r="C398">
        <v>0</v>
      </c>
      <c r="D398">
        <v>0</v>
      </c>
    </row>
    <row r="399" spans="1:4" x14ac:dyDescent="0.2">
      <c r="A399" t="s">
        <v>74</v>
      </c>
      <c r="B399">
        <v>0</v>
      </c>
      <c r="C399">
        <v>0</v>
      </c>
      <c r="D399">
        <v>0</v>
      </c>
    </row>
    <row r="400" spans="1:4" x14ac:dyDescent="0.2">
      <c r="A400" t="s">
        <v>66</v>
      </c>
      <c r="B400">
        <v>0</v>
      </c>
      <c r="C400">
        <v>0</v>
      </c>
      <c r="D400">
        <v>0</v>
      </c>
    </row>
    <row r="401" spans="1:4" x14ac:dyDescent="0.2">
      <c r="A401" t="s">
        <v>84</v>
      </c>
    </row>
    <row r="402" spans="1:4" x14ac:dyDescent="0.2">
      <c r="A402" t="s">
        <v>72</v>
      </c>
      <c r="B402" s="20">
        <v>5101</v>
      </c>
      <c r="C402" s="20">
        <v>5036</v>
      </c>
      <c r="D402" s="20">
        <v>20797</v>
      </c>
    </row>
    <row r="403" spans="1:4" x14ac:dyDescent="0.2">
      <c r="A403" t="s">
        <v>59</v>
      </c>
      <c r="B403">
        <v>32</v>
      </c>
      <c r="C403">
        <v>32</v>
      </c>
      <c r="D403">
        <v>134</v>
      </c>
    </row>
    <row r="404" spans="1:4" x14ac:dyDescent="0.2">
      <c r="A404" t="s">
        <v>60</v>
      </c>
      <c r="B404">
        <v>4</v>
      </c>
      <c r="C404">
        <v>4</v>
      </c>
      <c r="D404">
        <v>7</v>
      </c>
    </row>
    <row r="405" spans="1:4" x14ac:dyDescent="0.2">
      <c r="A405" t="s">
        <v>61</v>
      </c>
      <c r="B405">
        <v>144</v>
      </c>
      <c r="C405">
        <v>142</v>
      </c>
      <c r="D405">
        <v>600</v>
      </c>
    </row>
    <row r="406" spans="1:4" x14ac:dyDescent="0.2">
      <c r="A406" t="s">
        <v>62</v>
      </c>
      <c r="B406">
        <v>154</v>
      </c>
      <c r="C406">
        <v>154</v>
      </c>
      <c r="D406">
        <v>667</v>
      </c>
    </row>
    <row r="407" spans="1:4" x14ac:dyDescent="0.2">
      <c r="A407" t="s">
        <v>63</v>
      </c>
      <c r="B407">
        <v>399</v>
      </c>
      <c r="C407">
        <v>395</v>
      </c>
      <c r="D407" s="20">
        <v>1754</v>
      </c>
    </row>
    <row r="408" spans="1:4" x14ac:dyDescent="0.2">
      <c r="A408" t="s">
        <v>64</v>
      </c>
      <c r="B408" s="20">
        <v>3641</v>
      </c>
      <c r="C408" s="20">
        <v>3595</v>
      </c>
      <c r="D408" s="20">
        <v>14939</v>
      </c>
    </row>
    <row r="409" spans="1:4" x14ac:dyDescent="0.2">
      <c r="A409" t="s">
        <v>74</v>
      </c>
      <c r="B409">
        <v>724</v>
      </c>
      <c r="C409">
        <v>714</v>
      </c>
      <c r="D409" s="20">
        <v>2696</v>
      </c>
    </row>
    <row r="410" spans="1:4" x14ac:dyDescent="0.2">
      <c r="A410" t="s">
        <v>66</v>
      </c>
      <c r="B410">
        <v>3</v>
      </c>
      <c r="C410">
        <v>0</v>
      </c>
      <c r="D410">
        <v>0</v>
      </c>
    </row>
    <row r="411" spans="1:4" x14ac:dyDescent="0.2">
      <c r="A411" t="s">
        <v>97</v>
      </c>
    </row>
    <row r="412" spans="1:4" x14ac:dyDescent="0.2">
      <c r="A412" t="s">
        <v>82</v>
      </c>
    </row>
    <row r="413" spans="1:4" x14ac:dyDescent="0.2">
      <c r="A413" t="s">
        <v>72</v>
      </c>
      <c r="B413" s="20">
        <v>10661</v>
      </c>
      <c r="C413" s="20">
        <v>10559</v>
      </c>
      <c r="D413" s="20">
        <v>45218</v>
      </c>
    </row>
    <row r="414" spans="1:4" x14ac:dyDescent="0.2">
      <c r="A414" t="s">
        <v>59</v>
      </c>
      <c r="B414">
        <v>74</v>
      </c>
      <c r="C414">
        <v>74</v>
      </c>
      <c r="D414">
        <v>337</v>
      </c>
    </row>
    <row r="415" spans="1:4" x14ac:dyDescent="0.2">
      <c r="A415" t="s">
        <v>60</v>
      </c>
      <c r="B415">
        <v>18</v>
      </c>
      <c r="C415">
        <v>18</v>
      </c>
      <c r="D415">
        <v>72</v>
      </c>
    </row>
    <row r="416" spans="1:4" x14ac:dyDescent="0.2">
      <c r="A416" t="s">
        <v>61</v>
      </c>
      <c r="B416">
        <v>47</v>
      </c>
      <c r="C416">
        <v>47</v>
      </c>
      <c r="D416">
        <v>272</v>
      </c>
    </row>
    <row r="417" spans="1:4" x14ac:dyDescent="0.2">
      <c r="A417" t="s">
        <v>62</v>
      </c>
      <c r="B417">
        <v>304</v>
      </c>
      <c r="C417">
        <v>301</v>
      </c>
      <c r="D417" s="20">
        <v>1507</v>
      </c>
    </row>
    <row r="418" spans="1:4" x14ac:dyDescent="0.2">
      <c r="A418" t="s">
        <v>63</v>
      </c>
      <c r="B418">
        <v>952</v>
      </c>
      <c r="C418">
        <v>947</v>
      </c>
      <c r="D418" s="20">
        <v>4226</v>
      </c>
    </row>
    <row r="419" spans="1:4" x14ac:dyDescent="0.2">
      <c r="A419" t="s">
        <v>64</v>
      </c>
      <c r="B419" s="20">
        <v>6655</v>
      </c>
      <c r="C419" s="20">
        <v>6591</v>
      </c>
      <c r="D419" s="20">
        <v>28038</v>
      </c>
    </row>
    <row r="420" spans="1:4" x14ac:dyDescent="0.2">
      <c r="A420" t="s">
        <v>74</v>
      </c>
      <c r="B420" s="20">
        <v>2605</v>
      </c>
      <c r="C420" s="20">
        <v>2581</v>
      </c>
      <c r="D420" s="20">
        <v>10766</v>
      </c>
    </row>
    <row r="421" spans="1:4" x14ac:dyDescent="0.2">
      <c r="A421" t="s">
        <v>66</v>
      </c>
      <c r="B421">
        <v>6</v>
      </c>
      <c r="C421">
        <v>0</v>
      </c>
      <c r="D421">
        <v>0</v>
      </c>
    </row>
    <row r="422" spans="1:4" x14ac:dyDescent="0.2">
      <c r="A422" t="s">
        <v>83</v>
      </c>
    </row>
    <row r="423" spans="1:4" x14ac:dyDescent="0.2">
      <c r="A423" t="s">
        <v>72</v>
      </c>
      <c r="B423">
        <v>0</v>
      </c>
      <c r="C423">
        <v>0</v>
      </c>
      <c r="D423">
        <v>0</v>
      </c>
    </row>
    <row r="424" spans="1:4" x14ac:dyDescent="0.2">
      <c r="A424" t="s">
        <v>59</v>
      </c>
      <c r="B424">
        <v>0</v>
      </c>
      <c r="C424">
        <v>0</v>
      </c>
      <c r="D424">
        <v>0</v>
      </c>
    </row>
    <row r="425" spans="1:4" x14ac:dyDescent="0.2">
      <c r="A425" t="s">
        <v>60</v>
      </c>
      <c r="B425">
        <v>0</v>
      </c>
      <c r="C425">
        <v>0</v>
      </c>
      <c r="D425">
        <v>0</v>
      </c>
    </row>
    <row r="426" spans="1:4" x14ac:dyDescent="0.2">
      <c r="A426" t="s">
        <v>61</v>
      </c>
      <c r="B426">
        <v>0</v>
      </c>
      <c r="C426">
        <v>0</v>
      </c>
      <c r="D426">
        <v>0</v>
      </c>
    </row>
    <row r="427" spans="1:4" x14ac:dyDescent="0.2">
      <c r="A427" t="s">
        <v>62</v>
      </c>
      <c r="B427">
        <v>0</v>
      </c>
      <c r="C427">
        <v>0</v>
      </c>
      <c r="D427">
        <v>0</v>
      </c>
    </row>
    <row r="428" spans="1:4" x14ac:dyDescent="0.2">
      <c r="A428" t="s">
        <v>63</v>
      </c>
      <c r="B428">
        <v>0</v>
      </c>
      <c r="C428">
        <v>0</v>
      </c>
      <c r="D428">
        <v>0</v>
      </c>
    </row>
    <row r="429" spans="1:4" x14ac:dyDescent="0.2">
      <c r="A429" t="s">
        <v>64</v>
      </c>
      <c r="B429">
        <v>0</v>
      </c>
      <c r="C429">
        <v>0</v>
      </c>
      <c r="D429">
        <v>0</v>
      </c>
    </row>
    <row r="430" spans="1:4" x14ac:dyDescent="0.2">
      <c r="A430" t="s">
        <v>74</v>
      </c>
      <c r="B430">
        <v>0</v>
      </c>
      <c r="C430">
        <v>0</v>
      </c>
      <c r="D430">
        <v>0</v>
      </c>
    </row>
    <row r="431" spans="1:4" x14ac:dyDescent="0.2">
      <c r="A431" t="s">
        <v>66</v>
      </c>
      <c r="B431">
        <v>0</v>
      </c>
      <c r="C431">
        <v>0</v>
      </c>
      <c r="D431">
        <v>0</v>
      </c>
    </row>
    <row r="432" spans="1:4" x14ac:dyDescent="0.2">
      <c r="A432" t="s">
        <v>84</v>
      </c>
    </row>
    <row r="433" spans="1:4" x14ac:dyDescent="0.2">
      <c r="A433" t="s">
        <v>72</v>
      </c>
      <c r="B433" s="20">
        <v>10661</v>
      </c>
      <c r="C433" s="20">
        <v>10559</v>
      </c>
      <c r="D433" s="20">
        <v>45218</v>
      </c>
    </row>
    <row r="434" spans="1:4" x14ac:dyDescent="0.2">
      <c r="A434" t="s">
        <v>59</v>
      </c>
      <c r="B434">
        <v>74</v>
      </c>
      <c r="C434">
        <v>74</v>
      </c>
      <c r="D434">
        <v>337</v>
      </c>
    </row>
    <row r="435" spans="1:4" x14ac:dyDescent="0.2">
      <c r="A435" t="s">
        <v>60</v>
      </c>
      <c r="B435">
        <v>18</v>
      </c>
      <c r="C435">
        <v>18</v>
      </c>
      <c r="D435">
        <v>72</v>
      </c>
    </row>
    <row r="436" spans="1:4" x14ac:dyDescent="0.2">
      <c r="A436" t="s">
        <v>61</v>
      </c>
      <c r="B436">
        <v>47</v>
      </c>
      <c r="C436">
        <v>47</v>
      </c>
      <c r="D436">
        <v>272</v>
      </c>
    </row>
    <row r="437" spans="1:4" x14ac:dyDescent="0.2">
      <c r="A437" t="s">
        <v>62</v>
      </c>
      <c r="B437">
        <v>304</v>
      </c>
      <c r="C437">
        <v>301</v>
      </c>
      <c r="D437" s="20">
        <v>1507</v>
      </c>
    </row>
    <row r="438" spans="1:4" x14ac:dyDescent="0.2">
      <c r="A438" t="s">
        <v>63</v>
      </c>
      <c r="B438">
        <v>952</v>
      </c>
      <c r="C438">
        <v>947</v>
      </c>
      <c r="D438" s="20">
        <v>4226</v>
      </c>
    </row>
    <row r="439" spans="1:4" x14ac:dyDescent="0.2">
      <c r="A439" t="s">
        <v>64</v>
      </c>
      <c r="B439" s="20">
        <v>6655</v>
      </c>
      <c r="C439" s="20">
        <v>6591</v>
      </c>
      <c r="D439" s="20">
        <v>28038</v>
      </c>
    </row>
    <row r="440" spans="1:4" x14ac:dyDescent="0.2">
      <c r="A440" t="s">
        <v>74</v>
      </c>
      <c r="B440" s="20">
        <v>2605</v>
      </c>
      <c r="C440" s="20">
        <v>2581</v>
      </c>
      <c r="D440" s="20">
        <v>10766</v>
      </c>
    </row>
    <row r="441" spans="1:4" x14ac:dyDescent="0.2">
      <c r="A441" t="s">
        <v>66</v>
      </c>
      <c r="B441">
        <v>6</v>
      </c>
      <c r="C441">
        <v>0</v>
      </c>
      <c r="D441">
        <v>0</v>
      </c>
    </row>
    <row r="442" spans="1:4" x14ac:dyDescent="0.2">
      <c r="A442" t="s">
        <v>98</v>
      </c>
    </row>
    <row r="443" spans="1:4" x14ac:dyDescent="0.2">
      <c r="A443" t="s">
        <v>82</v>
      </c>
    </row>
    <row r="444" spans="1:4" x14ac:dyDescent="0.2">
      <c r="A444" t="s">
        <v>72</v>
      </c>
      <c r="B444" s="20">
        <v>9911</v>
      </c>
      <c r="C444" s="20">
        <v>9871</v>
      </c>
      <c r="D444" s="20">
        <v>43753</v>
      </c>
    </row>
    <row r="445" spans="1:4" x14ac:dyDescent="0.2">
      <c r="A445" t="s">
        <v>59</v>
      </c>
      <c r="B445">
        <v>50</v>
      </c>
      <c r="C445">
        <v>49</v>
      </c>
      <c r="D445">
        <v>186</v>
      </c>
    </row>
    <row r="446" spans="1:4" x14ac:dyDescent="0.2">
      <c r="A446" t="s">
        <v>60</v>
      </c>
      <c r="B446">
        <v>35</v>
      </c>
      <c r="C446">
        <v>35</v>
      </c>
      <c r="D446">
        <v>167</v>
      </c>
    </row>
    <row r="447" spans="1:4" x14ac:dyDescent="0.2">
      <c r="A447" t="s">
        <v>61</v>
      </c>
      <c r="B447">
        <v>46</v>
      </c>
      <c r="C447">
        <v>45</v>
      </c>
      <c r="D447">
        <v>231</v>
      </c>
    </row>
    <row r="448" spans="1:4" x14ac:dyDescent="0.2">
      <c r="A448" t="s">
        <v>62</v>
      </c>
      <c r="B448">
        <v>554</v>
      </c>
      <c r="C448">
        <v>547</v>
      </c>
      <c r="D448" s="20">
        <v>2760</v>
      </c>
    </row>
    <row r="449" spans="1:4" x14ac:dyDescent="0.2">
      <c r="A449" t="s">
        <v>63</v>
      </c>
      <c r="B449">
        <v>957</v>
      </c>
      <c r="C449">
        <v>949</v>
      </c>
      <c r="D449" s="20">
        <v>4506</v>
      </c>
    </row>
    <row r="450" spans="1:4" x14ac:dyDescent="0.2">
      <c r="A450" t="s">
        <v>64</v>
      </c>
      <c r="B450" s="20">
        <v>7898</v>
      </c>
      <c r="C450" s="20">
        <v>7875</v>
      </c>
      <c r="D450" s="20">
        <v>34486</v>
      </c>
    </row>
    <row r="451" spans="1:4" x14ac:dyDescent="0.2">
      <c r="A451" t="s">
        <v>74</v>
      </c>
      <c r="B451">
        <v>371</v>
      </c>
      <c r="C451">
        <v>371</v>
      </c>
      <c r="D451" s="20">
        <v>1417</v>
      </c>
    </row>
    <row r="452" spans="1:4" x14ac:dyDescent="0.2">
      <c r="A452" t="s">
        <v>66</v>
      </c>
      <c r="B452">
        <v>0</v>
      </c>
      <c r="C452">
        <v>0</v>
      </c>
      <c r="D452">
        <v>0</v>
      </c>
    </row>
    <row r="453" spans="1:4" x14ac:dyDescent="0.2">
      <c r="A453" t="s">
        <v>83</v>
      </c>
    </row>
    <row r="454" spans="1:4" x14ac:dyDescent="0.2">
      <c r="A454" t="s">
        <v>72</v>
      </c>
      <c r="B454">
        <v>0</v>
      </c>
      <c r="C454">
        <v>0</v>
      </c>
      <c r="D454">
        <v>0</v>
      </c>
    </row>
    <row r="455" spans="1:4" x14ac:dyDescent="0.2">
      <c r="A455" t="s">
        <v>59</v>
      </c>
      <c r="B455">
        <v>0</v>
      </c>
      <c r="C455">
        <v>0</v>
      </c>
      <c r="D455">
        <v>0</v>
      </c>
    </row>
    <row r="456" spans="1:4" x14ac:dyDescent="0.2">
      <c r="A456" t="s">
        <v>60</v>
      </c>
      <c r="B456">
        <v>0</v>
      </c>
      <c r="C456">
        <v>0</v>
      </c>
      <c r="D456">
        <v>0</v>
      </c>
    </row>
    <row r="457" spans="1:4" x14ac:dyDescent="0.2">
      <c r="A457" t="s">
        <v>61</v>
      </c>
      <c r="B457">
        <v>0</v>
      </c>
      <c r="C457">
        <v>0</v>
      </c>
      <c r="D457">
        <v>0</v>
      </c>
    </row>
    <row r="458" spans="1:4" x14ac:dyDescent="0.2">
      <c r="A458" t="s">
        <v>62</v>
      </c>
      <c r="B458">
        <v>0</v>
      </c>
      <c r="C458">
        <v>0</v>
      </c>
      <c r="D458">
        <v>0</v>
      </c>
    </row>
    <row r="459" spans="1:4" x14ac:dyDescent="0.2">
      <c r="A459" t="s">
        <v>63</v>
      </c>
      <c r="B459">
        <v>0</v>
      </c>
      <c r="C459">
        <v>0</v>
      </c>
      <c r="D459">
        <v>0</v>
      </c>
    </row>
    <row r="460" spans="1:4" x14ac:dyDescent="0.2">
      <c r="A460" t="s">
        <v>64</v>
      </c>
      <c r="B460">
        <v>0</v>
      </c>
      <c r="C460">
        <v>0</v>
      </c>
      <c r="D460">
        <v>0</v>
      </c>
    </row>
    <row r="461" spans="1:4" x14ac:dyDescent="0.2">
      <c r="A461" t="s">
        <v>74</v>
      </c>
      <c r="B461">
        <v>0</v>
      </c>
      <c r="C461">
        <v>0</v>
      </c>
      <c r="D461">
        <v>0</v>
      </c>
    </row>
    <row r="462" spans="1:4" x14ac:dyDescent="0.2">
      <c r="A462" t="s">
        <v>66</v>
      </c>
      <c r="B462">
        <v>0</v>
      </c>
      <c r="C462">
        <v>0</v>
      </c>
      <c r="D462">
        <v>0</v>
      </c>
    </row>
    <row r="463" spans="1:4" x14ac:dyDescent="0.2">
      <c r="A463" t="s">
        <v>84</v>
      </c>
    </row>
    <row r="464" spans="1:4" x14ac:dyDescent="0.2">
      <c r="A464" t="s">
        <v>72</v>
      </c>
      <c r="B464" s="20">
        <v>9911</v>
      </c>
      <c r="C464" s="20">
        <v>9871</v>
      </c>
      <c r="D464" s="20">
        <v>43753</v>
      </c>
    </row>
    <row r="465" spans="1:4" x14ac:dyDescent="0.2">
      <c r="A465" t="s">
        <v>59</v>
      </c>
      <c r="B465">
        <v>50</v>
      </c>
      <c r="C465">
        <v>49</v>
      </c>
      <c r="D465">
        <v>186</v>
      </c>
    </row>
    <row r="466" spans="1:4" x14ac:dyDescent="0.2">
      <c r="A466" t="s">
        <v>60</v>
      </c>
      <c r="B466">
        <v>35</v>
      </c>
      <c r="C466">
        <v>35</v>
      </c>
      <c r="D466">
        <v>167</v>
      </c>
    </row>
    <row r="467" spans="1:4" x14ac:dyDescent="0.2">
      <c r="A467" t="s">
        <v>61</v>
      </c>
      <c r="B467">
        <v>46</v>
      </c>
      <c r="C467">
        <v>45</v>
      </c>
      <c r="D467">
        <v>231</v>
      </c>
    </row>
    <row r="468" spans="1:4" x14ac:dyDescent="0.2">
      <c r="A468" t="s">
        <v>62</v>
      </c>
      <c r="B468">
        <v>554</v>
      </c>
      <c r="C468">
        <v>547</v>
      </c>
      <c r="D468" s="20">
        <v>2760</v>
      </c>
    </row>
    <row r="469" spans="1:4" x14ac:dyDescent="0.2">
      <c r="A469" t="s">
        <v>63</v>
      </c>
      <c r="B469">
        <v>957</v>
      </c>
      <c r="C469">
        <v>949</v>
      </c>
      <c r="D469" s="20">
        <v>4506</v>
      </c>
    </row>
    <row r="470" spans="1:4" x14ac:dyDescent="0.2">
      <c r="A470" t="s">
        <v>64</v>
      </c>
      <c r="B470" s="20">
        <v>7898</v>
      </c>
      <c r="C470" s="20">
        <v>7875</v>
      </c>
      <c r="D470" s="20">
        <v>34486</v>
      </c>
    </row>
    <row r="471" spans="1:4" x14ac:dyDescent="0.2">
      <c r="A471" t="s">
        <v>74</v>
      </c>
      <c r="B471">
        <v>371</v>
      </c>
      <c r="C471">
        <v>371</v>
      </c>
      <c r="D471" s="20">
        <v>1417</v>
      </c>
    </row>
    <row r="472" spans="1:4" x14ac:dyDescent="0.2">
      <c r="A472" t="s">
        <v>66</v>
      </c>
      <c r="B472">
        <v>0</v>
      </c>
      <c r="C472">
        <v>0</v>
      </c>
      <c r="D472">
        <v>0</v>
      </c>
    </row>
    <row r="473" spans="1:4" x14ac:dyDescent="0.2">
      <c r="A473" t="s">
        <v>99</v>
      </c>
    </row>
    <row r="474" spans="1:4" x14ac:dyDescent="0.2">
      <c r="A474" t="s">
        <v>82</v>
      </c>
    </row>
    <row r="475" spans="1:4" x14ac:dyDescent="0.2">
      <c r="A475" t="s">
        <v>72</v>
      </c>
      <c r="B475" s="20">
        <v>22141</v>
      </c>
      <c r="C475" s="20">
        <v>22052</v>
      </c>
      <c r="D475" s="20">
        <v>95685</v>
      </c>
    </row>
    <row r="476" spans="1:4" x14ac:dyDescent="0.2">
      <c r="A476" t="s">
        <v>59</v>
      </c>
      <c r="B476">
        <v>116</v>
      </c>
      <c r="C476">
        <v>116</v>
      </c>
      <c r="D476">
        <v>488</v>
      </c>
    </row>
    <row r="477" spans="1:4" x14ac:dyDescent="0.2">
      <c r="A477" t="s">
        <v>60</v>
      </c>
      <c r="B477">
        <v>44</v>
      </c>
      <c r="C477">
        <v>44</v>
      </c>
      <c r="D477">
        <v>217</v>
      </c>
    </row>
    <row r="478" spans="1:4" x14ac:dyDescent="0.2">
      <c r="A478" t="s">
        <v>61</v>
      </c>
      <c r="B478">
        <v>30</v>
      </c>
      <c r="C478">
        <v>30</v>
      </c>
      <c r="D478">
        <v>123</v>
      </c>
    </row>
    <row r="479" spans="1:4" x14ac:dyDescent="0.2">
      <c r="A479" t="s">
        <v>62</v>
      </c>
      <c r="B479" s="20">
        <v>1058</v>
      </c>
      <c r="C479" s="20">
        <v>1053</v>
      </c>
      <c r="D479" s="20">
        <v>4912</v>
      </c>
    </row>
    <row r="480" spans="1:4" x14ac:dyDescent="0.2">
      <c r="A480" t="s">
        <v>63</v>
      </c>
      <c r="B480" s="20">
        <v>3389</v>
      </c>
      <c r="C480" s="20">
        <v>3372</v>
      </c>
      <c r="D480" s="20">
        <v>15357</v>
      </c>
    </row>
    <row r="481" spans="1:4" x14ac:dyDescent="0.2">
      <c r="A481" t="s">
        <v>64</v>
      </c>
      <c r="B481" s="20">
        <v>16555</v>
      </c>
      <c r="C481" s="20">
        <v>16494</v>
      </c>
      <c r="D481" s="20">
        <v>70678</v>
      </c>
    </row>
    <row r="482" spans="1:4" x14ac:dyDescent="0.2">
      <c r="A482" t="s">
        <v>74</v>
      </c>
      <c r="B482">
        <v>933</v>
      </c>
      <c r="C482">
        <v>928</v>
      </c>
      <c r="D482" s="20">
        <v>3845</v>
      </c>
    </row>
    <row r="483" spans="1:4" x14ac:dyDescent="0.2">
      <c r="A483" t="s">
        <v>66</v>
      </c>
      <c r="B483">
        <v>16</v>
      </c>
      <c r="C483">
        <v>15</v>
      </c>
      <c r="D483">
        <v>65</v>
      </c>
    </row>
    <row r="484" spans="1:4" x14ac:dyDescent="0.2">
      <c r="A484" t="s">
        <v>83</v>
      </c>
    </row>
    <row r="485" spans="1:4" x14ac:dyDescent="0.2">
      <c r="A485" t="s">
        <v>72</v>
      </c>
      <c r="B485">
        <v>0</v>
      </c>
      <c r="C485">
        <v>0</v>
      </c>
      <c r="D485">
        <v>0</v>
      </c>
    </row>
    <row r="486" spans="1:4" x14ac:dyDescent="0.2">
      <c r="A486" t="s">
        <v>59</v>
      </c>
      <c r="B486">
        <v>0</v>
      </c>
      <c r="C486">
        <v>0</v>
      </c>
      <c r="D486">
        <v>0</v>
      </c>
    </row>
    <row r="487" spans="1:4" x14ac:dyDescent="0.2">
      <c r="A487" t="s">
        <v>60</v>
      </c>
      <c r="B487">
        <v>0</v>
      </c>
      <c r="C487">
        <v>0</v>
      </c>
      <c r="D487">
        <v>0</v>
      </c>
    </row>
    <row r="488" spans="1:4" x14ac:dyDescent="0.2">
      <c r="A488" t="s">
        <v>61</v>
      </c>
      <c r="B488">
        <v>0</v>
      </c>
      <c r="C488">
        <v>0</v>
      </c>
      <c r="D488">
        <v>0</v>
      </c>
    </row>
    <row r="489" spans="1:4" x14ac:dyDescent="0.2">
      <c r="A489" t="s">
        <v>62</v>
      </c>
      <c r="B489">
        <v>0</v>
      </c>
      <c r="C489">
        <v>0</v>
      </c>
      <c r="D489">
        <v>0</v>
      </c>
    </row>
    <row r="490" spans="1:4" x14ac:dyDescent="0.2">
      <c r="A490" t="s">
        <v>63</v>
      </c>
      <c r="B490">
        <v>0</v>
      </c>
      <c r="C490">
        <v>0</v>
      </c>
      <c r="D490">
        <v>0</v>
      </c>
    </row>
    <row r="491" spans="1:4" x14ac:dyDescent="0.2">
      <c r="A491" t="s">
        <v>64</v>
      </c>
      <c r="B491">
        <v>0</v>
      </c>
      <c r="C491">
        <v>0</v>
      </c>
      <c r="D491">
        <v>0</v>
      </c>
    </row>
    <row r="492" spans="1:4" x14ac:dyDescent="0.2">
      <c r="A492" t="s">
        <v>74</v>
      </c>
      <c r="B492">
        <v>0</v>
      </c>
      <c r="C492">
        <v>0</v>
      </c>
      <c r="D492">
        <v>0</v>
      </c>
    </row>
    <row r="493" spans="1:4" x14ac:dyDescent="0.2">
      <c r="A493" t="s">
        <v>66</v>
      </c>
      <c r="B493">
        <v>0</v>
      </c>
      <c r="C493">
        <v>0</v>
      </c>
      <c r="D493">
        <v>0</v>
      </c>
    </row>
    <row r="494" spans="1:4" x14ac:dyDescent="0.2">
      <c r="A494" t="s">
        <v>84</v>
      </c>
    </row>
    <row r="495" spans="1:4" x14ac:dyDescent="0.2">
      <c r="A495" t="s">
        <v>72</v>
      </c>
      <c r="B495" s="20">
        <v>22141</v>
      </c>
      <c r="C495" s="20">
        <v>22052</v>
      </c>
      <c r="D495" s="20">
        <v>95685</v>
      </c>
    </row>
    <row r="496" spans="1:4" x14ac:dyDescent="0.2">
      <c r="A496" t="s">
        <v>59</v>
      </c>
      <c r="B496">
        <v>116</v>
      </c>
      <c r="C496">
        <v>116</v>
      </c>
      <c r="D496">
        <v>488</v>
      </c>
    </row>
    <row r="497" spans="1:4" x14ac:dyDescent="0.2">
      <c r="A497" t="s">
        <v>60</v>
      </c>
      <c r="B497">
        <v>44</v>
      </c>
      <c r="C497">
        <v>44</v>
      </c>
      <c r="D497">
        <v>217</v>
      </c>
    </row>
    <row r="498" spans="1:4" x14ac:dyDescent="0.2">
      <c r="A498" t="s">
        <v>61</v>
      </c>
      <c r="B498">
        <v>30</v>
      </c>
      <c r="C498">
        <v>30</v>
      </c>
      <c r="D498">
        <v>123</v>
      </c>
    </row>
    <row r="499" spans="1:4" x14ac:dyDescent="0.2">
      <c r="A499" t="s">
        <v>62</v>
      </c>
      <c r="B499" s="20">
        <v>1058</v>
      </c>
      <c r="C499" s="20">
        <v>1053</v>
      </c>
      <c r="D499" s="20">
        <v>4912</v>
      </c>
    </row>
    <row r="500" spans="1:4" x14ac:dyDescent="0.2">
      <c r="A500" t="s">
        <v>63</v>
      </c>
      <c r="B500" s="20">
        <v>3389</v>
      </c>
      <c r="C500" s="20">
        <v>3372</v>
      </c>
      <c r="D500" s="20">
        <v>15357</v>
      </c>
    </row>
    <row r="501" spans="1:4" x14ac:dyDescent="0.2">
      <c r="A501" t="s">
        <v>64</v>
      </c>
      <c r="B501" s="20">
        <v>16555</v>
      </c>
      <c r="C501" s="20">
        <v>16494</v>
      </c>
      <c r="D501" s="20">
        <v>70678</v>
      </c>
    </row>
    <row r="502" spans="1:4" x14ac:dyDescent="0.2">
      <c r="A502" t="s">
        <v>74</v>
      </c>
      <c r="B502">
        <v>933</v>
      </c>
      <c r="C502">
        <v>928</v>
      </c>
      <c r="D502" s="20">
        <v>3845</v>
      </c>
    </row>
    <row r="503" spans="1:4" x14ac:dyDescent="0.2">
      <c r="A503" t="s">
        <v>66</v>
      </c>
      <c r="B503">
        <v>16</v>
      </c>
      <c r="C503">
        <v>15</v>
      </c>
      <c r="D503">
        <v>65</v>
      </c>
    </row>
    <row r="504" spans="1:4" x14ac:dyDescent="0.2">
      <c r="A504" t="s">
        <v>100</v>
      </c>
    </row>
    <row r="505" spans="1:4" x14ac:dyDescent="0.2">
      <c r="A505" t="s">
        <v>82</v>
      </c>
    </row>
    <row r="506" spans="1:4" x14ac:dyDescent="0.2">
      <c r="A506" t="s">
        <v>72</v>
      </c>
      <c r="B506" s="20">
        <v>10745</v>
      </c>
      <c r="C506" s="20">
        <v>10624</v>
      </c>
      <c r="D506" s="20">
        <v>44992</v>
      </c>
    </row>
    <row r="507" spans="1:4" x14ac:dyDescent="0.2">
      <c r="A507" t="s">
        <v>59</v>
      </c>
      <c r="B507">
        <v>58</v>
      </c>
      <c r="C507">
        <v>58</v>
      </c>
      <c r="D507">
        <v>240</v>
      </c>
    </row>
    <row r="508" spans="1:4" x14ac:dyDescent="0.2">
      <c r="A508" t="s">
        <v>60</v>
      </c>
      <c r="B508">
        <v>0</v>
      </c>
      <c r="C508">
        <v>0</v>
      </c>
      <c r="D508">
        <v>0</v>
      </c>
    </row>
    <row r="509" spans="1:4" x14ac:dyDescent="0.2">
      <c r="A509" t="s">
        <v>61</v>
      </c>
      <c r="B509">
        <v>3</v>
      </c>
      <c r="C509">
        <v>3</v>
      </c>
      <c r="D509">
        <v>9</v>
      </c>
    </row>
    <row r="510" spans="1:4" x14ac:dyDescent="0.2">
      <c r="A510" t="s">
        <v>62</v>
      </c>
      <c r="B510">
        <v>796</v>
      </c>
      <c r="C510">
        <v>784</v>
      </c>
      <c r="D510" s="20">
        <v>3592</v>
      </c>
    </row>
    <row r="511" spans="1:4" x14ac:dyDescent="0.2">
      <c r="A511" t="s">
        <v>63</v>
      </c>
      <c r="B511" s="20">
        <v>1300</v>
      </c>
      <c r="C511" s="20">
        <v>1292</v>
      </c>
      <c r="D511" s="20">
        <v>5693</v>
      </c>
    </row>
    <row r="512" spans="1:4" x14ac:dyDescent="0.2">
      <c r="A512" t="s">
        <v>64</v>
      </c>
      <c r="B512" s="20">
        <v>5323</v>
      </c>
      <c r="C512" s="20">
        <v>5265</v>
      </c>
      <c r="D512" s="20">
        <v>22616</v>
      </c>
    </row>
    <row r="513" spans="1:4" x14ac:dyDescent="0.2">
      <c r="A513" t="s">
        <v>74</v>
      </c>
      <c r="B513" s="20">
        <v>3262</v>
      </c>
      <c r="C513" s="20">
        <v>3222</v>
      </c>
      <c r="D513" s="20">
        <v>12842</v>
      </c>
    </row>
    <row r="514" spans="1:4" x14ac:dyDescent="0.2">
      <c r="A514" t="s">
        <v>66</v>
      </c>
      <c r="B514">
        <v>3</v>
      </c>
      <c r="C514">
        <v>0</v>
      </c>
      <c r="D514">
        <v>0</v>
      </c>
    </row>
    <row r="515" spans="1:4" x14ac:dyDescent="0.2">
      <c r="A515" t="s">
        <v>83</v>
      </c>
    </row>
    <row r="516" spans="1:4" x14ac:dyDescent="0.2">
      <c r="A516" t="s">
        <v>72</v>
      </c>
      <c r="B516">
        <v>0</v>
      </c>
      <c r="C516">
        <v>0</v>
      </c>
      <c r="D516">
        <v>0</v>
      </c>
    </row>
    <row r="517" spans="1:4" x14ac:dyDescent="0.2">
      <c r="A517" t="s">
        <v>59</v>
      </c>
      <c r="B517">
        <v>0</v>
      </c>
      <c r="C517">
        <v>0</v>
      </c>
      <c r="D517">
        <v>0</v>
      </c>
    </row>
    <row r="518" spans="1:4" x14ac:dyDescent="0.2">
      <c r="A518" t="s">
        <v>60</v>
      </c>
      <c r="B518">
        <v>0</v>
      </c>
      <c r="C518">
        <v>0</v>
      </c>
      <c r="D518">
        <v>0</v>
      </c>
    </row>
    <row r="519" spans="1:4" x14ac:dyDescent="0.2">
      <c r="A519" t="s">
        <v>61</v>
      </c>
      <c r="B519">
        <v>0</v>
      </c>
      <c r="C519">
        <v>0</v>
      </c>
      <c r="D519">
        <v>0</v>
      </c>
    </row>
    <row r="520" spans="1:4" x14ac:dyDescent="0.2">
      <c r="A520" t="s">
        <v>62</v>
      </c>
      <c r="B520">
        <v>0</v>
      </c>
      <c r="C520">
        <v>0</v>
      </c>
      <c r="D520">
        <v>0</v>
      </c>
    </row>
    <row r="521" spans="1:4" x14ac:dyDescent="0.2">
      <c r="A521" t="s">
        <v>63</v>
      </c>
      <c r="B521">
        <v>0</v>
      </c>
      <c r="C521">
        <v>0</v>
      </c>
      <c r="D521">
        <v>0</v>
      </c>
    </row>
    <row r="522" spans="1:4" x14ac:dyDescent="0.2">
      <c r="A522" t="s">
        <v>64</v>
      </c>
      <c r="B522">
        <v>0</v>
      </c>
      <c r="C522">
        <v>0</v>
      </c>
      <c r="D522">
        <v>0</v>
      </c>
    </row>
    <row r="523" spans="1:4" x14ac:dyDescent="0.2">
      <c r="A523" t="s">
        <v>74</v>
      </c>
      <c r="B523">
        <v>0</v>
      </c>
      <c r="C523">
        <v>0</v>
      </c>
      <c r="D523">
        <v>0</v>
      </c>
    </row>
    <row r="524" spans="1:4" x14ac:dyDescent="0.2">
      <c r="A524" t="s">
        <v>66</v>
      </c>
      <c r="B524">
        <v>0</v>
      </c>
      <c r="C524">
        <v>0</v>
      </c>
      <c r="D524">
        <v>0</v>
      </c>
    </row>
    <row r="525" spans="1:4" x14ac:dyDescent="0.2">
      <c r="A525" t="s">
        <v>84</v>
      </c>
    </row>
    <row r="526" spans="1:4" x14ac:dyDescent="0.2">
      <c r="A526" t="s">
        <v>72</v>
      </c>
      <c r="B526" s="20">
        <v>10745</v>
      </c>
      <c r="C526" s="20">
        <v>10624</v>
      </c>
      <c r="D526" s="20">
        <v>44992</v>
      </c>
    </row>
    <row r="527" spans="1:4" x14ac:dyDescent="0.2">
      <c r="A527" t="s">
        <v>59</v>
      </c>
      <c r="B527">
        <v>58</v>
      </c>
      <c r="C527">
        <v>58</v>
      </c>
      <c r="D527">
        <v>240</v>
      </c>
    </row>
    <row r="528" spans="1:4" x14ac:dyDescent="0.2">
      <c r="A528" t="s">
        <v>60</v>
      </c>
      <c r="B528">
        <v>0</v>
      </c>
      <c r="C528">
        <v>0</v>
      </c>
      <c r="D528">
        <v>0</v>
      </c>
    </row>
    <row r="529" spans="1:4" x14ac:dyDescent="0.2">
      <c r="A529" t="s">
        <v>61</v>
      </c>
      <c r="B529">
        <v>3</v>
      </c>
      <c r="C529">
        <v>3</v>
      </c>
      <c r="D529">
        <v>9</v>
      </c>
    </row>
    <row r="530" spans="1:4" x14ac:dyDescent="0.2">
      <c r="A530" t="s">
        <v>62</v>
      </c>
      <c r="B530">
        <v>796</v>
      </c>
      <c r="C530">
        <v>784</v>
      </c>
      <c r="D530" s="20">
        <v>3592</v>
      </c>
    </row>
    <row r="531" spans="1:4" x14ac:dyDescent="0.2">
      <c r="A531" t="s">
        <v>63</v>
      </c>
      <c r="B531" s="20">
        <v>1300</v>
      </c>
      <c r="C531" s="20">
        <v>1292</v>
      </c>
      <c r="D531" s="20">
        <v>5693</v>
      </c>
    </row>
    <row r="532" spans="1:4" x14ac:dyDescent="0.2">
      <c r="A532" t="s">
        <v>64</v>
      </c>
      <c r="B532" s="20">
        <v>5323</v>
      </c>
      <c r="C532" s="20">
        <v>5265</v>
      </c>
      <c r="D532" s="20">
        <v>22616</v>
      </c>
    </row>
    <row r="533" spans="1:4" x14ac:dyDescent="0.2">
      <c r="A533" t="s">
        <v>74</v>
      </c>
      <c r="B533" s="20">
        <v>3262</v>
      </c>
      <c r="C533" s="20">
        <v>3222</v>
      </c>
      <c r="D533" s="20">
        <v>12842</v>
      </c>
    </row>
    <row r="534" spans="1:4" x14ac:dyDescent="0.2">
      <c r="A534" t="s">
        <v>66</v>
      </c>
      <c r="B534">
        <v>3</v>
      </c>
      <c r="C534">
        <v>0</v>
      </c>
      <c r="D534">
        <v>0</v>
      </c>
    </row>
    <row r="535" spans="1:4" x14ac:dyDescent="0.2">
      <c r="A535" t="s">
        <v>101</v>
      </c>
    </row>
    <row r="536" spans="1:4" x14ac:dyDescent="0.2">
      <c r="A536" t="s">
        <v>82</v>
      </c>
    </row>
    <row r="537" spans="1:4" x14ac:dyDescent="0.2">
      <c r="A537" t="s">
        <v>72</v>
      </c>
      <c r="B537" s="20">
        <v>17695</v>
      </c>
      <c r="C537" s="20">
        <v>17485</v>
      </c>
      <c r="D537" s="20">
        <v>75536</v>
      </c>
    </row>
    <row r="538" spans="1:4" x14ac:dyDescent="0.2">
      <c r="A538" t="s">
        <v>59</v>
      </c>
      <c r="B538">
        <v>106</v>
      </c>
      <c r="C538">
        <v>99</v>
      </c>
      <c r="D538">
        <v>353</v>
      </c>
    </row>
    <row r="539" spans="1:4" x14ac:dyDescent="0.2">
      <c r="A539" t="s">
        <v>60</v>
      </c>
      <c r="B539">
        <v>50</v>
      </c>
      <c r="C539">
        <v>48</v>
      </c>
      <c r="D539">
        <v>194</v>
      </c>
    </row>
    <row r="540" spans="1:4" x14ac:dyDescent="0.2">
      <c r="A540" t="s">
        <v>61</v>
      </c>
      <c r="B540">
        <v>123</v>
      </c>
      <c r="C540">
        <v>121</v>
      </c>
      <c r="D540">
        <v>580</v>
      </c>
    </row>
    <row r="541" spans="1:4" x14ac:dyDescent="0.2">
      <c r="A541" t="s">
        <v>62</v>
      </c>
      <c r="B541" s="20">
        <v>1285</v>
      </c>
      <c r="C541" s="20">
        <v>1274</v>
      </c>
      <c r="D541" s="20">
        <v>5972</v>
      </c>
    </row>
    <row r="542" spans="1:4" x14ac:dyDescent="0.2">
      <c r="A542" t="s">
        <v>63</v>
      </c>
      <c r="B542" s="20">
        <v>2884</v>
      </c>
      <c r="C542" s="20">
        <v>2854</v>
      </c>
      <c r="D542" s="20">
        <v>13043</v>
      </c>
    </row>
    <row r="543" spans="1:4" x14ac:dyDescent="0.2">
      <c r="A543" t="s">
        <v>64</v>
      </c>
      <c r="B543" s="20">
        <v>12491</v>
      </c>
      <c r="C543" s="20">
        <v>12380</v>
      </c>
      <c r="D543" s="20">
        <v>52637</v>
      </c>
    </row>
    <row r="544" spans="1:4" x14ac:dyDescent="0.2">
      <c r="A544" t="s">
        <v>74</v>
      </c>
      <c r="B544">
        <v>722</v>
      </c>
      <c r="C544">
        <v>709</v>
      </c>
      <c r="D544" s="20">
        <v>2757</v>
      </c>
    </row>
    <row r="545" spans="1:4" x14ac:dyDescent="0.2">
      <c r="A545" t="s">
        <v>66</v>
      </c>
      <c r="B545">
        <v>34</v>
      </c>
      <c r="C545">
        <v>0</v>
      </c>
      <c r="D545">
        <v>0</v>
      </c>
    </row>
    <row r="546" spans="1:4" x14ac:dyDescent="0.2">
      <c r="A546" t="s">
        <v>83</v>
      </c>
    </row>
    <row r="547" spans="1:4" x14ac:dyDescent="0.2">
      <c r="A547" t="s">
        <v>72</v>
      </c>
      <c r="B547" s="20">
        <v>2210</v>
      </c>
      <c r="C547" s="20">
        <v>2086</v>
      </c>
      <c r="D547" s="20">
        <v>9541</v>
      </c>
    </row>
    <row r="548" spans="1:4" x14ac:dyDescent="0.2">
      <c r="A548" t="s">
        <v>59</v>
      </c>
      <c r="B548">
        <v>46</v>
      </c>
      <c r="C548">
        <v>41</v>
      </c>
      <c r="D548">
        <v>133</v>
      </c>
    </row>
    <row r="549" spans="1:4" x14ac:dyDescent="0.2">
      <c r="A549" t="s">
        <v>60</v>
      </c>
      <c r="B549">
        <v>32</v>
      </c>
      <c r="C549">
        <v>30</v>
      </c>
      <c r="D549">
        <v>135</v>
      </c>
    </row>
    <row r="550" spans="1:4" x14ac:dyDescent="0.2">
      <c r="A550" t="s">
        <v>61</v>
      </c>
      <c r="B550">
        <v>43</v>
      </c>
      <c r="C550">
        <v>41</v>
      </c>
      <c r="D550">
        <v>203</v>
      </c>
    </row>
    <row r="551" spans="1:4" x14ac:dyDescent="0.2">
      <c r="A551" t="s">
        <v>62</v>
      </c>
      <c r="B551">
        <v>433</v>
      </c>
      <c r="C551">
        <v>426</v>
      </c>
      <c r="D551" s="20">
        <v>2019</v>
      </c>
    </row>
    <row r="552" spans="1:4" x14ac:dyDescent="0.2">
      <c r="A552" t="s">
        <v>63</v>
      </c>
      <c r="B552">
        <v>312</v>
      </c>
      <c r="C552">
        <v>290</v>
      </c>
      <c r="D552" s="20">
        <v>1438</v>
      </c>
    </row>
    <row r="553" spans="1:4" x14ac:dyDescent="0.2">
      <c r="A553" t="s">
        <v>64</v>
      </c>
      <c r="B553" s="20">
        <v>1268</v>
      </c>
      <c r="C553" s="20">
        <v>1224</v>
      </c>
      <c r="D553" s="20">
        <v>5461</v>
      </c>
    </row>
    <row r="554" spans="1:4" x14ac:dyDescent="0.2">
      <c r="A554" t="s">
        <v>74</v>
      </c>
      <c r="B554">
        <v>45</v>
      </c>
      <c r="C554">
        <v>34</v>
      </c>
      <c r="D554">
        <v>152</v>
      </c>
    </row>
    <row r="555" spans="1:4" x14ac:dyDescent="0.2">
      <c r="A555" t="s">
        <v>66</v>
      </c>
      <c r="B555">
        <v>31</v>
      </c>
      <c r="C555">
        <v>0</v>
      </c>
      <c r="D555">
        <v>0</v>
      </c>
    </row>
    <row r="556" spans="1:4" x14ac:dyDescent="0.2">
      <c r="A556" t="s">
        <v>84</v>
      </c>
    </row>
    <row r="557" spans="1:4" x14ac:dyDescent="0.2">
      <c r="A557" t="s">
        <v>72</v>
      </c>
      <c r="B557" s="20">
        <v>15485</v>
      </c>
      <c r="C557" s="20">
        <v>15399</v>
      </c>
      <c r="D557" s="20">
        <v>65995</v>
      </c>
    </row>
    <row r="558" spans="1:4" x14ac:dyDescent="0.2">
      <c r="A558" t="s">
        <v>59</v>
      </c>
      <c r="B558">
        <v>60</v>
      </c>
      <c r="C558">
        <v>58</v>
      </c>
      <c r="D558">
        <v>220</v>
      </c>
    </row>
    <row r="559" spans="1:4" x14ac:dyDescent="0.2">
      <c r="A559" t="s">
        <v>60</v>
      </c>
      <c r="B559">
        <v>18</v>
      </c>
      <c r="C559">
        <v>18</v>
      </c>
      <c r="D559">
        <v>59</v>
      </c>
    </row>
    <row r="560" spans="1:4" x14ac:dyDescent="0.2">
      <c r="A560" t="s">
        <v>61</v>
      </c>
      <c r="B560">
        <v>80</v>
      </c>
      <c r="C560">
        <v>80</v>
      </c>
      <c r="D560">
        <v>377</v>
      </c>
    </row>
    <row r="561" spans="1:4" x14ac:dyDescent="0.2">
      <c r="A561" t="s">
        <v>62</v>
      </c>
      <c r="B561">
        <v>852</v>
      </c>
      <c r="C561">
        <v>848</v>
      </c>
      <c r="D561" s="20">
        <v>3953</v>
      </c>
    </row>
    <row r="562" spans="1:4" x14ac:dyDescent="0.2">
      <c r="A562" t="s">
        <v>63</v>
      </c>
      <c r="B562" s="20">
        <v>2572</v>
      </c>
      <c r="C562" s="20">
        <v>2564</v>
      </c>
      <c r="D562" s="20">
        <v>11605</v>
      </c>
    </row>
    <row r="563" spans="1:4" x14ac:dyDescent="0.2">
      <c r="A563" t="s">
        <v>64</v>
      </c>
      <c r="B563" s="20">
        <v>11223</v>
      </c>
      <c r="C563" s="20">
        <v>11156</v>
      </c>
      <c r="D563" s="20">
        <v>47176</v>
      </c>
    </row>
    <row r="564" spans="1:4" x14ac:dyDescent="0.2">
      <c r="A564" t="s">
        <v>74</v>
      </c>
      <c r="B564">
        <v>677</v>
      </c>
      <c r="C564">
        <v>675</v>
      </c>
      <c r="D564" s="20">
        <v>2605</v>
      </c>
    </row>
    <row r="565" spans="1:4" x14ac:dyDescent="0.2">
      <c r="A565" t="s">
        <v>66</v>
      </c>
      <c r="B565">
        <v>3</v>
      </c>
      <c r="C565">
        <v>0</v>
      </c>
      <c r="D565">
        <v>0</v>
      </c>
    </row>
    <row r="566" spans="1:4" x14ac:dyDescent="0.2">
      <c r="A566" t="s">
        <v>102</v>
      </c>
    </row>
    <row r="567" spans="1:4" x14ac:dyDescent="0.2">
      <c r="A567" t="s">
        <v>82</v>
      </c>
    </row>
    <row r="568" spans="1:4" x14ac:dyDescent="0.2">
      <c r="A568" t="s">
        <v>72</v>
      </c>
      <c r="B568" s="20">
        <v>551493</v>
      </c>
      <c r="C568" s="20">
        <v>542019</v>
      </c>
      <c r="D568" s="20">
        <v>2263934</v>
      </c>
    </row>
    <row r="569" spans="1:4" x14ac:dyDescent="0.2">
      <c r="A569" t="s">
        <v>59</v>
      </c>
      <c r="B569" s="20">
        <v>8875</v>
      </c>
      <c r="C569" s="20">
        <v>8647</v>
      </c>
      <c r="D569" s="20">
        <v>39146</v>
      </c>
    </row>
    <row r="570" spans="1:4" x14ac:dyDescent="0.2">
      <c r="A570" t="s">
        <v>60</v>
      </c>
      <c r="B570" s="20">
        <v>2837</v>
      </c>
      <c r="C570" s="20">
        <v>2791</v>
      </c>
      <c r="D570" s="20">
        <v>13939</v>
      </c>
    </row>
    <row r="571" spans="1:4" x14ac:dyDescent="0.2">
      <c r="A571" t="s">
        <v>61</v>
      </c>
      <c r="B571" s="20">
        <v>4634</v>
      </c>
      <c r="C571" s="20">
        <v>4536</v>
      </c>
      <c r="D571" s="20">
        <v>22404</v>
      </c>
    </row>
    <row r="572" spans="1:4" x14ac:dyDescent="0.2">
      <c r="A572" t="s">
        <v>62</v>
      </c>
      <c r="B572" s="20">
        <v>42894</v>
      </c>
      <c r="C572" s="20">
        <v>42129</v>
      </c>
      <c r="D572" s="20">
        <v>204601</v>
      </c>
    </row>
    <row r="573" spans="1:4" x14ac:dyDescent="0.2">
      <c r="A573" t="s">
        <v>63</v>
      </c>
      <c r="B573" s="20">
        <v>55411</v>
      </c>
      <c r="C573" s="20">
        <v>54775</v>
      </c>
      <c r="D573" s="20">
        <v>247665</v>
      </c>
    </row>
    <row r="574" spans="1:4" x14ac:dyDescent="0.2">
      <c r="A574" t="s">
        <v>64</v>
      </c>
      <c r="B574" s="20">
        <v>344270</v>
      </c>
      <c r="C574" s="20">
        <v>339907</v>
      </c>
      <c r="D574" s="20">
        <v>1410471</v>
      </c>
    </row>
    <row r="575" spans="1:4" x14ac:dyDescent="0.2">
      <c r="A575" t="s">
        <v>74</v>
      </c>
      <c r="B575" s="20">
        <v>91230</v>
      </c>
      <c r="C575" s="20">
        <v>89220</v>
      </c>
      <c r="D575" s="20">
        <v>325593</v>
      </c>
    </row>
    <row r="576" spans="1:4" x14ac:dyDescent="0.2">
      <c r="A576" t="s">
        <v>66</v>
      </c>
      <c r="B576" s="20">
        <v>1342</v>
      </c>
      <c r="C576">
        <v>14</v>
      </c>
      <c r="D576">
        <v>115</v>
      </c>
    </row>
    <row r="577" spans="1:4" x14ac:dyDescent="0.2">
      <c r="A577" t="s">
        <v>83</v>
      </c>
    </row>
    <row r="578" spans="1:4" x14ac:dyDescent="0.2">
      <c r="A578" t="s">
        <v>72</v>
      </c>
      <c r="B578" s="20">
        <v>115186</v>
      </c>
      <c r="C578" s="20">
        <v>112733</v>
      </c>
      <c r="D578" s="20">
        <v>527445</v>
      </c>
    </row>
    <row r="579" spans="1:4" x14ac:dyDescent="0.2">
      <c r="A579" t="s">
        <v>59</v>
      </c>
      <c r="B579" s="20">
        <v>5334</v>
      </c>
      <c r="C579" s="20">
        <v>5161</v>
      </c>
      <c r="D579" s="20">
        <v>24791</v>
      </c>
    </row>
    <row r="580" spans="1:4" x14ac:dyDescent="0.2">
      <c r="A580" t="s">
        <v>60</v>
      </c>
      <c r="B580" s="20">
        <v>1440</v>
      </c>
      <c r="C580" s="20">
        <v>1409</v>
      </c>
      <c r="D580" s="20">
        <v>8022</v>
      </c>
    </row>
    <row r="581" spans="1:4" x14ac:dyDescent="0.2">
      <c r="A581" t="s">
        <v>61</v>
      </c>
      <c r="B581" s="20">
        <v>3184</v>
      </c>
      <c r="C581" s="20">
        <v>3104</v>
      </c>
      <c r="D581" s="20">
        <v>16213</v>
      </c>
    </row>
    <row r="582" spans="1:4" x14ac:dyDescent="0.2">
      <c r="A582" t="s">
        <v>62</v>
      </c>
      <c r="B582" s="20">
        <v>26877</v>
      </c>
      <c r="C582" s="20">
        <v>26445</v>
      </c>
      <c r="D582" s="20">
        <v>136004</v>
      </c>
    </row>
    <row r="583" spans="1:4" x14ac:dyDescent="0.2">
      <c r="A583" t="s">
        <v>63</v>
      </c>
      <c r="B583" s="20">
        <v>23546</v>
      </c>
      <c r="C583" s="20">
        <v>23265</v>
      </c>
      <c r="D583" s="20">
        <v>113113</v>
      </c>
    </row>
    <row r="584" spans="1:4" x14ac:dyDescent="0.2">
      <c r="A584" t="s">
        <v>64</v>
      </c>
      <c r="B584" s="20">
        <v>49478</v>
      </c>
      <c r="C584" s="20">
        <v>48735</v>
      </c>
      <c r="D584" s="20">
        <v>211105</v>
      </c>
    </row>
    <row r="585" spans="1:4" x14ac:dyDescent="0.2">
      <c r="A585" t="s">
        <v>74</v>
      </c>
      <c r="B585" s="20">
        <v>4769</v>
      </c>
      <c r="C585" s="20">
        <v>4605</v>
      </c>
      <c r="D585" s="20">
        <v>18128</v>
      </c>
    </row>
    <row r="586" spans="1:4" x14ac:dyDescent="0.2">
      <c r="A586" t="s">
        <v>66</v>
      </c>
      <c r="B586">
        <v>558</v>
      </c>
      <c r="C586">
        <v>9</v>
      </c>
      <c r="D586">
        <v>69</v>
      </c>
    </row>
    <row r="587" spans="1:4" x14ac:dyDescent="0.2">
      <c r="A587" t="s">
        <v>84</v>
      </c>
    </row>
    <row r="588" spans="1:4" x14ac:dyDescent="0.2">
      <c r="A588" t="s">
        <v>72</v>
      </c>
      <c r="B588" s="20">
        <v>436307</v>
      </c>
      <c r="C588" s="20">
        <v>429286</v>
      </c>
      <c r="D588" s="20">
        <v>1736489</v>
      </c>
    </row>
    <row r="589" spans="1:4" x14ac:dyDescent="0.2">
      <c r="A589" t="s">
        <v>59</v>
      </c>
      <c r="B589" s="20">
        <v>3541</v>
      </c>
      <c r="C589" s="20">
        <v>3486</v>
      </c>
      <c r="D589" s="20">
        <v>14355</v>
      </c>
    </row>
    <row r="590" spans="1:4" x14ac:dyDescent="0.2">
      <c r="A590" t="s">
        <v>60</v>
      </c>
      <c r="B590" s="20">
        <v>1397</v>
      </c>
      <c r="C590" s="20">
        <v>1382</v>
      </c>
      <c r="D590" s="20">
        <v>5917</v>
      </c>
    </row>
    <row r="591" spans="1:4" x14ac:dyDescent="0.2">
      <c r="A591" t="s">
        <v>61</v>
      </c>
      <c r="B591" s="20">
        <v>1450</v>
      </c>
      <c r="C591" s="20">
        <v>1432</v>
      </c>
      <c r="D591" s="20">
        <v>6191</v>
      </c>
    </row>
    <row r="592" spans="1:4" x14ac:dyDescent="0.2">
      <c r="A592" t="s">
        <v>62</v>
      </c>
      <c r="B592" s="20">
        <v>16017</v>
      </c>
      <c r="C592" s="20">
        <v>15684</v>
      </c>
      <c r="D592" s="20">
        <v>68597</v>
      </c>
    </row>
    <row r="593" spans="1:4" x14ac:dyDescent="0.2">
      <c r="A593" t="s">
        <v>63</v>
      </c>
      <c r="B593" s="20">
        <v>31865</v>
      </c>
      <c r="C593" s="20">
        <v>31510</v>
      </c>
      <c r="D593" s="20">
        <v>134552</v>
      </c>
    </row>
    <row r="594" spans="1:4" x14ac:dyDescent="0.2">
      <c r="A594" t="s">
        <v>64</v>
      </c>
      <c r="B594" s="20">
        <v>294792</v>
      </c>
      <c r="C594" s="20">
        <v>291172</v>
      </c>
      <c r="D594" s="20">
        <v>1199366</v>
      </c>
    </row>
    <row r="595" spans="1:4" x14ac:dyDescent="0.2">
      <c r="A595" t="s">
        <v>74</v>
      </c>
      <c r="B595" s="20">
        <v>86461</v>
      </c>
      <c r="C595" s="20">
        <v>84615</v>
      </c>
      <c r="D595" s="20">
        <v>307465</v>
      </c>
    </row>
    <row r="596" spans="1:4" x14ac:dyDescent="0.2">
      <c r="A596" t="s">
        <v>66</v>
      </c>
      <c r="B596">
        <v>784</v>
      </c>
      <c r="C596">
        <v>5</v>
      </c>
      <c r="D596">
        <v>46</v>
      </c>
    </row>
    <row r="597" spans="1:4" x14ac:dyDescent="0.2">
      <c r="A597" t="s">
        <v>103</v>
      </c>
    </row>
    <row r="598" spans="1:4" x14ac:dyDescent="0.2">
      <c r="A598" t="s">
        <v>82</v>
      </c>
    </row>
    <row r="599" spans="1:4" x14ac:dyDescent="0.2">
      <c r="A599" t="s">
        <v>72</v>
      </c>
      <c r="B599" s="20">
        <v>39523</v>
      </c>
      <c r="C599" s="20">
        <v>38715</v>
      </c>
      <c r="D599" s="20">
        <v>199977</v>
      </c>
    </row>
    <row r="600" spans="1:4" x14ac:dyDescent="0.2">
      <c r="A600" t="s">
        <v>59</v>
      </c>
      <c r="B600" s="20">
        <v>4105</v>
      </c>
      <c r="C600" s="20">
        <v>3983</v>
      </c>
      <c r="D600" s="20">
        <v>19456</v>
      </c>
    </row>
    <row r="601" spans="1:4" x14ac:dyDescent="0.2">
      <c r="A601" t="s">
        <v>60</v>
      </c>
      <c r="B601" s="20">
        <v>1114</v>
      </c>
      <c r="C601" s="20">
        <v>1090</v>
      </c>
      <c r="D601" s="20">
        <v>6380</v>
      </c>
    </row>
    <row r="602" spans="1:4" x14ac:dyDescent="0.2">
      <c r="A602" t="s">
        <v>61</v>
      </c>
      <c r="B602" s="20">
        <v>1816</v>
      </c>
      <c r="C602" s="20">
        <v>1782</v>
      </c>
      <c r="D602" s="20">
        <v>9917</v>
      </c>
    </row>
    <row r="603" spans="1:4" x14ac:dyDescent="0.2">
      <c r="A603" t="s">
        <v>62</v>
      </c>
      <c r="B603" s="20">
        <v>15242</v>
      </c>
      <c r="C603" s="20">
        <v>14985</v>
      </c>
      <c r="D603" s="20">
        <v>80996</v>
      </c>
    </row>
    <row r="604" spans="1:4" x14ac:dyDescent="0.2">
      <c r="A604" t="s">
        <v>63</v>
      </c>
      <c r="B604" s="20">
        <v>12153</v>
      </c>
      <c r="C604" s="20">
        <v>12044</v>
      </c>
      <c r="D604" s="20">
        <v>60779</v>
      </c>
    </row>
    <row r="605" spans="1:4" x14ac:dyDescent="0.2">
      <c r="A605" t="s">
        <v>64</v>
      </c>
      <c r="B605" s="20">
        <v>4212</v>
      </c>
      <c r="C605" s="20">
        <v>4149</v>
      </c>
      <c r="D605" s="20">
        <v>19283</v>
      </c>
    </row>
    <row r="606" spans="1:4" x14ac:dyDescent="0.2">
      <c r="A606" t="s">
        <v>74</v>
      </c>
      <c r="B606">
        <v>700</v>
      </c>
      <c r="C606">
        <v>680</v>
      </c>
      <c r="D606" s="20">
        <v>3149</v>
      </c>
    </row>
    <row r="607" spans="1:4" x14ac:dyDescent="0.2">
      <c r="A607" t="s">
        <v>66</v>
      </c>
      <c r="B607">
        <v>181</v>
      </c>
      <c r="C607">
        <v>2</v>
      </c>
      <c r="D607">
        <v>17</v>
      </c>
    </row>
    <row r="608" spans="1:4" x14ac:dyDescent="0.2">
      <c r="A608" t="s">
        <v>83</v>
      </c>
    </row>
    <row r="609" spans="1:4" x14ac:dyDescent="0.2">
      <c r="A609" t="s">
        <v>72</v>
      </c>
      <c r="B609" s="20">
        <v>39523</v>
      </c>
      <c r="C609" s="20">
        <v>38715</v>
      </c>
      <c r="D609" s="20">
        <v>199977</v>
      </c>
    </row>
    <row r="610" spans="1:4" x14ac:dyDescent="0.2">
      <c r="A610" t="s">
        <v>59</v>
      </c>
      <c r="B610" s="20">
        <v>4105</v>
      </c>
      <c r="C610" s="20">
        <v>3983</v>
      </c>
      <c r="D610" s="20">
        <v>19456</v>
      </c>
    </row>
    <row r="611" spans="1:4" x14ac:dyDescent="0.2">
      <c r="A611" t="s">
        <v>60</v>
      </c>
      <c r="B611" s="20">
        <v>1114</v>
      </c>
      <c r="C611" s="20">
        <v>1090</v>
      </c>
      <c r="D611" s="20">
        <v>6380</v>
      </c>
    </row>
    <row r="612" spans="1:4" x14ac:dyDescent="0.2">
      <c r="A612" t="s">
        <v>61</v>
      </c>
      <c r="B612" s="20">
        <v>1816</v>
      </c>
      <c r="C612" s="20">
        <v>1782</v>
      </c>
      <c r="D612" s="20">
        <v>9917</v>
      </c>
    </row>
    <row r="613" spans="1:4" x14ac:dyDescent="0.2">
      <c r="A613" t="s">
        <v>62</v>
      </c>
      <c r="B613" s="20">
        <v>15242</v>
      </c>
      <c r="C613" s="20">
        <v>14985</v>
      </c>
      <c r="D613" s="20">
        <v>80996</v>
      </c>
    </row>
    <row r="614" spans="1:4" x14ac:dyDescent="0.2">
      <c r="A614" t="s">
        <v>63</v>
      </c>
      <c r="B614" s="20">
        <v>12153</v>
      </c>
      <c r="C614" s="20">
        <v>12044</v>
      </c>
      <c r="D614" s="20">
        <v>60779</v>
      </c>
    </row>
    <row r="615" spans="1:4" x14ac:dyDescent="0.2">
      <c r="A615" t="s">
        <v>64</v>
      </c>
      <c r="B615" s="20">
        <v>4212</v>
      </c>
      <c r="C615" s="20">
        <v>4149</v>
      </c>
      <c r="D615" s="20">
        <v>19283</v>
      </c>
    </row>
    <row r="616" spans="1:4" x14ac:dyDescent="0.2">
      <c r="A616" t="s">
        <v>74</v>
      </c>
      <c r="B616">
        <v>700</v>
      </c>
      <c r="C616">
        <v>680</v>
      </c>
      <c r="D616" s="20">
        <v>3149</v>
      </c>
    </row>
    <row r="617" spans="1:4" x14ac:dyDescent="0.2">
      <c r="A617" t="s">
        <v>66</v>
      </c>
      <c r="B617">
        <v>181</v>
      </c>
      <c r="C617">
        <v>2</v>
      </c>
      <c r="D617">
        <v>17</v>
      </c>
    </row>
    <row r="618" spans="1:4" x14ac:dyDescent="0.2">
      <c r="A618" t="s">
        <v>84</v>
      </c>
    </row>
    <row r="619" spans="1:4" x14ac:dyDescent="0.2">
      <c r="A619" t="s">
        <v>72</v>
      </c>
      <c r="B619">
        <v>0</v>
      </c>
      <c r="C619">
        <v>0</v>
      </c>
      <c r="D619">
        <v>0</v>
      </c>
    </row>
    <row r="620" spans="1:4" x14ac:dyDescent="0.2">
      <c r="A620" t="s">
        <v>59</v>
      </c>
      <c r="B620">
        <v>0</v>
      </c>
      <c r="C620">
        <v>0</v>
      </c>
      <c r="D620">
        <v>0</v>
      </c>
    </row>
    <row r="621" spans="1:4" x14ac:dyDescent="0.2">
      <c r="A621" t="s">
        <v>60</v>
      </c>
      <c r="B621">
        <v>0</v>
      </c>
      <c r="C621">
        <v>0</v>
      </c>
      <c r="D621">
        <v>0</v>
      </c>
    </row>
    <row r="622" spans="1:4" x14ac:dyDescent="0.2">
      <c r="A622" t="s">
        <v>61</v>
      </c>
      <c r="B622">
        <v>0</v>
      </c>
      <c r="C622">
        <v>0</v>
      </c>
      <c r="D622">
        <v>0</v>
      </c>
    </row>
    <row r="623" spans="1:4" x14ac:dyDescent="0.2">
      <c r="A623" t="s">
        <v>62</v>
      </c>
      <c r="B623">
        <v>0</v>
      </c>
      <c r="C623">
        <v>0</v>
      </c>
      <c r="D623">
        <v>0</v>
      </c>
    </row>
    <row r="624" spans="1:4" x14ac:dyDescent="0.2">
      <c r="A624" t="s">
        <v>63</v>
      </c>
      <c r="B624">
        <v>0</v>
      </c>
      <c r="C624">
        <v>0</v>
      </c>
      <c r="D624">
        <v>0</v>
      </c>
    </row>
    <row r="625" spans="1:4" x14ac:dyDescent="0.2">
      <c r="A625" t="s">
        <v>64</v>
      </c>
      <c r="B625">
        <v>0</v>
      </c>
      <c r="C625">
        <v>0</v>
      </c>
      <c r="D625">
        <v>0</v>
      </c>
    </row>
    <row r="626" spans="1:4" x14ac:dyDescent="0.2">
      <c r="A626" t="s">
        <v>74</v>
      </c>
      <c r="B626">
        <v>0</v>
      </c>
      <c r="C626">
        <v>0</v>
      </c>
      <c r="D626">
        <v>0</v>
      </c>
    </row>
    <row r="627" spans="1:4" x14ac:dyDescent="0.2">
      <c r="A627" t="s">
        <v>66</v>
      </c>
      <c r="B627">
        <v>0</v>
      </c>
      <c r="C627">
        <v>0</v>
      </c>
      <c r="D627">
        <v>0</v>
      </c>
    </row>
    <row r="628" spans="1:4" x14ac:dyDescent="0.2">
      <c r="A628" t="s">
        <v>104</v>
      </c>
    </row>
    <row r="629" spans="1:4" x14ac:dyDescent="0.2">
      <c r="A629" t="s">
        <v>82</v>
      </c>
    </row>
    <row r="630" spans="1:4" x14ac:dyDescent="0.2">
      <c r="A630" t="s">
        <v>72</v>
      </c>
      <c r="B630" s="20">
        <v>38700</v>
      </c>
      <c r="C630" s="20">
        <v>37804</v>
      </c>
      <c r="D630" s="20">
        <v>159178</v>
      </c>
    </row>
    <row r="631" spans="1:4" x14ac:dyDescent="0.2">
      <c r="A631" t="s">
        <v>59</v>
      </c>
      <c r="B631">
        <v>408</v>
      </c>
      <c r="C631">
        <v>401</v>
      </c>
      <c r="D631" s="20">
        <v>1691</v>
      </c>
    </row>
    <row r="632" spans="1:4" x14ac:dyDescent="0.2">
      <c r="A632" t="s">
        <v>60</v>
      </c>
      <c r="B632">
        <v>38</v>
      </c>
      <c r="C632">
        <v>37</v>
      </c>
      <c r="D632">
        <v>170</v>
      </c>
    </row>
    <row r="633" spans="1:4" x14ac:dyDescent="0.2">
      <c r="A633" t="s">
        <v>61</v>
      </c>
      <c r="B633">
        <v>92</v>
      </c>
      <c r="C633">
        <v>90</v>
      </c>
      <c r="D633">
        <v>341</v>
      </c>
    </row>
    <row r="634" spans="1:4" x14ac:dyDescent="0.2">
      <c r="A634" t="s">
        <v>62</v>
      </c>
      <c r="B634" s="20">
        <v>1311</v>
      </c>
      <c r="C634" s="20">
        <v>1270</v>
      </c>
      <c r="D634" s="20">
        <v>5627</v>
      </c>
    </row>
    <row r="635" spans="1:4" x14ac:dyDescent="0.2">
      <c r="A635" t="s">
        <v>63</v>
      </c>
      <c r="B635" s="20">
        <v>2703</v>
      </c>
      <c r="C635" s="20">
        <v>2638</v>
      </c>
      <c r="D635" s="20">
        <v>11745</v>
      </c>
    </row>
    <row r="636" spans="1:4" x14ac:dyDescent="0.2">
      <c r="A636" t="s">
        <v>64</v>
      </c>
      <c r="B636" s="20">
        <v>27949</v>
      </c>
      <c r="C636" s="20">
        <v>27442</v>
      </c>
      <c r="D636" s="20">
        <v>117442</v>
      </c>
    </row>
    <row r="637" spans="1:4" x14ac:dyDescent="0.2">
      <c r="A637" t="s">
        <v>74</v>
      </c>
      <c r="B637" s="20">
        <v>6107</v>
      </c>
      <c r="C637" s="20">
        <v>5926</v>
      </c>
      <c r="D637" s="20">
        <v>22162</v>
      </c>
    </row>
    <row r="638" spans="1:4" x14ac:dyDescent="0.2">
      <c r="A638" t="s">
        <v>66</v>
      </c>
      <c r="B638">
        <v>92</v>
      </c>
      <c r="C638">
        <v>0</v>
      </c>
      <c r="D638">
        <v>0</v>
      </c>
    </row>
    <row r="639" spans="1:4" x14ac:dyDescent="0.2">
      <c r="A639" t="s">
        <v>83</v>
      </c>
    </row>
    <row r="640" spans="1:4" x14ac:dyDescent="0.2">
      <c r="A640" t="s">
        <v>72</v>
      </c>
      <c r="B640">
        <v>0</v>
      </c>
      <c r="C640">
        <v>0</v>
      </c>
      <c r="D640">
        <v>0</v>
      </c>
    </row>
    <row r="641" spans="1:4" x14ac:dyDescent="0.2">
      <c r="A641" t="s">
        <v>59</v>
      </c>
      <c r="B641">
        <v>0</v>
      </c>
      <c r="C641">
        <v>0</v>
      </c>
      <c r="D641">
        <v>0</v>
      </c>
    </row>
    <row r="642" spans="1:4" x14ac:dyDescent="0.2">
      <c r="A642" t="s">
        <v>60</v>
      </c>
      <c r="B642">
        <v>0</v>
      </c>
      <c r="C642">
        <v>0</v>
      </c>
      <c r="D642">
        <v>0</v>
      </c>
    </row>
    <row r="643" spans="1:4" x14ac:dyDescent="0.2">
      <c r="A643" t="s">
        <v>61</v>
      </c>
      <c r="B643">
        <v>0</v>
      </c>
      <c r="C643">
        <v>0</v>
      </c>
      <c r="D643">
        <v>0</v>
      </c>
    </row>
    <row r="644" spans="1:4" x14ac:dyDescent="0.2">
      <c r="A644" t="s">
        <v>62</v>
      </c>
      <c r="B644">
        <v>0</v>
      </c>
      <c r="C644">
        <v>0</v>
      </c>
      <c r="D644">
        <v>0</v>
      </c>
    </row>
    <row r="645" spans="1:4" x14ac:dyDescent="0.2">
      <c r="A645" t="s">
        <v>63</v>
      </c>
      <c r="B645">
        <v>0</v>
      </c>
      <c r="C645">
        <v>0</v>
      </c>
      <c r="D645">
        <v>0</v>
      </c>
    </row>
    <row r="646" spans="1:4" x14ac:dyDescent="0.2">
      <c r="A646" t="s">
        <v>64</v>
      </c>
      <c r="B646">
        <v>0</v>
      </c>
      <c r="C646">
        <v>0</v>
      </c>
      <c r="D646">
        <v>0</v>
      </c>
    </row>
    <row r="647" spans="1:4" x14ac:dyDescent="0.2">
      <c r="A647" t="s">
        <v>74</v>
      </c>
      <c r="B647">
        <v>0</v>
      </c>
      <c r="C647">
        <v>0</v>
      </c>
      <c r="D647">
        <v>0</v>
      </c>
    </row>
    <row r="648" spans="1:4" x14ac:dyDescent="0.2">
      <c r="A648" t="s">
        <v>66</v>
      </c>
      <c r="B648">
        <v>0</v>
      </c>
      <c r="C648">
        <v>0</v>
      </c>
      <c r="D648">
        <v>0</v>
      </c>
    </row>
    <row r="649" spans="1:4" x14ac:dyDescent="0.2">
      <c r="A649" t="s">
        <v>84</v>
      </c>
    </row>
    <row r="650" spans="1:4" x14ac:dyDescent="0.2">
      <c r="A650" t="s">
        <v>72</v>
      </c>
      <c r="B650" s="20">
        <v>38700</v>
      </c>
      <c r="C650" s="20">
        <v>37804</v>
      </c>
      <c r="D650" s="20">
        <v>159178</v>
      </c>
    </row>
    <row r="651" spans="1:4" x14ac:dyDescent="0.2">
      <c r="A651" t="s">
        <v>59</v>
      </c>
      <c r="B651">
        <v>408</v>
      </c>
      <c r="C651">
        <v>401</v>
      </c>
      <c r="D651" s="20">
        <v>1691</v>
      </c>
    </row>
    <row r="652" spans="1:4" x14ac:dyDescent="0.2">
      <c r="A652" t="s">
        <v>60</v>
      </c>
      <c r="B652">
        <v>38</v>
      </c>
      <c r="C652">
        <v>37</v>
      </c>
      <c r="D652">
        <v>170</v>
      </c>
    </row>
    <row r="653" spans="1:4" x14ac:dyDescent="0.2">
      <c r="A653" t="s">
        <v>61</v>
      </c>
      <c r="B653">
        <v>92</v>
      </c>
      <c r="C653">
        <v>90</v>
      </c>
      <c r="D653">
        <v>341</v>
      </c>
    </row>
    <row r="654" spans="1:4" x14ac:dyDescent="0.2">
      <c r="A654" t="s">
        <v>62</v>
      </c>
      <c r="B654" s="20">
        <v>1311</v>
      </c>
      <c r="C654" s="20">
        <v>1270</v>
      </c>
      <c r="D654" s="20">
        <v>5627</v>
      </c>
    </row>
    <row r="655" spans="1:4" x14ac:dyDescent="0.2">
      <c r="A655" t="s">
        <v>63</v>
      </c>
      <c r="B655" s="20">
        <v>2703</v>
      </c>
      <c r="C655" s="20">
        <v>2638</v>
      </c>
      <c r="D655" s="20">
        <v>11745</v>
      </c>
    </row>
    <row r="656" spans="1:4" x14ac:dyDescent="0.2">
      <c r="A656" t="s">
        <v>64</v>
      </c>
      <c r="B656" s="20">
        <v>27949</v>
      </c>
      <c r="C656" s="20">
        <v>27442</v>
      </c>
      <c r="D656" s="20">
        <v>117442</v>
      </c>
    </row>
    <row r="657" spans="1:4" x14ac:dyDescent="0.2">
      <c r="A657" t="s">
        <v>74</v>
      </c>
      <c r="B657" s="20">
        <v>6107</v>
      </c>
      <c r="C657" s="20">
        <v>5926</v>
      </c>
      <c r="D657" s="20">
        <v>22162</v>
      </c>
    </row>
    <row r="658" spans="1:4" x14ac:dyDescent="0.2">
      <c r="A658" t="s">
        <v>66</v>
      </c>
      <c r="B658">
        <v>92</v>
      </c>
      <c r="C658">
        <v>0</v>
      </c>
      <c r="D658">
        <v>0</v>
      </c>
    </row>
    <row r="659" spans="1:4" x14ac:dyDescent="0.2">
      <c r="A659" t="s">
        <v>105</v>
      </c>
    </row>
    <row r="660" spans="1:4" x14ac:dyDescent="0.2">
      <c r="A660" t="s">
        <v>82</v>
      </c>
    </row>
    <row r="661" spans="1:4" x14ac:dyDescent="0.2">
      <c r="A661" t="s">
        <v>72</v>
      </c>
      <c r="B661" s="20">
        <v>43422</v>
      </c>
      <c r="C661" s="20">
        <v>43155</v>
      </c>
      <c r="D661" s="20">
        <v>175352</v>
      </c>
    </row>
    <row r="662" spans="1:4" x14ac:dyDescent="0.2">
      <c r="A662" t="s">
        <v>59</v>
      </c>
      <c r="B662">
        <v>442</v>
      </c>
      <c r="C662">
        <v>430</v>
      </c>
      <c r="D662" s="20">
        <v>1884</v>
      </c>
    </row>
    <row r="663" spans="1:4" x14ac:dyDescent="0.2">
      <c r="A663" t="s">
        <v>60</v>
      </c>
      <c r="B663">
        <v>77</v>
      </c>
      <c r="C663">
        <v>75</v>
      </c>
      <c r="D663">
        <v>322</v>
      </c>
    </row>
    <row r="664" spans="1:4" x14ac:dyDescent="0.2">
      <c r="A664" t="s">
        <v>61</v>
      </c>
      <c r="B664">
        <v>242</v>
      </c>
      <c r="C664">
        <v>241</v>
      </c>
      <c r="D664">
        <v>962</v>
      </c>
    </row>
    <row r="665" spans="1:4" x14ac:dyDescent="0.2">
      <c r="A665" t="s">
        <v>62</v>
      </c>
      <c r="B665">
        <v>850</v>
      </c>
      <c r="C665">
        <v>843</v>
      </c>
      <c r="D665" s="20">
        <v>3707</v>
      </c>
    </row>
    <row r="666" spans="1:4" x14ac:dyDescent="0.2">
      <c r="A666" t="s">
        <v>63</v>
      </c>
      <c r="B666" s="20">
        <v>2850</v>
      </c>
      <c r="C666" s="20">
        <v>2833</v>
      </c>
      <c r="D666" s="20">
        <v>12011</v>
      </c>
    </row>
    <row r="667" spans="1:4" x14ac:dyDescent="0.2">
      <c r="A667" t="s">
        <v>64</v>
      </c>
      <c r="B667" s="20">
        <v>33258</v>
      </c>
      <c r="C667" s="20">
        <v>33083</v>
      </c>
      <c r="D667" s="20">
        <v>136274</v>
      </c>
    </row>
    <row r="668" spans="1:4" x14ac:dyDescent="0.2">
      <c r="A668" t="s">
        <v>74</v>
      </c>
      <c r="B668" s="20">
        <v>5692</v>
      </c>
      <c r="C668" s="20">
        <v>5650</v>
      </c>
      <c r="D668" s="20">
        <v>20192</v>
      </c>
    </row>
    <row r="669" spans="1:4" x14ac:dyDescent="0.2">
      <c r="A669" t="s">
        <v>66</v>
      </c>
      <c r="B669">
        <v>11</v>
      </c>
      <c r="C669">
        <v>0</v>
      </c>
      <c r="D669">
        <v>0</v>
      </c>
    </row>
    <row r="670" spans="1:4" x14ac:dyDescent="0.2">
      <c r="A670" t="s">
        <v>83</v>
      </c>
    </row>
    <row r="671" spans="1:4" x14ac:dyDescent="0.2">
      <c r="A671" t="s">
        <v>72</v>
      </c>
      <c r="B671">
        <v>0</v>
      </c>
      <c r="C671">
        <v>0</v>
      </c>
      <c r="D671">
        <v>0</v>
      </c>
    </row>
    <row r="672" spans="1:4" x14ac:dyDescent="0.2">
      <c r="A672" t="s">
        <v>59</v>
      </c>
      <c r="B672">
        <v>0</v>
      </c>
      <c r="C672">
        <v>0</v>
      </c>
      <c r="D672">
        <v>0</v>
      </c>
    </row>
    <row r="673" spans="1:4" x14ac:dyDescent="0.2">
      <c r="A673" t="s">
        <v>60</v>
      </c>
      <c r="B673">
        <v>0</v>
      </c>
      <c r="C673">
        <v>0</v>
      </c>
      <c r="D673">
        <v>0</v>
      </c>
    </row>
    <row r="674" spans="1:4" x14ac:dyDescent="0.2">
      <c r="A674" t="s">
        <v>61</v>
      </c>
      <c r="B674">
        <v>0</v>
      </c>
      <c r="C674">
        <v>0</v>
      </c>
      <c r="D674">
        <v>0</v>
      </c>
    </row>
    <row r="675" spans="1:4" x14ac:dyDescent="0.2">
      <c r="A675" t="s">
        <v>62</v>
      </c>
      <c r="B675">
        <v>0</v>
      </c>
      <c r="C675">
        <v>0</v>
      </c>
      <c r="D675">
        <v>0</v>
      </c>
    </row>
    <row r="676" spans="1:4" x14ac:dyDescent="0.2">
      <c r="A676" t="s">
        <v>63</v>
      </c>
      <c r="B676">
        <v>0</v>
      </c>
      <c r="C676">
        <v>0</v>
      </c>
      <c r="D676">
        <v>0</v>
      </c>
    </row>
    <row r="677" spans="1:4" x14ac:dyDescent="0.2">
      <c r="A677" t="s">
        <v>64</v>
      </c>
      <c r="B677">
        <v>0</v>
      </c>
      <c r="C677">
        <v>0</v>
      </c>
      <c r="D677">
        <v>0</v>
      </c>
    </row>
    <row r="678" spans="1:4" x14ac:dyDescent="0.2">
      <c r="A678" t="s">
        <v>74</v>
      </c>
      <c r="B678">
        <v>0</v>
      </c>
      <c r="C678">
        <v>0</v>
      </c>
      <c r="D678">
        <v>0</v>
      </c>
    </row>
    <row r="679" spans="1:4" x14ac:dyDescent="0.2">
      <c r="A679" t="s">
        <v>66</v>
      </c>
      <c r="B679">
        <v>0</v>
      </c>
      <c r="C679">
        <v>0</v>
      </c>
      <c r="D679">
        <v>0</v>
      </c>
    </row>
    <row r="680" spans="1:4" x14ac:dyDescent="0.2">
      <c r="A680" t="s">
        <v>84</v>
      </c>
    </row>
    <row r="681" spans="1:4" x14ac:dyDescent="0.2">
      <c r="A681" t="s">
        <v>72</v>
      </c>
      <c r="B681" s="20">
        <v>43422</v>
      </c>
      <c r="C681" s="20">
        <v>43155</v>
      </c>
      <c r="D681" s="20">
        <v>175352</v>
      </c>
    </row>
    <row r="682" spans="1:4" x14ac:dyDescent="0.2">
      <c r="A682" t="s">
        <v>59</v>
      </c>
      <c r="B682">
        <v>442</v>
      </c>
      <c r="C682">
        <v>430</v>
      </c>
      <c r="D682" s="20">
        <v>1884</v>
      </c>
    </row>
    <row r="683" spans="1:4" x14ac:dyDescent="0.2">
      <c r="A683" t="s">
        <v>60</v>
      </c>
      <c r="B683">
        <v>77</v>
      </c>
      <c r="C683">
        <v>75</v>
      </c>
      <c r="D683">
        <v>322</v>
      </c>
    </row>
    <row r="684" spans="1:4" x14ac:dyDescent="0.2">
      <c r="A684" t="s">
        <v>61</v>
      </c>
      <c r="B684">
        <v>242</v>
      </c>
      <c r="C684">
        <v>241</v>
      </c>
      <c r="D684">
        <v>962</v>
      </c>
    </row>
    <row r="685" spans="1:4" x14ac:dyDescent="0.2">
      <c r="A685" t="s">
        <v>62</v>
      </c>
      <c r="B685">
        <v>850</v>
      </c>
      <c r="C685">
        <v>843</v>
      </c>
      <c r="D685" s="20">
        <v>3707</v>
      </c>
    </row>
    <row r="686" spans="1:4" x14ac:dyDescent="0.2">
      <c r="A686" t="s">
        <v>63</v>
      </c>
      <c r="B686" s="20">
        <v>2850</v>
      </c>
      <c r="C686" s="20">
        <v>2833</v>
      </c>
      <c r="D686" s="20">
        <v>12011</v>
      </c>
    </row>
    <row r="687" spans="1:4" x14ac:dyDescent="0.2">
      <c r="A687" t="s">
        <v>64</v>
      </c>
      <c r="B687" s="20">
        <v>33258</v>
      </c>
      <c r="C687" s="20">
        <v>33083</v>
      </c>
      <c r="D687" s="20">
        <v>136274</v>
      </c>
    </row>
    <row r="688" spans="1:4" x14ac:dyDescent="0.2">
      <c r="A688" t="s">
        <v>74</v>
      </c>
      <c r="B688" s="20">
        <v>5692</v>
      </c>
      <c r="C688" s="20">
        <v>5650</v>
      </c>
      <c r="D688" s="20">
        <v>20192</v>
      </c>
    </row>
    <row r="689" spans="1:4" x14ac:dyDescent="0.2">
      <c r="A689" t="s">
        <v>66</v>
      </c>
      <c r="B689">
        <v>11</v>
      </c>
      <c r="C689">
        <v>0</v>
      </c>
      <c r="D689">
        <v>0</v>
      </c>
    </row>
    <row r="690" spans="1:4" x14ac:dyDescent="0.2">
      <c r="A690" t="s">
        <v>106</v>
      </c>
    </row>
    <row r="691" spans="1:4" x14ac:dyDescent="0.2">
      <c r="A691" t="s">
        <v>82</v>
      </c>
    </row>
    <row r="692" spans="1:4" x14ac:dyDescent="0.2">
      <c r="A692" t="s">
        <v>72</v>
      </c>
      <c r="B692" s="20">
        <v>75031</v>
      </c>
      <c r="C692" s="20">
        <v>74173</v>
      </c>
      <c r="D692" s="20">
        <v>298865</v>
      </c>
    </row>
    <row r="693" spans="1:4" x14ac:dyDescent="0.2">
      <c r="A693" t="s">
        <v>59</v>
      </c>
      <c r="B693">
        <v>547</v>
      </c>
      <c r="C693">
        <v>537</v>
      </c>
      <c r="D693" s="20">
        <v>2152</v>
      </c>
    </row>
    <row r="694" spans="1:4" x14ac:dyDescent="0.2">
      <c r="A694" t="s">
        <v>60</v>
      </c>
      <c r="B694">
        <v>145</v>
      </c>
      <c r="C694">
        <v>143</v>
      </c>
      <c r="D694">
        <v>648</v>
      </c>
    </row>
    <row r="695" spans="1:4" x14ac:dyDescent="0.2">
      <c r="A695" t="s">
        <v>61</v>
      </c>
      <c r="B695">
        <v>70</v>
      </c>
      <c r="C695">
        <v>70</v>
      </c>
      <c r="D695">
        <v>329</v>
      </c>
    </row>
    <row r="696" spans="1:4" x14ac:dyDescent="0.2">
      <c r="A696" t="s">
        <v>62</v>
      </c>
      <c r="B696" s="20">
        <v>1862</v>
      </c>
      <c r="C696" s="20">
        <v>1829</v>
      </c>
      <c r="D696" s="20">
        <v>8263</v>
      </c>
    </row>
    <row r="697" spans="1:4" x14ac:dyDescent="0.2">
      <c r="A697" t="s">
        <v>63</v>
      </c>
      <c r="B697" s="20">
        <v>6089</v>
      </c>
      <c r="C697" s="20">
        <v>6029</v>
      </c>
      <c r="D697" s="20">
        <v>25570</v>
      </c>
    </row>
    <row r="698" spans="1:4" x14ac:dyDescent="0.2">
      <c r="A698" t="s">
        <v>64</v>
      </c>
      <c r="B698" s="20">
        <v>55989</v>
      </c>
      <c r="C698" s="20">
        <v>55528</v>
      </c>
      <c r="D698" s="20">
        <v>226418</v>
      </c>
    </row>
    <row r="699" spans="1:4" x14ac:dyDescent="0.2">
      <c r="A699" t="s">
        <v>74</v>
      </c>
      <c r="B699" s="20">
        <v>10241</v>
      </c>
      <c r="C699" s="20">
        <v>10035</v>
      </c>
      <c r="D699" s="20">
        <v>35477</v>
      </c>
    </row>
    <row r="700" spans="1:4" x14ac:dyDescent="0.2">
      <c r="A700" t="s">
        <v>66</v>
      </c>
      <c r="B700">
        <v>88</v>
      </c>
      <c r="C700">
        <v>2</v>
      </c>
      <c r="D700">
        <v>8</v>
      </c>
    </row>
    <row r="701" spans="1:4" x14ac:dyDescent="0.2">
      <c r="A701" t="s">
        <v>83</v>
      </c>
    </row>
    <row r="702" spans="1:4" x14ac:dyDescent="0.2">
      <c r="A702" t="s">
        <v>72</v>
      </c>
      <c r="B702" s="20">
        <v>14574</v>
      </c>
      <c r="C702" s="20">
        <v>14387</v>
      </c>
      <c r="D702" s="20">
        <v>61479</v>
      </c>
    </row>
    <row r="703" spans="1:4" x14ac:dyDescent="0.2">
      <c r="A703" t="s">
        <v>59</v>
      </c>
      <c r="B703">
        <v>134</v>
      </c>
      <c r="C703">
        <v>131</v>
      </c>
      <c r="D703">
        <v>607</v>
      </c>
    </row>
    <row r="704" spans="1:4" x14ac:dyDescent="0.2">
      <c r="A704" t="s">
        <v>60</v>
      </c>
      <c r="B704">
        <v>67</v>
      </c>
      <c r="C704">
        <v>66</v>
      </c>
      <c r="D704">
        <v>340</v>
      </c>
    </row>
    <row r="705" spans="1:4" x14ac:dyDescent="0.2">
      <c r="A705" t="s">
        <v>61</v>
      </c>
      <c r="B705">
        <v>33</v>
      </c>
      <c r="C705">
        <v>33</v>
      </c>
      <c r="D705">
        <v>172</v>
      </c>
    </row>
    <row r="706" spans="1:4" x14ac:dyDescent="0.2">
      <c r="A706" t="s">
        <v>62</v>
      </c>
      <c r="B706" s="20">
        <v>1224</v>
      </c>
      <c r="C706" s="20">
        <v>1211</v>
      </c>
      <c r="D706" s="20">
        <v>5841</v>
      </c>
    </row>
    <row r="707" spans="1:4" x14ac:dyDescent="0.2">
      <c r="A707" t="s">
        <v>63</v>
      </c>
      <c r="B707" s="20">
        <v>2013</v>
      </c>
      <c r="C707" s="20">
        <v>1983</v>
      </c>
      <c r="D707" s="20">
        <v>8881</v>
      </c>
    </row>
    <row r="708" spans="1:4" x14ac:dyDescent="0.2">
      <c r="A708" t="s">
        <v>64</v>
      </c>
      <c r="B708" s="20">
        <v>10256</v>
      </c>
      <c r="C708" s="20">
        <v>10144</v>
      </c>
      <c r="D708" s="20">
        <v>42588</v>
      </c>
    </row>
    <row r="709" spans="1:4" x14ac:dyDescent="0.2">
      <c r="A709" t="s">
        <v>74</v>
      </c>
      <c r="B709">
        <v>830</v>
      </c>
      <c r="C709">
        <v>818</v>
      </c>
      <c r="D709" s="20">
        <v>3045</v>
      </c>
    </row>
    <row r="710" spans="1:4" x14ac:dyDescent="0.2">
      <c r="A710" t="s">
        <v>66</v>
      </c>
      <c r="B710">
        <v>17</v>
      </c>
      <c r="C710">
        <v>1</v>
      </c>
      <c r="D710">
        <v>5</v>
      </c>
    </row>
    <row r="711" spans="1:4" x14ac:dyDescent="0.2">
      <c r="A711" t="s">
        <v>84</v>
      </c>
    </row>
    <row r="712" spans="1:4" x14ac:dyDescent="0.2">
      <c r="A712" t="s">
        <v>72</v>
      </c>
      <c r="B712" s="20">
        <v>60457</v>
      </c>
      <c r="C712" s="20">
        <v>59786</v>
      </c>
      <c r="D712" s="20">
        <v>237386</v>
      </c>
    </row>
    <row r="713" spans="1:4" x14ac:dyDescent="0.2">
      <c r="A713" t="s">
        <v>59</v>
      </c>
      <c r="B713">
        <v>413</v>
      </c>
      <c r="C713">
        <v>406</v>
      </c>
      <c r="D713" s="20">
        <v>1545</v>
      </c>
    </row>
    <row r="714" spans="1:4" x14ac:dyDescent="0.2">
      <c r="A714" t="s">
        <v>60</v>
      </c>
      <c r="B714">
        <v>78</v>
      </c>
      <c r="C714">
        <v>77</v>
      </c>
      <c r="D714">
        <v>308</v>
      </c>
    </row>
    <row r="715" spans="1:4" x14ac:dyDescent="0.2">
      <c r="A715" t="s">
        <v>61</v>
      </c>
      <c r="B715">
        <v>37</v>
      </c>
      <c r="C715">
        <v>37</v>
      </c>
      <c r="D715">
        <v>157</v>
      </c>
    </row>
    <row r="716" spans="1:4" x14ac:dyDescent="0.2">
      <c r="A716" t="s">
        <v>62</v>
      </c>
      <c r="B716">
        <v>638</v>
      </c>
      <c r="C716">
        <v>618</v>
      </c>
      <c r="D716" s="20">
        <v>2422</v>
      </c>
    </row>
    <row r="717" spans="1:4" x14ac:dyDescent="0.2">
      <c r="A717" t="s">
        <v>63</v>
      </c>
      <c r="B717" s="20">
        <v>4076</v>
      </c>
      <c r="C717" s="20">
        <v>4046</v>
      </c>
      <c r="D717" s="20">
        <v>16689</v>
      </c>
    </row>
    <row r="718" spans="1:4" x14ac:dyDescent="0.2">
      <c r="A718" t="s">
        <v>64</v>
      </c>
      <c r="B718" s="20">
        <v>45733</v>
      </c>
      <c r="C718" s="20">
        <v>45384</v>
      </c>
      <c r="D718" s="20">
        <v>183830</v>
      </c>
    </row>
    <row r="719" spans="1:4" x14ac:dyDescent="0.2">
      <c r="A719" t="s">
        <v>74</v>
      </c>
      <c r="B719" s="20">
        <v>9411</v>
      </c>
      <c r="C719" s="20">
        <v>9217</v>
      </c>
      <c r="D719" s="20">
        <v>32432</v>
      </c>
    </row>
    <row r="720" spans="1:4" x14ac:dyDescent="0.2">
      <c r="A720" t="s">
        <v>66</v>
      </c>
      <c r="B720">
        <v>71</v>
      </c>
      <c r="C720">
        <v>1</v>
      </c>
      <c r="D720">
        <v>3</v>
      </c>
    </row>
    <row r="721" spans="1:4" x14ac:dyDescent="0.2">
      <c r="A721" t="s">
        <v>107</v>
      </c>
    </row>
    <row r="722" spans="1:4" x14ac:dyDescent="0.2">
      <c r="A722" t="s">
        <v>82</v>
      </c>
    </row>
    <row r="723" spans="1:4" x14ac:dyDescent="0.2">
      <c r="A723" t="s">
        <v>72</v>
      </c>
      <c r="B723" s="20">
        <v>3030</v>
      </c>
      <c r="C723" s="20">
        <v>2841</v>
      </c>
      <c r="D723" s="20">
        <v>12195</v>
      </c>
    </row>
    <row r="724" spans="1:4" x14ac:dyDescent="0.2">
      <c r="A724" t="s">
        <v>59</v>
      </c>
      <c r="B724">
        <v>63</v>
      </c>
      <c r="C724">
        <v>52</v>
      </c>
      <c r="D724">
        <v>198</v>
      </c>
    </row>
    <row r="725" spans="1:4" x14ac:dyDescent="0.2">
      <c r="A725" t="s">
        <v>60</v>
      </c>
      <c r="B725">
        <v>25</v>
      </c>
      <c r="C725">
        <v>25</v>
      </c>
      <c r="D725">
        <v>105</v>
      </c>
    </row>
    <row r="726" spans="1:4" x14ac:dyDescent="0.2">
      <c r="A726" t="s">
        <v>61</v>
      </c>
      <c r="B726">
        <v>214</v>
      </c>
      <c r="C726">
        <v>197</v>
      </c>
      <c r="D726">
        <v>961</v>
      </c>
    </row>
    <row r="727" spans="1:4" x14ac:dyDescent="0.2">
      <c r="A727" t="s">
        <v>62</v>
      </c>
      <c r="B727">
        <v>551</v>
      </c>
      <c r="C727">
        <v>531</v>
      </c>
      <c r="D727" s="20">
        <v>2350</v>
      </c>
    </row>
    <row r="728" spans="1:4" x14ac:dyDescent="0.2">
      <c r="A728" t="s">
        <v>63</v>
      </c>
      <c r="B728">
        <v>523</v>
      </c>
      <c r="C728">
        <v>506</v>
      </c>
      <c r="D728" s="20">
        <v>2286</v>
      </c>
    </row>
    <row r="729" spans="1:4" x14ac:dyDescent="0.2">
      <c r="A729" t="s">
        <v>64</v>
      </c>
      <c r="B729">
        <v>566</v>
      </c>
      <c r="C729">
        <v>537</v>
      </c>
      <c r="D729" s="20">
        <v>2382</v>
      </c>
    </row>
    <row r="730" spans="1:4" x14ac:dyDescent="0.2">
      <c r="A730" t="s">
        <v>74</v>
      </c>
      <c r="B730" s="20">
        <v>1030</v>
      </c>
      <c r="C730">
        <v>993</v>
      </c>
      <c r="D730" s="20">
        <v>3900</v>
      </c>
    </row>
    <row r="731" spans="1:4" x14ac:dyDescent="0.2">
      <c r="A731" t="s">
        <v>66</v>
      </c>
      <c r="B731">
        <v>58</v>
      </c>
      <c r="C731">
        <v>0</v>
      </c>
      <c r="D731">
        <v>13</v>
      </c>
    </row>
    <row r="732" spans="1:4" x14ac:dyDescent="0.2">
      <c r="A732" t="s">
        <v>83</v>
      </c>
    </row>
    <row r="733" spans="1:4" x14ac:dyDescent="0.2">
      <c r="A733" t="s">
        <v>72</v>
      </c>
      <c r="B733" s="20">
        <v>1451</v>
      </c>
      <c r="C733" s="20">
        <v>1306</v>
      </c>
      <c r="D733" s="20">
        <v>6123</v>
      </c>
    </row>
    <row r="734" spans="1:4" x14ac:dyDescent="0.2">
      <c r="A734" t="s">
        <v>59</v>
      </c>
      <c r="B734">
        <v>47</v>
      </c>
      <c r="C734">
        <v>36</v>
      </c>
      <c r="D734">
        <v>134</v>
      </c>
    </row>
    <row r="735" spans="1:4" x14ac:dyDescent="0.2">
      <c r="A735" t="s">
        <v>60</v>
      </c>
      <c r="B735">
        <v>3</v>
      </c>
      <c r="C735">
        <v>3</v>
      </c>
      <c r="D735">
        <v>10</v>
      </c>
    </row>
    <row r="736" spans="1:4" x14ac:dyDescent="0.2">
      <c r="A736" t="s">
        <v>61</v>
      </c>
      <c r="B736">
        <v>187</v>
      </c>
      <c r="C736">
        <v>170</v>
      </c>
      <c r="D736">
        <v>841</v>
      </c>
    </row>
    <row r="737" spans="1:4" x14ac:dyDescent="0.2">
      <c r="A737" t="s">
        <v>62</v>
      </c>
      <c r="B737">
        <v>345</v>
      </c>
      <c r="C737">
        <v>329</v>
      </c>
      <c r="D737" s="20">
        <v>1530</v>
      </c>
    </row>
    <row r="738" spans="1:4" x14ac:dyDescent="0.2">
      <c r="A738" t="s">
        <v>63</v>
      </c>
      <c r="B738">
        <v>210</v>
      </c>
      <c r="C738">
        <v>196</v>
      </c>
      <c r="D738">
        <v>971</v>
      </c>
    </row>
    <row r="739" spans="1:4" x14ac:dyDescent="0.2">
      <c r="A739" t="s">
        <v>64</v>
      </c>
      <c r="B739">
        <v>282</v>
      </c>
      <c r="C739">
        <v>259</v>
      </c>
      <c r="D739" s="20">
        <v>1284</v>
      </c>
    </row>
    <row r="740" spans="1:4" x14ac:dyDescent="0.2">
      <c r="A740" t="s">
        <v>74</v>
      </c>
      <c r="B740">
        <v>335</v>
      </c>
      <c r="C740">
        <v>313</v>
      </c>
      <c r="D740" s="20">
        <v>1340</v>
      </c>
    </row>
    <row r="741" spans="1:4" x14ac:dyDescent="0.2">
      <c r="A741" t="s">
        <v>66</v>
      </c>
      <c r="B741">
        <v>42</v>
      </c>
      <c r="C741">
        <v>0</v>
      </c>
      <c r="D741">
        <v>13</v>
      </c>
    </row>
    <row r="742" spans="1:4" x14ac:dyDescent="0.2">
      <c r="A742" t="s">
        <v>84</v>
      </c>
    </row>
    <row r="743" spans="1:4" x14ac:dyDescent="0.2">
      <c r="A743" t="s">
        <v>72</v>
      </c>
      <c r="B743" s="20">
        <v>1579</v>
      </c>
      <c r="C743" s="20">
        <v>1535</v>
      </c>
      <c r="D743" s="20">
        <v>6072</v>
      </c>
    </row>
    <row r="744" spans="1:4" x14ac:dyDescent="0.2">
      <c r="A744" t="s">
        <v>59</v>
      </c>
      <c r="B744">
        <v>16</v>
      </c>
      <c r="C744">
        <v>16</v>
      </c>
      <c r="D744">
        <v>64</v>
      </c>
    </row>
    <row r="745" spans="1:4" x14ac:dyDescent="0.2">
      <c r="A745" t="s">
        <v>60</v>
      </c>
      <c r="B745">
        <v>22</v>
      </c>
      <c r="C745">
        <v>22</v>
      </c>
      <c r="D745">
        <v>95</v>
      </c>
    </row>
    <row r="746" spans="1:4" x14ac:dyDescent="0.2">
      <c r="A746" t="s">
        <v>61</v>
      </c>
      <c r="B746">
        <v>27</v>
      </c>
      <c r="C746">
        <v>27</v>
      </c>
      <c r="D746">
        <v>120</v>
      </c>
    </row>
    <row r="747" spans="1:4" x14ac:dyDescent="0.2">
      <c r="A747" t="s">
        <v>62</v>
      </c>
      <c r="B747">
        <v>206</v>
      </c>
      <c r="C747">
        <v>202</v>
      </c>
      <c r="D747">
        <v>820</v>
      </c>
    </row>
    <row r="748" spans="1:4" x14ac:dyDescent="0.2">
      <c r="A748" t="s">
        <v>63</v>
      </c>
      <c r="B748">
        <v>313</v>
      </c>
      <c r="C748">
        <v>310</v>
      </c>
      <c r="D748" s="20">
        <v>1315</v>
      </c>
    </row>
    <row r="749" spans="1:4" x14ac:dyDescent="0.2">
      <c r="A749" t="s">
        <v>64</v>
      </c>
      <c r="B749">
        <v>284</v>
      </c>
      <c r="C749">
        <v>278</v>
      </c>
      <c r="D749" s="20">
        <v>1098</v>
      </c>
    </row>
    <row r="750" spans="1:4" x14ac:dyDescent="0.2">
      <c r="A750" t="s">
        <v>74</v>
      </c>
      <c r="B750">
        <v>695</v>
      </c>
      <c r="C750">
        <v>680</v>
      </c>
      <c r="D750" s="20">
        <v>2560</v>
      </c>
    </row>
    <row r="751" spans="1:4" x14ac:dyDescent="0.2">
      <c r="A751" t="s">
        <v>66</v>
      </c>
      <c r="B751">
        <v>16</v>
      </c>
      <c r="C751">
        <v>0</v>
      </c>
      <c r="D751">
        <v>0</v>
      </c>
    </row>
    <row r="752" spans="1:4" x14ac:dyDescent="0.2">
      <c r="A752" t="s">
        <v>108</v>
      </c>
    </row>
    <row r="753" spans="1:4" x14ac:dyDescent="0.2">
      <c r="A753" t="s">
        <v>82</v>
      </c>
    </row>
    <row r="754" spans="1:4" x14ac:dyDescent="0.2">
      <c r="A754" t="s">
        <v>72</v>
      </c>
      <c r="B754" s="20">
        <v>27579</v>
      </c>
      <c r="C754" s="20">
        <v>26957</v>
      </c>
      <c r="D754" s="20">
        <v>114170</v>
      </c>
    </row>
    <row r="755" spans="1:4" x14ac:dyDescent="0.2">
      <c r="A755" t="s">
        <v>59</v>
      </c>
      <c r="B755">
        <v>264</v>
      </c>
      <c r="C755">
        <v>255</v>
      </c>
      <c r="D755" s="20">
        <v>1084</v>
      </c>
    </row>
    <row r="756" spans="1:4" x14ac:dyDescent="0.2">
      <c r="A756" t="s">
        <v>60</v>
      </c>
      <c r="B756">
        <v>179</v>
      </c>
      <c r="C756">
        <v>174</v>
      </c>
      <c r="D756">
        <v>755</v>
      </c>
    </row>
    <row r="757" spans="1:4" x14ac:dyDescent="0.2">
      <c r="A757" t="s">
        <v>61</v>
      </c>
      <c r="B757">
        <v>243</v>
      </c>
      <c r="C757">
        <v>237</v>
      </c>
      <c r="D757" s="20">
        <v>1051</v>
      </c>
    </row>
    <row r="758" spans="1:4" x14ac:dyDescent="0.2">
      <c r="A758" t="s">
        <v>62</v>
      </c>
      <c r="B758" s="20">
        <v>1788</v>
      </c>
      <c r="C758" s="20">
        <v>1734</v>
      </c>
      <c r="D758" s="20">
        <v>7615</v>
      </c>
    </row>
    <row r="759" spans="1:4" x14ac:dyDescent="0.2">
      <c r="A759" t="s">
        <v>63</v>
      </c>
      <c r="B759" s="20">
        <v>2727</v>
      </c>
      <c r="C759" s="20">
        <v>2693</v>
      </c>
      <c r="D759" s="20">
        <v>12083</v>
      </c>
    </row>
    <row r="760" spans="1:4" x14ac:dyDescent="0.2">
      <c r="A760" t="s">
        <v>64</v>
      </c>
      <c r="B760" s="20">
        <v>12158</v>
      </c>
      <c r="C760" s="20">
        <v>11917</v>
      </c>
      <c r="D760" s="20">
        <v>52468</v>
      </c>
    </row>
    <row r="761" spans="1:4" x14ac:dyDescent="0.2">
      <c r="A761" t="s">
        <v>74</v>
      </c>
      <c r="B761" s="20">
        <v>10117</v>
      </c>
      <c r="C761" s="20">
        <v>9947</v>
      </c>
      <c r="D761" s="20">
        <v>39108</v>
      </c>
    </row>
    <row r="762" spans="1:4" x14ac:dyDescent="0.2">
      <c r="A762" t="s">
        <v>66</v>
      </c>
      <c r="B762">
        <v>103</v>
      </c>
      <c r="C762">
        <v>0</v>
      </c>
      <c r="D762">
        <v>6</v>
      </c>
    </row>
    <row r="763" spans="1:4" x14ac:dyDescent="0.2">
      <c r="A763" t="s">
        <v>83</v>
      </c>
    </row>
    <row r="764" spans="1:4" x14ac:dyDescent="0.2">
      <c r="A764" t="s">
        <v>72</v>
      </c>
      <c r="B764" s="20">
        <v>6786</v>
      </c>
      <c r="C764" s="20">
        <v>6565</v>
      </c>
      <c r="D764" s="20">
        <v>29430</v>
      </c>
    </row>
    <row r="765" spans="1:4" x14ac:dyDescent="0.2">
      <c r="A765" t="s">
        <v>59</v>
      </c>
      <c r="B765">
        <v>106</v>
      </c>
      <c r="C765">
        <v>98</v>
      </c>
      <c r="D765">
        <v>444</v>
      </c>
    </row>
    <row r="766" spans="1:4" x14ac:dyDescent="0.2">
      <c r="A766" t="s">
        <v>60</v>
      </c>
      <c r="B766">
        <v>17</v>
      </c>
      <c r="C766">
        <v>16</v>
      </c>
      <c r="D766">
        <v>95</v>
      </c>
    </row>
    <row r="767" spans="1:4" x14ac:dyDescent="0.2">
      <c r="A767" t="s">
        <v>61</v>
      </c>
      <c r="B767">
        <v>135</v>
      </c>
      <c r="C767">
        <v>131</v>
      </c>
      <c r="D767">
        <v>564</v>
      </c>
    </row>
    <row r="768" spans="1:4" x14ac:dyDescent="0.2">
      <c r="A768" t="s">
        <v>62</v>
      </c>
      <c r="B768">
        <v>597</v>
      </c>
      <c r="C768">
        <v>576</v>
      </c>
      <c r="D768" s="20">
        <v>2751</v>
      </c>
    </row>
    <row r="769" spans="1:4" x14ac:dyDescent="0.2">
      <c r="A769" t="s">
        <v>63</v>
      </c>
      <c r="B769">
        <v>900</v>
      </c>
      <c r="C769">
        <v>894</v>
      </c>
      <c r="D769" s="20">
        <v>4181</v>
      </c>
    </row>
    <row r="770" spans="1:4" x14ac:dyDescent="0.2">
      <c r="A770" t="s">
        <v>64</v>
      </c>
      <c r="B770" s="20">
        <v>4329</v>
      </c>
      <c r="C770" s="20">
        <v>4227</v>
      </c>
      <c r="D770" s="20">
        <v>18996</v>
      </c>
    </row>
    <row r="771" spans="1:4" x14ac:dyDescent="0.2">
      <c r="A771" t="s">
        <v>74</v>
      </c>
      <c r="B771">
        <v>636</v>
      </c>
      <c r="C771">
        <v>623</v>
      </c>
      <c r="D771" s="20">
        <v>2399</v>
      </c>
    </row>
    <row r="772" spans="1:4" x14ac:dyDescent="0.2">
      <c r="A772" t="s">
        <v>66</v>
      </c>
      <c r="B772">
        <v>66</v>
      </c>
      <c r="C772">
        <v>0</v>
      </c>
      <c r="D772">
        <v>0</v>
      </c>
    </row>
    <row r="773" spans="1:4" x14ac:dyDescent="0.2">
      <c r="A773" t="s">
        <v>84</v>
      </c>
    </row>
    <row r="774" spans="1:4" x14ac:dyDescent="0.2">
      <c r="A774" t="s">
        <v>72</v>
      </c>
      <c r="B774" s="20">
        <v>20793</v>
      </c>
      <c r="C774" s="20">
        <v>20392</v>
      </c>
      <c r="D774" s="20">
        <v>84740</v>
      </c>
    </row>
    <row r="775" spans="1:4" x14ac:dyDescent="0.2">
      <c r="A775" t="s">
        <v>59</v>
      </c>
      <c r="B775">
        <v>158</v>
      </c>
      <c r="C775">
        <v>157</v>
      </c>
      <c r="D775">
        <v>640</v>
      </c>
    </row>
    <row r="776" spans="1:4" x14ac:dyDescent="0.2">
      <c r="A776" t="s">
        <v>60</v>
      </c>
      <c r="B776">
        <v>162</v>
      </c>
      <c r="C776">
        <v>158</v>
      </c>
      <c r="D776">
        <v>660</v>
      </c>
    </row>
    <row r="777" spans="1:4" x14ac:dyDescent="0.2">
      <c r="A777" t="s">
        <v>61</v>
      </c>
      <c r="B777">
        <v>108</v>
      </c>
      <c r="C777">
        <v>106</v>
      </c>
      <c r="D777">
        <v>487</v>
      </c>
    </row>
    <row r="778" spans="1:4" x14ac:dyDescent="0.2">
      <c r="A778" t="s">
        <v>62</v>
      </c>
      <c r="B778" s="20">
        <v>1191</v>
      </c>
      <c r="C778" s="20">
        <v>1158</v>
      </c>
      <c r="D778" s="20">
        <v>4864</v>
      </c>
    </row>
    <row r="779" spans="1:4" x14ac:dyDescent="0.2">
      <c r="A779" t="s">
        <v>63</v>
      </c>
      <c r="B779" s="20">
        <v>1827</v>
      </c>
      <c r="C779" s="20">
        <v>1799</v>
      </c>
      <c r="D779" s="20">
        <v>7902</v>
      </c>
    </row>
    <row r="780" spans="1:4" x14ac:dyDescent="0.2">
      <c r="A780" t="s">
        <v>64</v>
      </c>
      <c r="B780" s="20">
        <v>7829</v>
      </c>
      <c r="C780" s="20">
        <v>7690</v>
      </c>
      <c r="D780" s="20">
        <v>33472</v>
      </c>
    </row>
    <row r="781" spans="1:4" x14ac:dyDescent="0.2">
      <c r="A781" t="s">
        <v>74</v>
      </c>
      <c r="B781" s="20">
        <v>9481</v>
      </c>
      <c r="C781" s="20">
        <v>9324</v>
      </c>
      <c r="D781" s="20">
        <v>36709</v>
      </c>
    </row>
    <row r="782" spans="1:4" x14ac:dyDescent="0.2">
      <c r="A782" t="s">
        <v>66</v>
      </c>
      <c r="B782">
        <v>37</v>
      </c>
      <c r="C782">
        <v>0</v>
      </c>
      <c r="D782">
        <v>6</v>
      </c>
    </row>
    <row r="783" spans="1:4" x14ac:dyDescent="0.2">
      <c r="A783" t="s">
        <v>109</v>
      </c>
    </row>
    <row r="784" spans="1:4" x14ac:dyDescent="0.2">
      <c r="A784" t="s">
        <v>82</v>
      </c>
    </row>
    <row r="785" spans="1:4" x14ac:dyDescent="0.2">
      <c r="A785" t="s">
        <v>72</v>
      </c>
      <c r="B785" s="20">
        <v>13970</v>
      </c>
      <c r="C785" s="20">
        <v>13749</v>
      </c>
      <c r="D785" s="20">
        <v>61471</v>
      </c>
    </row>
    <row r="786" spans="1:4" x14ac:dyDescent="0.2">
      <c r="A786" t="s">
        <v>59</v>
      </c>
      <c r="B786">
        <v>108</v>
      </c>
      <c r="C786">
        <v>107</v>
      </c>
      <c r="D786">
        <v>480</v>
      </c>
    </row>
    <row r="787" spans="1:4" x14ac:dyDescent="0.2">
      <c r="A787" t="s">
        <v>60</v>
      </c>
      <c r="B787">
        <v>18</v>
      </c>
      <c r="C787">
        <v>17</v>
      </c>
      <c r="D787">
        <v>72</v>
      </c>
    </row>
    <row r="788" spans="1:4" x14ac:dyDescent="0.2">
      <c r="A788" t="s">
        <v>61</v>
      </c>
      <c r="B788">
        <v>18</v>
      </c>
      <c r="C788">
        <v>18</v>
      </c>
      <c r="D788">
        <v>79</v>
      </c>
    </row>
    <row r="789" spans="1:4" x14ac:dyDescent="0.2">
      <c r="A789" t="s">
        <v>62</v>
      </c>
      <c r="B789">
        <v>395</v>
      </c>
      <c r="C789">
        <v>388</v>
      </c>
      <c r="D789" s="20">
        <v>1798</v>
      </c>
    </row>
    <row r="790" spans="1:4" x14ac:dyDescent="0.2">
      <c r="A790" t="s">
        <v>63</v>
      </c>
      <c r="B790" s="20">
        <v>1288</v>
      </c>
      <c r="C790" s="20">
        <v>1268</v>
      </c>
      <c r="D790" s="20">
        <v>5804</v>
      </c>
    </row>
    <row r="791" spans="1:4" x14ac:dyDescent="0.2">
      <c r="A791" t="s">
        <v>64</v>
      </c>
      <c r="B791" s="20">
        <v>9953</v>
      </c>
      <c r="C791" s="20">
        <v>9819</v>
      </c>
      <c r="D791" s="20">
        <v>44963</v>
      </c>
    </row>
    <row r="792" spans="1:4" x14ac:dyDescent="0.2">
      <c r="A792" t="s">
        <v>74</v>
      </c>
      <c r="B792" s="20">
        <v>2175</v>
      </c>
      <c r="C792" s="20">
        <v>2131</v>
      </c>
      <c r="D792" s="20">
        <v>8273</v>
      </c>
    </row>
    <row r="793" spans="1:4" x14ac:dyDescent="0.2">
      <c r="A793" t="s">
        <v>66</v>
      </c>
      <c r="B793">
        <v>15</v>
      </c>
      <c r="C793">
        <v>1</v>
      </c>
      <c r="D793">
        <v>2</v>
      </c>
    </row>
    <row r="794" spans="1:4" x14ac:dyDescent="0.2">
      <c r="A794" t="s">
        <v>83</v>
      </c>
    </row>
    <row r="795" spans="1:4" x14ac:dyDescent="0.2">
      <c r="A795" t="s">
        <v>72</v>
      </c>
      <c r="B795">
        <v>0</v>
      </c>
      <c r="C795">
        <v>0</v>
      </c>
      <c r="D795">
        <v>0</v>
      </c>
    </row>
    <row r="796" spans="1:4" x14ac:dyDescent="0.2">
      <c r="A796" t="s">
        <v>59</v>
      </c>
      <c r="B796">
        <v>0</v>
      </c>
      <c r="C796">
        <v>0</v>
      </c>
      <c r="D796">
        <v>0</v>
      </c>
    </row>
    <row r="797" spans="1:4" x14ac:dyDescent="0.2">
      <c r="A797" t="s">
        <v>60</v>
      </c>
      <c r="B797">
        <v>0</v>
      </c>
      <c r="C797">
        <v>0</v>
      </c>
      <c r="D797">
        <v>0</v>
      </c>
    </row>
    <row r="798" spans="1:4" x14ac:dyDescent="0.2">
      <c r="A798" t="s">
        <v>61</v>
      </c>
      <c r="B798">
        <v>0</v>
      </c>
      <c r="C798">
        <v>0</v>
      </c>
      <c r="D798">
        <v>0</v>
      </c>
    </row>
    <row r="799" spans="1:4" x14ac:dyDescent="0.2">
      <c r="A799" t="s">
        <v>62</v>
      </c>
      <c r="B799">
        <v>0</v>
      </c>
      <c r="C799">
        <v>0</v>
      </c>
      <c r="D799">
        <v>0</v>
      </c>
    </row>
    <row r="800" spans="1:4" x14ac:dyDescent="0.2">
      <c r="A800" t="s">
        <v>63</v>
      </c>
      <c r="B800">
        <v>0</v>
      </c>
      <c r="C800">
        <v>0</v>
      </c>
      <c r="D800">
        <v>0</v>
      </c>
    </row>
    <row r="801" spans="1:4" x14ac:dyDescent="0.2">
      <c r="A801" t="s">
        <v>64</v>
      </c>
      <c r="B801">
        <v>0</v>
      </c>
      <c r="C801">
        <v>0</v>
      </c>
      <c r="D801">
        <v>0</v>
      </c>
    </row>
    <row r="802" spans="1:4" x14ac:dyDescent="0.2">
      <c r="A802" t="s">
        <v>74</v>
      </c>
      <c r="B802">
        <v>0</v>
      </c>
      <c r="C802">
        <v>0</v>
      </c>
      <c r="D802">
        <v>0</v>
      </c>
    </row>
    <row r="803" spans="1:4" x14ac:dyDescent="0.2">
      <c r="A803" t="s">
        <v>66</v>
      </c>
      <c r="B803">
        <v>0</v>
      </c>
      <c r="C803">
        <v>0</v>
      </c>
      <c r="D803">
        <v>0</v>
      </c>
    </row>
    <row r="804" spans="1:4" x14ac:dyDescent="0.2">
      <c r="A804" t="s">
        <v>84</v>
      </c>
    </row>
    <row r="805" spans="1:4" x14ac:dyDescent="0.2">
      <c r="A805" t="s">
        <v>72</v>
      </c>
      <c r="B805" s="20">
        <v>13970</v>
      </c>
      <c r="C805" s="20">
        <v>13749</v>
      </c>
      <c r="D805" s="20">
        <v>61471</v>
      </c>
    </row>
    <row r="806" spans="1:4" x14ac:dyDescent="0.2">
      <c r="A806" t="s">
        <v>59</v>
      </c>
      <c r="B806">
        <v>108</v>
      </c>
      <c r="C806">
        <v>107</v>
      </c>
      <c r="D806">
        <v>480</v>
      </c>
    </row>
    <row r="807" spans="1:4" x14ac:dyDescent="0.2">
      <c r="A807" t="s">
        <v>60</v>
      </c>
      <c r="B807">
        <v>18</v>
      </c>
      <c r="C807">
        <v>17</v>
      </c>
      <c r="D807">
        <v>72</v>
      </c>
    </row>
    <row r="808" spans="1:4" x14ac:dyDescent="0.2">
      <c r="A808" t="s">
        <v>61</v>
      </c>
      <c r="B808">
        <v>18</v>
      </c>
      <c r="C808">
        <v>18</v>
      </c>
      <c r="D808">
        <v>79</v>
      </c>
    </row>
    <row r="809" spans="1:4" x14ac:dyDescent="0.2">
      <c r="A809" t="s">
        <v>62</v>
      </c>
      <c r="B809">
        <v>395</v>
      </c>
      <c r="C809">
        <v>388</v>
      </c>
      <c r="D809" s="20">
        <v>1798</v>
      </c>
    </row>
    <row r="810" spans="1:4" x14ac:dyDescent="0.2">
      <c r="A810" t="s">
        <v>63</v>
      </c>
      <c r="B810" s="20">
        <v>1288</v>
      </c>
      <c r="C810" s="20">
        <v>1268</v>
      </c>
      <c r="D810" s="20">
        <v>5804</v>
      </c>
    </row>
    <row r="811" spans="1:4" x14ac:dyDescent="0.2">
      <c r="A811" t="s">
        <v>64</v>
      </c>
      <c r="B811" s="20">
        <v>9953</v>
      </c>
      <c r="C811" s="20">
        <v>9819</v>
      </c>
      <c r="D811" s="20">
        <v>44963</v>
      </c>
    </row>
    <row r="812" spans="1:4" x14ac:dyDescent="0.2">
      <c r="A812" t="s">
        <v>74</v>
      </c>
      <c r="B812" s="20">
        <v>2175</v>
      </c>
      <c r="C812" s="20">
        <v>2131</v>
      </c>
      <c r="D812" s="20">
        <v>8273</v>
      </c>
    </row>
    <row r="813" spans="1:4" x14ac:dyDescent="0.2">
      <c r="A813" t="s">
        <v>66</v>
      </c>
      <c r="B813">
        <v>15</v>
      </c>
      <c r="C813">
        <v>1</v>
      </c>
      <c r="D813">
        <v>2</v>
      </c>
    </row>
    <row r="814" spans="1:4" x14ac:dyDescent="0.2">
      <c r="A814" t="s">
        <v>110</v>
      </c>
    </row>
    <row r="815" spans="1:4" x14ac:dyDescent="0.2">
      <c r="A815" t="s">
        <v>82</v>
      </c>
    </row>
    <row r="816" spans="1:4" x14ac:dyDescent="0.2">
      <c r="A816" t="s">
        <v>72</v>
      </c>
      <c r="B816" s="20">
        <v>8722</v>
      </c>
      <c r="C816" s="20">
        <v>8704</v>
      </c>
      <c r="D816" s="20">
        <v>36663</v>
      </c>
    </row>
    <row r="817" spans="1:4" x14ac:dyDescent="0.2">
      <c r="A817" t="s">
        <v>59</v>
      </c>
      <c r="B817">
        <v>46</v>
      </c>
      <c r="C817">
        <v>46</v>
      </c>
      <c r="D817">
        <v>190</v>
      </c>
    </row>
    <row r="818" spans="1:4" x14ac:dyDescent="0.2">
      <c r="A818" t="s">
        <v>60</v>
      </c>
      <c r="B818">
        <v>7</v>
      </c>
      <c r="C818">
        <v>7</v>
      </c>
      <c r="D818">
        <v>24</v>
      </c>
    </row>
    <row r="819" spans="1:4" x14ac:dyDescent="0.2">
      <c r="A819" t="s">
        <v>61</v>
      </c>
      <c r="B819">
        <v>13</v>
      </c>
      <c r="C819">
        <v>13</v>
      </c>
      <c r="D819">
        <v>56</v>
      </c>
    </row>
    <row r="820" spans="1:4" x14ac:dyDescent="0.2">
      <c r="A820" t="s">
        <v>62</v>
      </c>
      <c r="B820">
        <v>414</v>
      </c>
      <c r="C820">
        <v>413</v>
      </c>
      <c r="D820" s="20">
        <v>1874</v>
      </c>
    </row>
    <row r="821" spans="1:4" x14ac:dyDescent="0.2">
      <c r="A821" t="s">
        <v>63</v>
      </c>
      <c r="B821">
        <v>423</v>
      </c>
      <c r="C821">
        <v>421</v>
      </c>
      <c r="D821" s="20">
        <v>1829</v>
      </c>
    </row>
    <row r="822" spans="1:4" x14ac:dyDescent="0.2">
      <c r="A822" t="s">
        <v>64</v>
      </c>
      <c r="B822" s="20">
        <v>5552</v>
      </c>
      <c r="C822" s="20">
        <v>5540</v>
      </c>
      <c r="D822" s="20">
        <v>24185</v>
      </c>
    </row>
    <row r="823" spans="1:4" x14ac:dyDescent="0.2">
      <c r="A823" t="s">
        <v>74</v>
      </c>
      <c r="B823" s="20">
        <v>2267</v>
      </c>
      <c r="C823" s="20">
        <v>2264</v>
      </c>
      <c r="D823" s="20">
        <v>8505</v>
      </c>
    </row>
    <row r="824" spans="1:4" x14ac:dyDescent="0.2">
      <c r="A824" t="s">
        <v>66</v>
      </c>
      <c r="B824">
        <v>0</v>
      </c>
      <c r="C824">
        <v>0</v>
      </c>
      <c r="D824">
        <v>0</v>
      </c>
    </row>
    <row r="825" spans="1:4" x14ac:dyDescent="0.2">
      <c r="A825" t="s">
        <v>83</v>
      </c>
    </row>
    <row r="826" spans="1:4" x14ac:dyDescent="0.2">
      <c r="A826" t="s">
        <v>72</v>
      </c>
      <c r="B826">
        <v>0</v>
      </c>
      <c r="C826">
        <v>0</v>
      </c>
      <c r="D826">
        <v>0</v>
      </c>
    </row>
    <row r="827" spans="1:4" x14ac:dyDescent="0.2">
      <c r="A827" t="s">
        <v>59</v>
      </c>
      <c r="B827">
        <v>0</v>
      </c>
      <c r="C827">
        <v>0</v>
      </c>
      <c r="D827">
        <v>0</v>
      </c>
    </row>
    <row r="828" spans="1:4" x14ac:dyDescent="0.2">
      <c r="A828" t="s">
        <v>60</v>
      </c>
      <c r="B828">
        <v>0</v>
      </c>
      <c r="C828">
        <v>0</v>
      </c>
      <c r="D828">
        <v>0</v>
      </c>
    </row>
    <row r="829" spans="1:4" x14ac:dyDescent="0.2">
      <c r="A829" t="s">
        <v>61</v>
      </c>
      <c r="B829">
        <v>0</v>
      </c>
      <c r="C829">
        <v>0</v>
      </c>
      <c r="D829">
        <v>0</v>
      </c>
    </row>
    <row r="830" spans="1:4" x14ac:dyDescent="0.2">
      <c r="A830" t="s">
        <v>62</v>
      </c>
      <c r="B830">
        <v>0</v>
      </c>
      <c r="C830">
        <v>0</v>
      </c>
      <c r="D830">
        <v>0</v>
      </c>
    </row>
    <row r="831" spans="1:4" x14ac:dyDescent="0.2">
      <c r="A831" t="s">
        <v>63</v>
      </c>
      <c r="B831">
        <v>0</v>
      </c>
      <c r="C831">
        <v>0</v>
      </c>
      <c r="D831">
        <v>0</v>
      </c>
    </row>
    <row r="832" spans="1:4" x14ac:dyDescent="0.2">
      <c r="A832" t="s">
        <v>64</v>
      </c>
      <c r="B832">
        <v>0</v>
      </c>
      <c r="C832">
        <v>0</v>
      </c>
      <c r="D832">
        <v>0</v>
      </c>
    </row>
    <row r="833" spans="1:4" x14ac:dyDescent="0.2">
      <c r="A833" t="s">
        <v>74</v>
      </c>
      <c r="B833">
        <v>0</v>
      </c>
      <c r="C833">
        <v>0</v>
      </c>
      <c r="D833">
        <v>0</v>
      </c>
    </row>
    <row r="834" spans="1:4" x14ac:dyDescent="0.2">
      <c r="A834" t="s">
        <v>66</v>
      </c>
      <c r="B834">
        <v>0</v>
      </c>
      <c r="C834">
        <v>0</v>
      </c>
      <c r="D834">
        <v>0</v>
      </c>
    </row>
    <row r="835" spans="1:4" x14ac:dyDescent="0.2">
      <c r="A835" t="s">
        <v>84</v>
      </c>
    </row>
    <row r="836" spans="1:4" x14ac:dyDescent="0.2">
      <c r="A836" t="s">
        <v>72</v>
      </c>
      <c r="B836" s="20">
        <v>8722</v>
      </c>
      <c r="C836" s="20">
        <v>8704</v>
      </c>
      <c r="D836" s="20">
        <v>36663</v>
      </c>
    </row>
    <row r="837" spans="1:4" x14ac:dyDescent="0.2">
      <c r="A837" t="s">
        <v>59</v>
      </c>
      <c r="B837">
        <v>46</v>
      </c>
      <c r="C837">
        <v>46</v>
      </c>
      <c r="D837">
        <v>190</v>
      </c>
    </row>
    <row r="838" spans="1:4" x14ac:dyDescent="0.2">
      <c r="A838" t="s">
        <v>60</v>
      </c>
      <c r="B838">
        <v>7</v>
      </c>
      <c r="C838">
        <v>7</v>
      </c>
      <c r="D838">
        <v>24</v>
      </c>
    </row>
    <row r="839" spans="1:4" x14ac:dyDescent="0.2">
      <c r="A839" t="s">
        <v>61</v>
      </c>
      <c r="B839">
        <v>13</v>
      </c>
      <c r="C839">
        <v>13</v>
      </c>
      <c r="D839">
        <v>56</v>
      </c>
    </row>
    <row r="840" spans="1:4" x14ac:dyDescent="0.2">
      <c r="A840" t="s">
        <v>62</v>
      </c>
      <c r="B840">
        <v>414</v>
      </c>
      <c r="C840">
        <v>413</v>
      </c>
      <c r="D840" s="20">
        <v>1874</v>
      </c>
    </row>
    <row r="841" spans="1:4" x14ac:dyDescent="0.2">
      <c r="A841" t="s">
        <v>63</v>
      </c>
      <c r="B841">
        <v>423</v>
      </c>
      <c r="C841">
        <v>421</v>
      </c>
      <c r="D841" s="20">
        <v>1829</v>
      </c>
    </row>
    <row r="842" spans="1:4" x14ac:dyDescent="0.2">
      <c r="A842" t="s">
        <v>64</v>
      </c>
      <c r="B842" s="20">
        <v>5552</v>
      </c>
      <c r="C842" s="20">
        <v>5540</v>
      </c>
      <c r="D842" s="20">
        <v>24185</v>
      </c>
    </row>
    <row r="843" spans="1:4" x14ac:dyDescent="0.2">
      <c r="A843" t="s">
        <v>74</v>
      </c>
      <c r="B843" s="20">
        <v>2267</v>
      </c>
      <c r="C843" s="20">
        <v>2264</v>
      </c>
      <c r="D843" s="20">
        <v>8505</v>
      </c>
    </row>
    <row r="844" spans="1:4" x14ac:dyDescent="0.2">
      <c r="A844" t="s">
        <v>66</v>
      </c>
      <c r="B844">
        <v>0</v>
      </c>
      <c r="C844">
        <v>0</v>
      </c>
      <c r="D844">
        <v>0</v>
      </c>
    </row>
    <row r="845" spans="1:4" x14ac:dyDescent="0.2">
      <c r="A845" t="s">
        <v>111</v>
      </c>
    </row>
    <row r="846" spans="1:4" x14ac:dyDescent="0.2">
      <c r="A846" t="s">
        <v>82</v>
      </c>
    </row>
    <row r="847" spans="1:4" x14ac:dyDescent="0.2">
      <c r="A847" t="s">
        <v>72</v>
      </c>
      <c r="B847" s="20">
        <v>29552</v>
      </c>
      <c r="C847" s="20">
        <v>28911</v>
      </c>
      <c r="D847" s="20">
        <v>127487</v>
      </c>
    </row>
    <row r="848" spans="1:4" x14ac:dyDescent="0.2">
      <c r="A848" t="s">
        <v>59</v>
      </c>
      <c r="B848">
        <v>334</v>
      </c>
      <c r="C848">
        <v>320</v>
      </c>
      <c r="D848" s="20">
        <v>1450</v>
      </c>
    </row>
    <row r="849" spans="1:4" x14ac:dyDescent="0.2">
      <c r="A849" t="s">
        <v>60</v>
      </c>
      <c r="B849">
        <v>55</v>
      </c>
      <c r="C849">
        <v>55</v>
      </c>
      <c r="D849">
        <v>278</v>
      </c>
    </row>
    <row r="850" spans="1:4" x14ac:dyDescent="0.2">
      <c r="A850" t="s">
        <v>61</v>
      </c>
      <c r="B850">
        <v>368</v>
      </c>
      <c r="C850">
        <v>357</v>
      </c>
      <c r="D850" s="20">
        <v>1709</v>
      </c>
    </row>
    <row r="851" spans="1:4" x14ac:dyDescent="0.2">
      <c r="A851" t="s">
        <v>62</v>
      </c>
      <c r="B851" s="20">
        <v>3957</v>
      </c>
      <c r="C851" s="20">
        <v>3898</v>
      </c>
      <c r="D851" s="20">
        <v>19179</v>
      </c>
    </row>
    <row r="852" spans="1:4" x14ac:dyDescent="0.2">
      <c r="A852" t="s">
        <v>63</v>
      </c>
      <c r="B852" s="20">
        <v>3703</v>
      </c>
      <c r="C852" s="20">
        <v>3658</v>
      </c>
      <c r="D852" s="20">
        <v>17888</v>
      </c>
    </row>
    <row r="853" spans="1:4" x14ac:dyDescent="0.2">
      <c r="A853" t="s">
        <v>64</v>
      </c>
      <c r="B853" s="20">
        <v>14672</v>
      </c>
      <c r="C853" s="20">
        <v>14380</v>
      </c>
      <c r="D853" s="20">
        <v>63236</v>
      </c>
    </row>
    <row r="854" spans="1:4" x14ac:dyDescent="0.2">
      <c r="A854" t="s">
        <v>74</v>
      </c>
      <c r="B854" s="20">
        <v>6379</v>
      </c>
      <c r="C854" s="20">
        <v>6243</v>
      </c>
      <c r="D854" s="20">
        <v>23747</v>
      </c>
    </row>
    <row r="855" spans="1:4" x14ac:dyDescent="0.2">
      <c r="A855" t="s">
        <v>66</v>
      </c>
      <c r="B855">
        <v>84</v>
      </c>
      <c r="C855">
        <v>0</v>
      </c>
      <c r="D855">
        <v>0</v>
      </c>
    </row>
    <row r="856" spans="1:4" x14ac:dyDescent="0.2">
      <c r="A856" t="s">
        <v>83</v>
      </c>
    </row>
    <row r="857" spans="1:4" x14ac:dyDescent="0.2">
      <c r="A857" t="s">
        <v>72</v>
      </c>
      <c r="B857" s="20">
        <v>13230</v>
      </c>
      <c r="C857" s="20">
        <v>12939</v>
      </c>
      <c r="D857" s="20">
        <v>62265</v>
      </c>
    </row>
    <row r="858" spans="1:4" x14ac:dyDescent="0.2">
      <c r="A858" t="s">
        <v>59</v>
      </c>
      <c r="B858">
        <v>272</v>
      </c>
      <c r="C858">
        <v>260</v>
      </c>
      <c r="D858" s="20">
        <v>1210</v>
      </c>
    </row>
    <row r="859" spans="1:4" x14ac:dyDescent="0.2">
      <c r="A859" t="s">
        <v>60</v>
      </c>
      <c r="B859">
        <v>55</v>
      </c>
      <c r="C859">
        <v>55</v>
      </c>
      <c r="D859">
        <v>278</v>
      </c>
    </row>
    <row r="860" spans="1:4" x14ac:dyDescent="0.2">
      <c r="A860" t="s">
        <v>61</v>
      </c>
      <c r="B860">
        <v>368</v>
      </c>
      <c r="C860">
        <v>357</v>
      </c>
      <c r="D860" s="20">
        <v>1709</v>
      </c>
    </row>
    <row r="861" spans="1:4" x14ac:dyDescent="0.2">
      <c r="A861" t="s">
        <v>62</v>
      </c>
      <c r="B861" s="20">
        <v>3422</v>
      </c>
      <c r="C861" s="20">
        <v>3384</v>
      </c>
      <c r="D861" s="20">
        <v>16894</v>
      </c>
    </row>
    <row r="862" spans="1:4" x14ac:dyDescent="0.2">
      <c r="A862" t="s">
        <v>63</v>
      </c>
      <c r="B862" s="20">
        <v>3023</v>
      </c>
      <c r="C862" s="20">
        <v>2983</v>
      </c>
      <c r="D862" s="20">
        <v>14888</v>
      </c>
    </row>
    <row r="863" spans="1:4" x14ac:dyDescent="0.2">
      <c r="A863" t="s">
        <v>64</v>
      </c>
      <c r="B863" s="20">
        <v>5213</v>
      </c>
      <c r="C863" s="20">
        <v>5102</v>
      </c>
      <c r="D863" s="20">
        <v>23783</v>
      </c>
    </row>
    <row r="864" spans="1:4" x14ac:dyDescent="0.2">
      <c r="A864" t="s">
        <v>74</v>
      </c>
      <c r="B864">
        <v>826</v>
      </c>
      <c r="C864">
        <v>798</v>
      </c>
      <c r="D864" s="20">
        <v>3503</v>
      </c>
    </row>
    <row r="865" spans="1:4" x14ac:dyDescent="0.2">
      <c r="A865" t="s">
        <v>66</v>
      </c>
      <c r="B865">
        <v>51</v>
      </c>
      <c r="C865">
        <v>0</v>
      </c>
      <c r="D865">
        <v>0</v>
      </c>
    </row>
    <row r="866" spans="1:4" x14ac:dyDescent="0.2">
      <c r="A866" t="s">
        <v>84</v>
      </c>
    </row>
    <row r="867" spans="1:4" x14ac:dyDescent="0.2">
      <c r="A867" t="s">
        <v>72</v>
      </c>
      <c r="B867" s="20">
        <v>16322</v>
      </c>
      <c r="C867" s="20">
        <v>15972</v>
      </c>
      <c r="D867" s="20">
        <v>65222</v>
      </c>
    </row>
    <row r="868" spans="1:4" x14ac:dyDescent="0.2">
      <c r="A868" t="s">
        <v>59</v>
      </c>
      <c r="B868">
        <v>62</v>
      </c>
      <c r="C868">
        <v>60</v>
      </c>
      <c r="D868">
        <v>240</v>
      </c>
    </row>
    <row r="869" spans="1:4" x14ac:dyDescent="0.2">
      <c r="A869" t="s">
        <v>60</v>
      </c>
      <c r="B869">
        <v>0</v>
      </c>
      <c r="C869">
        <v>0</v>
      </c>
      <c r="D869">
        <v>0</v>
      </c>
    </row>
    <row r="870" spans="1:4" x14ac:dyDescent="0.2">
      <c r="A870" t="s">
        <v>61</v>
      </c>
      <c r="B870">
        <v>0</v>
      </c>
      <c r="C870">
        <v>0</v>
      </c>
      <c r="D870">
        <v>0</v>
      </c>
    </row>
    <row r="871" spans="1:4" x14ac:dyDescent="0.2">
      <c r="A871" t="s">
        <v>62</v>
      </c>
      <c r="B871">
        <v>535</v>
      </c>
      <c r="C871">
        <v>514</v>
      </c>
      <c r="D871" s="20">
        <v>2285</v>
      </c>
    </row>
    <row r="872" spans="1:4" x14ac:dyDescent="0.2">
      <c r="A872" t="s">
        <v>63</v>
      </c>
      <c r="B872">
        <v>680</v>
      </c>
      <c r="C872">
        <v>675</v>
      </c>
      <c r="D872" s="20">
        <v>3000</v>
      </c>
    </row>
    <row r="873" spans="1:4" x14ac:dyDescent="0.2">
      <c r="A873" t="s">
        <v>64</v>
      </c>
      <c r="B873" s="20">
        <v>9459</v>
      </c>
      <c r="C873" s="20">
        <v>9278</v>
      </c>
      <c r="D873" s="20">
        <v>39453</v>
      </c>
    </row>
    <row r="874" spans="1:4" x14ac:dyDescent="0.2">
      <c r="A874" t="s">
        <v>74</v>
      </c>
      <c r="B874" s="20">
        <v>5553</v>
      </c>
      <c r="C874" s="20">
        <v>5445</v>
      </c>
      <c r="D874" s="20">
        <v>20244</v>
      </c>
    </row>
    <row r="875" spans="1:4" x14ac:dyDescent="0.2">
      <c r="A875" t="s">
        <v>66</v>
      </c>
      <c r="B875">
        <v>33</v>
      </c>
      <c r="C875">
        <v>0</v>
      </c>
      <c r="D875">
        <v>0</v>
      </c>
    </row>
    <row r="876" spans="1:4" x14ac:dyDescent="0.2">
      <c r="A876" t="s">
        <v>112</v>
      </c>
    </row>
    <row r="877" spans="1:4" x14ac:dyDescent="0.2">
      <c r="A877" t="s">
        <v>82</v>
      </c>
    </row>
    <row r="878" spans="1:4" x14ac:dyDescent="0.2">
      <c r="A878" t="s">
        <v>72</v>
      </c>
      <c r="B878" s="20">
        <v>68483</v>
      </c>
      <c r="C878" s="20">
        <v>67392</v>
      </c>
      <c r="D878" s="20">
        <v>271359</v>
      </c>
    </row>
    <row r="879" spans="1:4" x14ac:dyDescent="0.2">
      <c r="A879" t="s">
        <v>59</v>
      </c>
      <c r="B879">
        <v>926</v>
      </c>
      <c r="C879">
        <v>907</v>
      </c>
      <c r="D879" s="20">
        <v>3959</v>
      </c>
    </row>
    <row r="880" spans="1:4" x14ac:dyDescent="0.2">
      <c r="A880" t="s">
        <v>60</v>
      </c>
      <c r="B880">
        <v>198</v>
      </c>
      <c r="C880">
        <v>194</v>
      </c>
      <c r="D880">
        <v>918</v>
      </c>
    </row>
    <row r="881" spans="1:4" x14ac:dyDescent="0.2">
      <c r="A881" t="s">
        <v>61</v>
      </c>
      <c r="B881">
        <v>583</v>
      </c>
      <c r="C881">
        <v>570</v>
      </c>
      <c r="D881" s="20">
        <v>2653</v>
      </c>
    </row>
    <row r="882" spans="1:4" x14ac:dyDescent="0.2">
      <c r="A882" t="s">
        <v>62</v>
      </c>
      <c r="B882" s="20">
        <v>5759</v>
      </c>
      <c r="C882" s="20">
        <v>5693</v>
      </c>
      <c r="D882" s="20">
        <v>25457</v>
      </c>
    </row>
    <row r="883" spans="1:4" x14ac:dyDescent="0.2">
      <c r="A883" t="s">
        <v>63</v>
      </c>
      <c r="B883" s="20">
        <v>7001</v>
      </c>
      <c r="C883" s="20">
        <v>6908</v>
      </c>
      <c r="D883" s="20">
        <v>29529</v>
      </c>
    </row>
    <row r="884" spans="1:4" x14ac:dyDescent="0.2">
      <c r="A884" t="s">
        <v>64</v>
      </c>
      <c r="B884" s="20">
        <v>47209</v>
      </c>
      <c r="C884" s="20">
        <v>46676</v>
      </c>
      <c r="D884" s="20">
        <v>187387</v>
      </c>
    </row>
    <row r="885" spans="1:4" x14ac:dyDescent="0.2">
      <c r="A885" t="s">
        <v>74</v>
      </c>
      <c r="B885" s="20">
        <v>6608</v>
      </c>
      <c r="C885" s="20">
        <v>6444</v>
      </c>
      <c r="D885" s="20">
        <v>21455</v>
      </c>
    </row>
    <row r="886" spans="1:4" x14ac:dyDescent="0.2">
      <c r="A886" t="s">
        <v>66</v>
      </c>
      <c r="B886">
        <v>199</v>
      </c>
      <c r="C886">
        <v>0</v>
      </c>
      <c r="D886">
        <v>1</v>
      </c>
    </row>
    <row r="887" spans="1:4" x14ac:dyDescent="0.2">
      <c r="A887" t="s">
        <v>83</v>
      </c>
    </row>
    <row r="888" spans="1:4" x14ac:dyDescent="0.2">
      <c r="A888" t="s">
        <v>72</v>
      </c>
      <c r="B888" s="20">
        <v>27307</v>
      </c>
      <c r="C888" s="20">
        <v>26661</v>
      </c>
      <c r="D888" s="20">
        <v>114072</v>
      </c>
    </row>
    <row r="889" spans="1:4" x14ac:dyDescent="0.2">
      <c r="A889" t="s">
        <v>59</v>
      </c>
      <c r="B889">
        <v>562</v>
      </c>
      <c r="C889">
        <v>545</v>
      </c>
      <c r="D889" s="20">
        <v>2494</v>
      </c>
    </row>
    <row r="890" spans="1:4" x14ac:dyDescent="0.2">
      <c r="A890" t="s">
        <v>60</v>
      </c>
      <c r="B890">
        <v>146</v>
      </c>
      <c r="C890">
        <v>142</v>
      </c>
      <c r="D890">
        <v>691</v>
      </c>
    </row>
    <row r="891" spans="1:4" x14ac:dyDescent="0.2">
      <c r="A891" t="s">
        <v>61</v>
      </c>
      <c r="B891">
        <v>503</v>
      </c>
      <c r="C891">
        <v>491</v>
      </c>
      <c r="D891" s="20">
        <v>2316</v>
      </c>
    </row>
    <row r="892" spans="1:4" x14ac:dyDescent="0.2">
      <c r="A892" t="s">
        <v>62</v>
      </c>
      <c r="B892" s="20">
        <v>4398</v>
      </c>
      <c r="C892" s="20">
        <v>4346</v>
      </c>
      <c r="D892" s="20">
        <v>20150</v>
      </c>
    </row>
    <row r="893" spans="1:4" x14ac:dyDescent="0.2">
      <c r="A893" t="s">
        <v>63</v>
      </c>
      <c r="B893" s="20">
        <v>3153</v>
      </c>
      <c r="C893" s="20">
        <v>3098</v>
      </c>
      <c r="D893" s="20">
        <v>13884</v>
      </c>
    </row>
    <row r="894" spans="1:4" x14ac:dyDescent="0.2">
      <c r="A894" t="s">
        <v>64</v>
      </c>
      <c r="B894" s="20">
        <v>17115</v>
      </c>
      <c r="C894" s="20">
        <v>16841</v>
      </c>
      <c r="D894" s="20">
        <v>70348</v>
      </c>
    </row>
    <row r="895" spans="1:4" x14ac:dyDescent="0.2">
      <c r="A895" t="s">
        <v>74</v>
      </c>
      <c r="B895" s="20">
        <v>1267</v>
      </c>
      <c r="C895" s="20">
        <v>1198</v>
      </c>
      <c r="D895" s="20">
        <v>4188</v>
      </c>
    </row>
    <row r="896" spans="1:4" x14ac:dyDescent="0.2">
      <c r="A896" t="s">
        <v>66</v>
      </c>
      <c r="B896">
        <v>163</v>
      </c>
      <c r="C896">
        <v>0</v>
      </c>
      <c r="D896">
        <v>1</v>
      </c>
    </row>
    <row r="897" spans="1:4" x14ac:dyDescent="0.2">
      <c r="A897" t="s">
        <v>84</v>
      </c>
    </row>
    <row r="898" spans="1:4" x14ac:dyDescent="0.2">
      <c r="A898" t="s">
        <v>72</v>
      </c>
      <c r="B898" s="20">
        <v>41176</v>
      </c>
      <c r="C898" s="20">
        <v>40731</v>
      </c>
      <c r="D898" s="20">
        <v>157287</v>
      </c>
    </row>
    <row r="899" spans="1:4" x14ac:dyDescent="0.2">
      <c r="A899" t="s">
        <v>59</v>
      </c>
      <c r="B899">
        <v>364</v>
      </c>
      <c r="C899">
        <v>362</v>
      </c>
      <c r="D899" s="20">
        <v>1465</v>
      </c>
    </row>
    <row r="900" spans="1:4" x14ac:dyDescent="0.2">
      <c r="A900" t="s">
        <v>60</v>
      </c>
      <c r="B900">
        <v>52</v>
      </c>
      <c r="C900">
        <v>52</v>
      </c>
      <c r="D900">
        <v>227</v>
      </c>
    </row>
    <row r="901" spans="1:4" x14ac:dyDescent="0.2">
      <c r="A901" t="s">
        <v>61</v>
      </c>
      <c r="B901">
        <v>80</v>
      </c>
      <c r="C901">
        <v>79</v>
      </c>
      <c r="D901">
        <v>337</v>
      </c>
    </row>
    <row r="902" spans="1:4" x14ac:dyDescent="0.2">
      <c r="A902" t="s">
        <v>62</v>
      </c>
      <c r="B902" s="20">
        <v>1361</v>
      </c>
      <c r="C902" s="20">
        <v>1347</v>
      </c>
      <c r="D902" s="20">
        <v>5307</v>
      </c>
    </row>
    <row r="903" spans="1:4" x14ac:dyDescent="0.2">
      <c r="A903" t="s">
        <v>63</v>
      </c>
      <c r="B903" s="20">
        <v>3848</v>
      </c>
      <c r="C903" s="20">
        <v>3810</v>
      </c>
      <c r="D903" s="20">
        <v>15645</v>
      </c>
    </row>
    <row r="904" spans="1:4" x14ac:dyDescent="0.2">
      <c r="A904" t="s">
        <v>64</v>
      </c>
      <c r="B904" s="20">
        <v>30094</v>
      </c>
      <c r="C904" s="20">
        <v>29835</v>
      </c>
      <c r="D904" s="20">
        <v>117039</v>
      </c>
    </row>
    <row r="905" spans="1:4" x14ac:dyDescent="0.2">
      <c r="A905" t="s">
        <v>74</v>
      </c>
      <c r="B905" s="20">
        <v>5341</v>
      </c>
      <c r="C905" s="20">
        <v>5246</v>
      </c>
      <c r="D905" s="20">
        <v>17267</v>
      </c>
    </row>
    <row r="906" spans="1:4" x14ac:dyDescent="0.2">
      <c r="A906" t="s">
        <v>66</v>
      </c>
      <c r="B906">
        <v>36</v>
      </c>
      <c r="C906">
        <v>0</v>
      </c>
      <c r="D906">
        <v>0</v>
      </c>
    </row>
    <row r="907" spans="1:4" x14ac:dyDescent="0.2">
      <c r="A907" t="s">
        <v>113</v>
      </c>
    </row>
    <row r="908" spans="1:4" x14ac:dyDescent="0.2">
      <c r="A908" t="s">
        <v>82</v>
      </c>
    </row>
    <row r="909" spans="1:4" x14ac:dyDescent="0.2">
      <c r="A909" t="s">
        <v>72</v>
      </c>
      <c r="B909" s="20">
        <v>41463</v>
      </c>
      <c r="C909" s="20">
        <v>40905</v>
      </c>
      <c r="D909" s="20">
        <v>169944</v>
      </c>
    </row>
    <row r="910" spans="1:4" x14ac:dyDescent="0.2">
      <c r="A910" t="s">
        <v>59</v>
      </c>
      <c r="B910">
        <v>301</v>
      </c>
      <c r="C910">
        <v>300</v>
      </c>
      <c r="D910" s="20">
        <v>1224</v>
      </c>
    </row>
    <row r="911" spans="1:4" x14ac:dyDescent="0.2">
      <c r="A911" t="s">
        <v>60</v>
      </c>
      <c r="B911">
        <v>202</v>
      </c>
      <c r="C911">
        <v>201</v>
      </c>
      <c r="D911">
        <v>914</v>
      </c>
    </row>
    <row r="912" spans="1:4" x14ac:dyDescent="0.2">
      <c r="A912" t="s">
        <v>61</v>
      </c>
      <c r="B912">
        <v>362</v>
      </c>
      <c r="C912">
        <v>359</v>
      </c>
      <c r="D912" s="20">
        <v>1716</v>
      </c>
    </row>
    <row r="913" spans="1:4" x14ac:dyDescent="0.2">
      <c r="A913" t="s">
        <v>62</v>
      </c>
      <c r="B913" s="20">
        <v>3292</v>
      </c>
      <c r="C913" s="20">
        <v>3236</v>
      </c>
      <c r="D913" s="20">
        <v>15065</v>
      </c>
    </row>
    <row r="914" spans="1:4" x14ac:dyDescent="0.2">
      <c r="A914" t="s">
        <v>63</v>
      </c>
      <c r="B914" s="20">
        <v>4428</v>
      </c>
      <c r="C914" s="20">
        <v>4386</v>
      </c>
      <c r="D914" s="20">
        <v>19873</v>
      </c>
    </row>
    <row r="915" spans="1:4" x14ac:dyDescent="0.2">
      <c r="A915" t="s">
        <v>64</v>
      </c>
      <c r="B915" s="20">
        <v>29467</v>
      </c>
      <c r="C915" s="20">
        <v>29165</v>
      </c>
      <c r="D915" s="20">
        <v>120737</v>
      </c>
    </row>
    <row r="916" spans="1:4" x14ac:dyDescent="0.2">
      <c r="A916" t="s">
        <v>74</v>
      </c>
      <c r="B916" s="20">
        <v>3336</v>
      </c>
      <c r="C916" s="20">
        <v>3251</v>
      </c>
      <c r="D916" s="20">
        <v>10377</v>
      </c>
    </row>
    <row r="917" spans="1:4" x14ac:dyDescent="0.2">
      <c r="A917" t="s">
        <v>66</v>
      </c>
      <c r="B917">
        <v>75</v>
      </c>
      <c r="C917">
        <v>7</v>
      </c>
      <c r="D917">
        <v>38</v>
      </c>
    </row>
    <row r="918" spans="1:4" x14ac:dyDescent="0.2">
      <c r="A918" t="s">
        <v>83</v>
      </c>
    </row>
    <row r="919" spans="1:4" x14ac:dyDescent="0.2">
      <c r="A919" t="s">
        <v>72</v>
      </c>
      <c r="B919" s="20">
        <v>12315</v>
      </c>
      <c r="C919" s="20">
        <v>12160</v>
      </c>
      <c r="D919" s="20">
        <v>54099</v>
      </c>
    </row>
    <row r="920" spans="1:4" x14ac:dyDescent="0.2">
      <c r="A920" t="s">
        <v>59</v>
      </c>
      <c r="B920">
        <v>108</v>
      </c>
      <c r="C920">
        <v>108</v>
      </c>
      <c r="D920">
        <v>446</v>
      </c>
    </row>
    <row r="921" spans="1:4" x14ac:dyDescent="0.2">
      <c r="A921" t="s">
        <v>60</v>
      </c>
      <c r="B921">
        <v>38</v>
      </c>
      <c r="C921">
        <v>37</v>
      </c>
      <c r="D921">
        <v>228</v>
      </c>
    </row>
    <row r="922" spans="1:4" x14ac:dyDescent="0.2">
      <c r="A922" t="s">
        <v>61</v>
      </c>
      <c r="B922">
        <v>142</v>
      </c>
      <c r="C922">
        <v>140</v>
      </c>
      <c r="D922">
        <v>694</v>
      </c>
    </row>
    <row r="923" spans="1:4" x14ac:dyDescent="0.2">
      <c r="A923" t="s">
        <v>62</v>
      </c>
      <c r="B923" s="20">
        <v>1649</v>
      </c>
      <c r="C923" s="20">
        <v>1614</v>
      </c>
      <c r="D923" s="20">
        <v>7842</v>
      </c>
    </row>
    <row r="924" spans="1:4" x14ac:dyDescent="0.2">
      <c r="A924" t="s">
        <v>63</v>
      </c>
      <c r="B924" s="20">
        <v>2094</v>
      </c>
      <c r="C924" s="20">
        <v>2067</v>
      </c>
      <c r="D924" s="20">
        <v>9529</v>
      </c>
    </row>
    <row r="925" spans="1:4" x14ac:dyDescent="0.2">
      <c r="A925" t="s">
        <v>64</v>
      </c>
      <c r="B925" s="20">
        <v>8071</v>
      </c>
      <c r="C925" s="20">
        <v>8013</v>
      </c>
      <c r="D925" s="20">
        <v>34823</v>
      </c>
    </row>
    <row r="926" spans="1:4" x14ac:dyDescent="0.2">
      <c r="A926" t="s">
        <v>74</v>
      </c>
      <c r="B926">
        <v>175</v>
      </c>
      <c r="C926">
        <v>175</v>
      </c>
      <c r="D926">
        <v>504</v>
      </c>
    </row>
    <row r="927" spans="1:4" x14ac:dyDescent="0.2">
      <c r="A927" t="s">
        <v>66</v>
      </c>
      <c r="B927">
        <v>38</v>
      </c>
      <c r="C927">
        <v>6</v>
      </c>
      <c r="D927">
        <v>33</v>
      </c>
    </row>
    <row r="928" spans="1:4" x14ac:dyDescent="0.2">
      <c r="A928" t="s">
        <v>84</v>
      </c>
    </row>
    <row r="929" spans="1:4" x14ac:dyDescent="0.2">
      <c r="A929" t="s">
        <v>72</v>
      </c>
      <c r="B929" s="20">
        <v>29148</v>
      </c>
      <c r="C929" s="20">
        <v>28745</v>
      </c>
      <c r="D929" s="20">
        <v>115845</v>
      </c>
    </row>
    <row r="930" spans="1:4" x14ac:dyDescent="0.2">
      <c r="A930" t="s">
        <v>59</v>
      </c>
      <c r="B930">
        <v>193</v>
      </c>
      <c r="C930">
        <v>192</v>
      </c>
      <c r="D930">
        <v>778</v>
      </c>
    </row>
    <row r="931" spans="1:4" x14ac:dyDescent="0.2">
      <c r="A931" t="s">
        <v>60</v>
      </c>
      <c r="B931">
        <v>164</v>
      </c>
      <c r="C931">
        <v>164</v>
      </c>
      <c r="D931">
        <v>686</v>
      </c>
    </row>
    <row r="932" spans="1:4" x14ac:dyDescent="0.2">
      <c r="A932" t="s">
        <v>61</v>
      </c>
      <c r="B932">
        <v>220</v>
      </c>
      <c r="C932">
        <v>219</v>
      </c>
      <c r="D932" s="20">
        <v>1022</v>
      </c>
    </row>
    <row r="933" spans="1:4" x14ac:dyDescent="0.2">
      <c r="A933" t="s">
        <v>62</v>
      </c>
      <c r="B933" s="20">
        <v>1643</v>
      </c>
      <c r="C933" s="20">
        <v>1622</v>
      </c>
      <c r="D933" s="20">
        <v>7223</v>
      </c>
    </row>
    <row r="934" spans="1:4" x14ac:dyDescent="0.2">
      <c r="A934" t="s">
        <v>63</v>
      </c>
      <c r="B934" s="20">
        <v>2334</v>
      </c>
      <c r="C934" s="20">
        <v>2319</v>
      </c>
      <c r="D934" s="20">
        <v>10344</v>
      </c>
    </row>
    <row r="935" spans="1:4" x14ac:dyDescent="0.2">
      <c r="A935" t="s">
        <v>64</v>
      </c>
      <c r="B935" s="20">
        <v>21396</v>
      </c>
      <c r="C935" s="20">
        <v>21152</v>
      </c>
      <c r="D935" s="20">
        <v>85914</v>
      </c>
    </row>
    <row r="936" spans="1:4" x14ac:dyDescent="0.2">
      <c r="A936" t="s">
        <v>74</v>
      </c>
      <c r="B936" s="20">
        <v>3161</v>
      </c>
      <c r="C936" s="20">
        <v>3076</v>
      </c>
      <c r="D936" s="20">
        <v>9873</v>
      </c>
    </row>
    <row r="937" spans="1:4" x14ac:dyDescent="0.2">
      <c r="A937" t="s">
        <v>66</v>
      </c>
      <c r="B937">
        <v>37</v>
      </c>
      <c r="C937">
        <v>1</v>
      </c>
      <c r="D937">
        <v>5</v>
      </c>
    </row>
    <row r="938" spans="1:4" x14ac:dyDescent="0.2">
      <c r="A938" t="s">
        <v>114</v>
      </c>
    </row>
    <row r="939" spans="1:4" x14ac:dyDescent="0.2">
      <c r="A939" t="s">
        <v>82</v>
      </c>
    </row>
    <row r="940" spans="1:4" x14ac:dyDescent="0.2">
      <c r="A940" t="s">
        <v>72</v>
      </c>
      <c r="B940" s="20">
        <v>24885</v>
      </c>
      <c r="C940" s="20">
        <v>24157</v>
      </c>
      <c r="D940" s="20">
        <v>98754</v>
      </c>
    </row>
    <row r="941" spans="1:4" x14ac:dyDescent="0.2">
      <c r="A941" t="s">
        <v>59</v>
      </c>
      <c r="B941">
        <v>97</v>
      </c>
      <c r="C941">
        <v>94</v>
      </c>
      <c r="D941">
        <v>372</v>
      </c>
    </row>
    <row r="942" spans="1:4" x14ac:dyDescent="0.2">
      <c r="A942" t="s">
        <v>60</v>
      </c>
      <c r="B942">
        <v>5</v>
      </c>
      <c r="C942">
        <v>3</v>
      </c>
      <c r="D942">
        <v>15</v>
      </c>
    </row>
    <row r="943" spans="1:4" x14ac:dyDescent="0.2">
      <c r="A943" t="s">
        <v>61</v>
      </c>
      <c r="B943">
        <v>62</v>
      </c>
      <c r="C943">
        <v>60</v>
      </c>
      <c r="D943">
        <v>293</v>
      </c>
    </row>
    <row r="944" spans="1:4" x14ac:dyDescent="0.2">
      <c r="A944" t="s">
        <v>62</v>
      </c>
      <c r="B944" s="20">
        <v>1419</v>
      </c>
      <c r="C944" s="20">
        <v>1392</v>
      </c>
      <c r="D944" s="20">
        <v>6401</v>
      </c>
    </row>
    <row r="945" spans="1:4" x14ac:dyDescent="0.2">
      <c r="A945" t="s">
        <v>63</v>
      </c>
      <c r="B945" s="20">
        <v>2249</v>
      </c>
      <c r="C945" s="20">
        <v>2219</v>
      </c>
      <c r="D945" s="20">
        <v>9596</v>
      </c>
    </row>
    <row r="946" spans="1:4" x14ac:dyDescent="0.2">
      <c r="A946" t="s">
        <v>64</v>
      </c>
      <c r="B946" s="20">
        <v>18350</v>
      </c>
      <c r="C946" s="20">
        <v>17945</v>
      </c>
      <c r="D946" s="20">
        <v>74386</v>
      </c>
    </row>
    <row r="947" spans="1:4" x14ac:dyDescent="0.2">
      <c r="A947" t="s">
        <v>74</v>
      </c>
      <c r="B947" s="20">
        <v>2584</v>
      </c>
      <c r="C947" s="20">
        <v>2444</v>
      </c>
      <c r="D947" s="20">
        <v>7689</v>
      </c>
    </row>
    <row r="948" spans="1:4" x14ac:dyDescent="0.2">
      <c r="A948" t="s">
        <v>66</v>
      </c>
      <c r="B948">
        <v>119</v>
      </c>
      <c r="C948">
        <v>0</v>
      </c>
      <c r="D948">
        <v>2</v>
      </c>
    </row>
    <row r="949" spans="1:4" x14ac:dyDescent="0.2">
      <c r="A949" t="s">
        <v>83</v>
      </c>
    </row>
    <row r="950" spans="1:4" x14ac:dyDescent="0.2">
      <c r="A950" t="s">
        <v>72</v>
      </c>
      <c r="B950">
        <v>0</v>
      </c>
      <c r="C950">
        <v>0</v>
      </c>
      <c r="D950">
        <v>0</v>
      </c>
    </row>
    <row r="951" spans="1:4" x14ac:dyDescent="0.2">
      <c r="A951" t="s">
        <v>59</v>
      </c>
      <c r="B951">
        <v>0</v>
      </c>
      <c r="C951">
        <v>0</v>
      </c>
      <c r="D951">
        <v>0</v>
      </c>
    </row>
    <row r="952" spans="1:4" x14ac:dyDescent="0.2">
      <c r="A952" t="s">
        <v>60</v>
      </c>
      <c r="B952">
        <v>0</v>
      </c>
      <c r="C952">
        <v>0</v>
      </c>
      <c r="D952">
        <v>0</v>
      </c>
    </row>
    <row r="953" spans="1:4" x14ac:dyDescent="0.2">
      <c r="A953" t="s">
        <v>61</v>
      </c>
      <c r="B953">
        <v>0</v>
      </c>
      <c r="C953">
        <v>0</v>
      </c>
      <c r="D953">
        <v>0</v>
      </c>
    </row>
    <row r="954" spans="1:4" x14ac:dyDescent="0.2">
      <c r="A954" t="s">
        <v>62</v>
      </c>
      <c r="B954">
        <v>0</v>
      </c>
      <c r="C954">
        <v>0</v>
      </c>
      <c r="D954">
        <v>0</v>
      </c>
    </row>
    <row r="955" spans="1:4" x14ac:dyDescent="0.2">
      <c r="A955" t="s">
        <v>63</v>
      </c>
      <c r="B955">
        <v>0</v>
      </c>
      <c r="C955">
        <v>0</v>
      </c>
      <c r="D955">
        <v>0</v>
      </c>
    </row>
    <row r="956" spans="1:4" x14ac:dyDescent="0.2">
      <c r="A956" t="s">
        <v>64</v>
      </c>
      <c r="B956">
        <v>0</v>
      </c>
      <c r="C956">
        <v>0</v>
      </c>
      <c r="D956">
        <v>0</v>
      </c>
    </row>
    <row r="957" spans="1:4" x14ac:dyDescent="0.2">
      <c r="A957" t="s">
        <v>74</v>
      </c>
      <c r="B957">
        <v>0</v>
      </c>
      <c r="C957">
        <v>0</v>
      </c>
      <c r="D957">
        <v>0</v>
      </c>
    </row>
    <row r="958" spans="1:4" x14ac:dyDescent="0.2">
      <c r="A958" t="s">
        <v>66</v>
      </c>
      <c r="B958">
        <v>0</v>
      </c>
      <c r="C958">
        <v>0</v>
      </c>
      <c r="D958">
        <v>0</v>
      </c>
    </row>
    <row r="959" spans="1:4" x14ac:dyDescent="0.2">
      <c r="A959" t="s">
        <v>84</v>
      </c>
    </row>
    <row r="960" spans="1:4" x14ac:dyDescent="0.2">
      <c r="A960" t="s">
        <v>72</v>
      </c>
      <c r="B960" s="20">
        <v>24885</v>
      </c>
      <c r="C960" s="20">
        <v>24157</v>
      </c>
      <c r="D960" s="20">
        <v>98754</v>
      </c>
    </row>
    <row r="961" spans="1:4" x14ac:dyDescent="0.2">
      <c r="A961" t="s">
        <v>59</v>
      </c>
      <c r="B961">
        <v>97</v>
      </c>
      <c r="C961">
        <v>94</v>
      </c>
      <c r="D961">
        <v>372</v>
      </c>
    </row>
    <row r="962" spans="1:4" x14ac:dyDescent="0.2">
      <c r="A962" t="s">
        <v>60</v>
      </c>
      <c r="B962">
        <v>5</v>
      </c>
      <c r="C962">
        <v>3</v>
      </c>
      <c r="D962">
        <v>15</v>
      </c>
    </row>
    <row r="963" spans="1:4" x14ac:dyDescent="0.2">
      <c r="A963" t="s">
        <v>61</v>
      </c>
      <c r="B963">
        <v>62</v>
      </c>
      <c r="C963">
        <v>60</v>
      </c>
      <c r="D963">
        <v>293</v>
      </c>
    </row>
    <row r="964" spans="1:4" x14ac:dyDescent="0.2">
      <c r="A964" t="s">
        <v>62</v>
      </c>
      <c r="B964" s="20">
        <v>1419</v>
      </c>
      <c r="C964" s="20">
        <v>1392</v>
      </c>
      <c r="D964" s="20">
        <v>6401</v>
      </c>
    </row>
    <row r="965" spans="1:4" x14ac:dyDescent="0.2">
      <c r="A965" t="s">
        <v>63</v>
      </c>
      <c r="B965" s="20">
        <v>2249</v>
      </c>
      <c r="C965" s="20">
        <v>2219</v>
      </c>
      <c r="D965" s="20">
        <v>9596</v>
      </c>
    </row>
    <row r="966" spans="1:4" x14ac:dyDescent="0.2">
      <c r="A966" t="s">
        <v>64</v>
      </c>
      <c r="B966" s="20">
        <v>18350</v>
      </c>
      <c r="C966" s="20">
        <v>17945</v>
      </c>
      <c r="D966" s="20">
        <v>74386</v>
      </c>
    </row>
    <row r="967" spans="1:4" x14ac:dyDescent="0.2">
      <c r="A967" t="s">
        <v>74</v>
      </c>
      <c r="B967" s="20">
        <v>2584</v>
      </c>
      <c r="C967" s="20">
        <v>2444</v>
      </c>
      <c r="D967" s="20">
        <v>7689</v>
      </c>
    </row>
    <row r="968" spans="1:4" x14ac:dyDescent="0.2">
      <c r="A968" t="s">
        <v>66</v>
      </c>
      <c r="B968">
        <v>119</v>
      </c>
      <c r="C968">
        <v>0</v>
      </c>
      <c r="D968">
        <v>2</v>
      </c>
    </row>
    <row r="969" spans="1:4" x14ac:dyDescent="0.2">
      <c r="A969" t="s">
        <v>115</v>
      </c>
    </row>
    <row r="970" spans="1:4" x14ac:dyDescent="0.2">
      <c r="A970" t="s">
        <v>82</v>
      </c>
    </row>
    <row r="971" spans="1:4" x14ac:dyDescent="0.2">
      <c r="A971" t="s">
        <v>72</v>
      </c>
      <c r="B971" s="20">
        <v>63145</v>
      </c>
      <c r="C971" s="20">
        <v>62051</v>
      </c>
      <c r="D971" s="20">
        <v>244990</v>
      </c>
    </row>
    <row r="972" spans="1:4" x14ac:dyDescent="0.2">
      <c r="A972" t="s">
        <v>59</v>
      </c>
      <c r="B972">
        <v>387</v>
      </c>
      <c r="C972">
        <v>383</v>
      </c>
      <c r="D972" s="20">
        <v>1561</v>
      </c>
    </row>
    <row r="973" spans="1:4" x14ac:dyDescent="0.2">
      <c r="A973" t="s">
        <v>60</v>
      </c>
      <c r="B973">
        <v>65</v>
      </c>
      <c r="C973">
        <v>65</v>
      </c>
      <c r="D973">
        <v>287</v>
      </c>
    </row>
    <row r="974" spans="1:4" x14ac:dyDescent="0.2">
      <c r="A974" t="s">
        <v>61</v>
      </c>
      <c r="B974">
        <v>36</v>
      </c>
      <c r="C974">
        <v>34</v>
      </c>
      <c r="D974">
        <v>172</v>
      </c>
    </row>
    <row r="975" spans="1:4" x14ac:dyDescent="0.2">
      <c r="A975" t="s">
        <v>62</v>
      </c>
      <c r="B975" s="20">
        <v>1224</v>
      </c>
      <c r="C975" s="20">
        <v>1204</v>
      </c>
      <c r="D975" s="20">
        <v>5279</v>
      </c>
    </row>
    <row r="976" spans="1:4" x14ac:dyDescent="0.2">
      <c r="A976" t="s">
        <v>63</v>
      </c>
      <c r="B976" s="20">
        <v>2713</v>
      </c>
      <c r="C976" s="20">
        <v>2688</v>
      </c>
      <c r="D976" s="20">
        <v>10727</v>
      </c>
    </row>
    <row r="977" spans="1:4" x14ac:dyDescent="0.2">
      <c r="A977" t="s">
        <v>64</v>
      </c>
      <c r="B977" s="20">
        <v>41654</v>
      </c>
      <c r="C977" s="20">
        <v>41090</v>
      </c>
      <c r="D977" s="20">
        <v>166069</v>
      </c>
    </row>
    <row r="978" spans="1:4" x14ac:dyDescent="0.2">
      <c r="A978" t="s">
        <v>74</v>
      </c>
      <c r="B978" s="20">
        <v>16960</v>
      </c>
      <c r="C978" s="20">
        <v>16587</v>
      </c>
      <c r="D978" s="20">
        <v>60881</v>
      </c>
    </row>
    <row r="979" spans="1:4" x14ac:dyDescent="0.2">
      <c r="A979" t="s">
        <v>66</v>
      </c>
      <c r="B979">
        <v>106</v>
      </c>
      <c r="C979">
        <v>0</v>
      </c>
      <c r="D979">
        <v>14</v>
      </c>
    </row>
    <row r="980" spans="1:4" x14ac:dyDescent="0.2">
      <c r="A980" t="s">
        <v>83</v>
      </c>
    </row>
    <row r="981" spans="1:4" x14ac:dyDescent="0.2">
      <c r="A981" t="s">
        <v>72</v>
      </c>
      <c r="B981">
        <v>0</v>
      </c>
      <c r="C981">
        <v>0</v>
      </c>
      <c r="D981">
        <v>0</v>
      </c>
    </row>
    <row r="982" spans="1:4" x14ac:dyDescent="0.2">
      <c r="A982" t="s">
        <v>59</v>
      </c>
      <c r="B982">
        <v>0</v>
      </c>
      <c r="C982">
        <v>0</v>
      </c>
      <c r="D982">
        <v>0</v>
      </c>
    </row>
    <row r="983" spans="1:4" x14ac:dyDescent="0.2">
      <c r="A983" t="s">
        <v>60</v>
      </c>
      <c r="B983">
        <v>0</v>
      </c>
      <c r="C983">
        <v>0</v>
      </c>
      <c r="D983">
        <v>0</v>
      </c>
    </row>
    <row r="984" spans="1:4" x14ac:dyDescent="0.2">
      <c r="A984" t="s">
        <v>61</v>
      </c>
      <c r="B984">
        <v>0</v>
      </c>
      <c r="C984">
        <v>0</v>
      </c>
      <c r="D984">
        <v>0</v>
      </c>
    </row>
    <row r="985" spans="1:4" x14ac:dyDescent="0.2">
      <c r="A985" t="s">
        <v>62</v>
      </c>
      <c r="B985">
        <v>0</v>
      </c>
      <c r="C985">
        <v>0</v>
      </c>
      <c r="D985">
        <v>0</v>
      </c>
    </row>
    <row r="986" spans="1:4" x14ac:dyDescent="0.2">
      <c r="A986" t="s">
        <v>63</v>
      </c>
      <c r="B986">
        <v>0</v>
      </c>
      <c r="C986">
        <v>0</v>
      </c>
      <c r="D986">
        <v>0</v>
      </c>
    </row>
    <row r="987" spans="1:4" x14ac:dyDescent="0.2">
      <c r="A987" t="s">
        <v>64</v>
      </c>
      <c r="B987">
        <v>0</v>
      </c>
      <c r="C987">
        <v>0</v>
      </c>
      <c r="D987">
        <v>0</v>
      </c>
    </row>
    <row r="988" spans="1:4" x14ac:dyDescent="0.2">
      <c r="A988" t="s">
        <v>74</v>
      </c>
      <c r="B988">
        <v>0</v>
      </c>
      <c r="C988">
        <v>0</v>
      </c>
      <c r="D988">
        <v>0</v>
      </c>
    </row>
    <row r="989" spans="1:4" x14ac:dyDescent="0.2">
      <c r="A989" t="s">
        <v>66</v>
      </c>
      <c r="B989">
        <v>0</v>
      </c>
      <c r="C989">
        <v>0</v>
      </c>
      <c r="D989">
        <v>0</v>
      </c>
    </row>
    <row r="990" spans="1:4" x14ac:dyDescent="0.2">
      <c r="A990" t="s">
        <v>84</v>
      </c>
    </row>
    <row r="991" spans="1:4" x14ac:dyDescent="0.2">
      <c r="A991" t="s">
        <v>72</v>
      </c>
      <c r="B991" s="20">
        <v>63145</v>
      </c>
      <c r="C991" s="20">
        <v>62051</v>
      </c>
      <c r="D991" s="20">
        <v>244990</v>
      </c>
    </row>
    <row r="992" spans="1:4" x14ac:dyDescent="0.2">
      <c r="A992" t="s">
        <v>59</v>
      </c>
      <c r="B992">
        <v>387</v>
      </c>
      <c r="C992">
        <v>383</v>
      </c>
      <c r="D992" s="20">
        <v>1561</v>
      </c>
    </row>
    <row r="993" spans="1:4" x14ac:dyDescent="0.2">
      <c r="A993" t="s">
        <v>60</v>
      </c>
      <c r="B993">
        <v>65</v>
      </c>
      <c r="C993">
        <v>65</v>
      </c>
      <c r="D993">
        <v>287</v>
      </c>
    </row>
    <row r="994" spans="1:4" x14ac:dyDescent="0.2">
      <c r="A994" t="s">
        <v>61</v>
      </c>
      <c r="B994">
        <v>36</v>
      </c>
      <c r="C994">
        <v>34</v>
      </c>
      <c r="D994">
        <v>172</v>
      </c>
    </row>
    <row r="995" spans="1:4" x14ac:dyDescent="0.2">
      <c r="A995" t="s">
        <v>62</v>
      </c>
      <c r="B995" s="20">
        <v>1224</v>
      </c>
      <c r="C995" s="20">
        <v>1204</v>
      </c>
      <c r="D995" s="20">
        <v>5279</v>
      </c>
    </row>
    <row r="996" spans="1:4" x14ac:dyDescent="0.2">
      <c r="A996" t="s">
        <v>63</v>
      </c>
      <c r="B996" s="20">
        <v>2713</v>
      </c>
      <c r="C996" s="20">
        <v>2688</v>
      </c>
      <c r="D996" s="20">
        <v>10727</v>
      </c>
    </row>
    <row r="997" spans="1:4" x14ac:dyDescent="0.2">
      <c r="A997" t="s">
        <v>64</v>
      </c>
      <c r="B997" s="20">
        <v>41654</v>
      </c>
      <c r="C997" s="20">
        <v>41090</v>
      </c>
      <c r="D997" s="20">
        <v>166069</v>
      </c>
    </row>
    <row r="998" spans="1:4" x14ac:dyDescent="0.2">
      <c r="A998" t="s">
        <v>74</v>
      </c>
      <c r="B998" s="20">
        <v>16960</v>
      </c>
      <c r="C998" s="20">
        <v>16587</v>
      </c>
      <c r="D998" s="20">
        <v>60881</v>
      </c>
    </row>
    <row r="999" spans="1:4" x14ac:dyDescent="0.2">
      <c r="A999" t="s">
        <v>66</v>
      </c>
      <c r="B999">
        <v>106</v>
      </c>
      <c r="C999">
        <v>0</v>
      </c>
      <c r="D999">
        <v>14</v>
      </c>
    </row>
    <row r="1000" spans="1:4" x14ac:dyDescent="0.2">
      <c r="A1000" t="s">
        <v>116</v>
      </c>
    </row>
    <row r="1001" spans="1:4" x14ac:dyDescent="0.2">
      <c r="A1001" t="s">
        <v>82</v>
      </c>
    </row>
    <row r="1002" spans="1:4" x14ac:dyDescent="0.2">
      <c r="A1002" t="s">
        <v>72</v>
      </c>
      <c r="B1002" s="20">
        <v>22650</v>
      </c>
      <c r="C1002" s="20">
        <v>22548</v>
      </c>
      <c r="D1002" s="20">
        <v>89650</v>
      </c>
    </row>
    <row r="1003" spans="1:4" x14ac:dyDescent="0.2">
      <c r="A1003" t="s">
        <v>59</v>
      </c>
      <c r="B1003">
        <v>378</v>
      </c>
      <c r="C1003">
        <v>378</v>
      </c>
      <c r="D1003" s="20">
        <v>1552</v>
      </c>
    </row>
    <row r="1004" spans="1:4" x14ac:dyDescent="0.2">
      <c r="A1004" t="s">
        <v>60</v>
      </c>
      <c r="B1004">
        <v>103</v>
      </c>
      <c r="C1004">
        <v>103</v>
      </c>
      <c r="D1004">
        <v>467</v>
      </c>
    </row>
    <row r="1005" spans="1:4" x14ac:dyDescent="0.2">
      <c r="A1005" t="s">
        <v>61</v>
      </c>
      <c r="B1005">
        <v>97</v>
      </c>
      <c r="C1005">
        <v>97</v>
      </c>
      <c r="D1005">
        <v>448</v>
      </c>
    </row>
    <row r="1006" spans="1:4" x14ac:dyDescent="0.2">
      <c r="A1006" t="s">
        <v>62</v>
      </c>
      <c r="B1006" s="20">
        <v>1665</v>
      </c>
      <c r="C1006" s="20">
        <v>1660</v>
      </c>
      <c r="D1006" s="20">
        <v>7548</v>
      </c>
    </row>
    <row r="1007" spans="1:4" x14ac:dyDescent="0.2">
      <c r="A1007" t="s">
        <v>63</v>
      </c>
      <c r="B1007" s="20">
        <v>2171</v>
      </c>
      <c r="C1007" s="20">
        <v>2166</v>
      </c>
      <c r="D1007" s="20">
        <v>9252</v>
      </c>
    </row>
    <row r="1008" spans="1:4" x14ac:dyDescent="0.2">
      <c r="A1008" t="s">
        <v>64</v>
      </c>
      <c r="B1008" s="20">
        <v>16595</v>
      </c>
      <c r="C1008" s="20">
        <v>16533</v>
      </c>
      <c r="D1008" s="20">
        <v>65579</v>
      </c>
    </row>
    <row r="1009" spans="1:4" x14ac:dyDescent="0.2">
      <c r="A1009" t="s">
        <v>74</v>
      </c>
      <c r="B1009" s="20">
        <v>1624</v>
      </c>
      <c r="C1009" s="20">
        <v>1610</v>
      </c>
      <c r="D1009" s="20">
        <v>4799</v>
      </c>
    </row>
    <row r="1010" spans="1:4" x14ac:dyDescent="0.2">
      <c r="A1010" t="s">
        <v>66</v>
      </c>
      <c r="B1010">
        <v>17</v>
      </c>
      <c r="C1010">
        <v>1</v>
      </c>
      <c r="D1010">
        <v>5</v>
      </c>
    </row>
    <row r="1011" spans="1:4" x14ac:dyDescent="0.2">
      <c r="A1011" t="s">
        <v>83</v>
      </c>
    </row>
    <row r="1012" spans="1:4" x14ac:dyDescent="0.2">
      <c r="A1012" t="s">
        <v>72</v>
      </c>
      <c r="B1012">
        <v>0</v>
      </c>
      <c r="C1012">
        <v>0</v>
      </c>
      <c r="D1012">
        <v>0</v>
      </c>
    </row>
    <row r="1013" spans="1:4" x14ac:dyDescent="0.2">
      <c r="A1013" t="s">
        <v>59</v>
      </c>
      <c r="B1013">
        <v>0</v>
      </c>
      <c r="C1013">
        <v>0</v>
      </c>
      <c r="D1013">
        <v>0</v>
      </c>
    </row>
    <row r="1014" spans="1:4" x14ac:dyDescent="0.2">
      <c r="A1014" t="s">
        <v>60</v>
      </c>
      <c r="B1014">
        <v>0</v>
      </c>
      <c r="C1014">
        <v>0</v>
      </c>
      <c r="D1014">
        <v>0</v>
      </c>
    </row>
    <row r="1015" spans="1:4" x14ac:dyDescent="0.2">
      <c r="A1015" t="s">
        <v>61</v>
      </c>
      <c r="B1015">
        <v>0</v>
      </c>
      <c r="C1015">
        <v>0</v>
      </c>
      <c r="D1015">
        <v>0</v>
      </c>
    </row>
    <row r="1016" spans="1:4" x14ac:dyDescent="0.2">
      <c r="A1016" t="s">
        <v>62</v>
      </c>
      <c r="B1016">
        <v>0</v>
      </c>
      <c r="C1016">
        <v>0</v>
      </c>
      <c r="D1016">
        <v>0</v>
      </c>
    </row>
    <row r="1017" spans="1:4" x14ac:dyDescent="0.2">
      <c r="A1017" t="s">
        <v>63</v>
      </c>
      <c r="B1017">
        <v>0</v>
      </c>
      <c r="C1017">
        <v>0</v>
      </c>
      <c r="D1017">
        <v>0</v>
      </c>
    </row>
    <row r="1018" spans="1:4" x14ac:dyDescent="0.2">
      <c r="A1018" t="s">
        <v>64</v>
      </c>
      <c r="B1018">
        <v>0</v>
      </c>
      <c r="C1018">
        <v>0</v>
      </c>
      <c r="D1018">
        <v>0</v>
      </c>
    </row>
    <row r="1019" spans="1:4" x14ac:dyDescent="0.2">
      <c r="A1019" t="s">
        <v>74</v>
      </c>
      <c r="B1019">
        <v>0</v>
      </c>
      <c r="C1019">
        <v>0</v>
      </c>
      <c r="D1019">
        <v>0</v>
      </c>
    </row>
    <row r="1020" spans="1:4" x14ac:dyDescent="0.2">
      <c r="A1020" t="s">
        <v>66</v>
      </c>
      <c r="B1020">
        <v>0</v>
      </c>
      <c r="C1020">
        <v>0</v>
      </c>
      <c r="D1020">
        <v>0</v>
      </c>
    </row>
    <row r="1021" spans="1:4" x14ac:dyDescent="0.2">
      <c r="A1021" t="s">
        <v>84</v>
      </c>
    </row>
    <row r="1022" spans="1:4" x14ac:dyDescent="0.2">
      <c r="A1022" t="s">
        <v>72</v>
      </c>
      <c r="B1022" s="20">
        <v>22650</v>
      </c>
      <c r="C1022" s="20">
        <v>22548</v>
      </c>
      <c r="D1022" s="20">
        <v>89650</v>
      </c>
    </row>
    <row r="1023" spans="1:4" x14ac:dyDescent="0.2">
      <c r="A1023" t="s">
        <v>59</v>
      </c>
      <c r="B1023">
        <v>378</v>
      </c>
      <c r="C1023">
        <v>378</v>
      </c>
      <c r="D1023" s="20">
        <v>1552</v>
      </c>
    </row>
    <row r="1024" spans="1:4" x14ac:dyDescent="0.2">
      <c r="A1024" t="s">
        <v>60</v>
      </c>
      <c r="B1024">
        <v>103</v>
      </c>
      <c r="C1024">
        <v>103</v>
      </c>
      <c r="D1024">
        <v>467</v>
      </c>
    </row>
    <row r="1025" spans="1:4" x14ac:dyDescent="0.2">
      <c r="A1025" t="s">
        <v>61</v>
      </c>
      <c r="B1025">
        <v>97</v>
      </c>
      <c r="C1025">
        <v>97</v>
      </c>
      <c r="D1025">
        <v>448</v>
      </c>
    </row>
    <row r="1026" spans="1:4" x14ac:dyDescent="0.2">
      <c r="A1026" t="s">
        <v>62</v>
      </c>
      <c r="B1026" s="20">
        <v>1665</v>
      </c>
      <c r="C1026" s="20">
        <v>1660</v>
      </c>
      <c r="D1026" s="20">
        <v>7548</v>
      </c>
    </row>
    <row r="1027" spans="1:4" x14ac:dyDescent="0.2">
      <c r="A1027" t="s">
        <v>63</v>
      </c>
      <c r="B1027" s="20">
        <v>2171</v>
      </c>
      <c r="C1027" s="20">
        <v>2166</v>
      </c>
      <c r="D1027" s="20">
        <v>9252</v>
      </c>
    </row>
    <row r="1028" spans="1:4" x14ac:dyDescent="0.2">
      <c r="A1028" t="s">
        <v>64</v>
      </c>
      <c r="B1028" s="20">
        <v>16595</v>
      </c>
      <c r="C1028" s="20">
        <v>16533</v>
      </c>
      <c r="D1028" s="20">
        <v>65579</v>
      </c>
    </row>
    <row r="1029" spans="1:4" x14ac:dyDescent="0.2">
      <c r="A1029" t="s">
        <v>74</v>
      </c>
      <c r="B1029" s="20">
        <v>1624</v>
      </c>
      <c r="C1029" s="20">
        <v>1610</v>
      </c>
      <c r="D1029" s="20">
        <v>4799</v>
      </c>
    </row>
    <row r="1030" spans="1:4" x14ac:dyDescent="0.2">
      <c r="A1030" t="s">
        <v>66</v>
      </c>
      <c r="B1030">
        <v>17</v>
      </c>
      <c r="C1030">
        <v>1</v>
      </c>
      <c r="D1030">
        <v>5</v>
      </c>
    </row>
    <row r="1031" spans="1:4" x14ac:dyDescent="0.2">
      <c r="A1031" t="s">
        <v>117</v>
      </c>
    </row>
    <row r="1032" spans="1:4" x14ac:dyDescent="0.2">
      <c r="A1032" t="s">
        <v>82</v>
      </c>
    </row>
    <row r="1033" spans="1:4" x14ac:dyDescent="0.2">
      <c r="A1033" t="s">
        <v>72</v>
      </c>
      <c r="B1033" s="20">
        <v>17021</v>
      </c>
      <c r="C1033" s="20">
        <v>16892</v>
      </c>
      <c r="D1033" s="20">
        <v>66929</v>
      </c>
    </row>
    <row r="1034" spans="1:4" x14ac:dyDescent="0.2">
      <c r="A1034" t="s">
        <v>59</v>
      </c>
      <c r="B1034">
        <v>128</v>
      </c>
      <c r="C1034">
        <v>128</v>
      </c>
      <c r="D1034">
        <v>512</v>
      </c>
    </row>
    <row r="1035" spans="1:4" x14ac:dyDescent="0.2">
      <c r="A1035" t="s">
        <v>60</v>
      </c>
      <c r="B1035">
        <v>415</v>
      </c>
      <c r="C1035">
        <v>415</v>
      </c>
      <c r="D1035" s="20">
        <v>1856</v>
      </c>
    </row>
    <row r="1036" spans="1:4" x14ac:dyDescent="0.2">
      <c r="A1036" t="s">
        <v>61</v>
      </c>
      <c r="B1036">
        <v>221</v>
      </c>
      <c r="C1036">
        <v>219</v>
      </c>
      <c r="D1036">
        <v>894</v>
      </c>
    </row>
    <row r="1037" spans="1:4" x14ac:dyDescent="0.2">
      <c r="A1037" t="s">
        <v>62</v>
      </c>
      <c r="B1037" s="20">
        <v>1850</v>
      </c>
      <c r="C1037" s="20">
        <v>1832</v>
      </c>
      <c r="D1037" s="20">
        <v>7859</v>
      </c>
    </row>
    <row r="1038" spans="1:4" x14ac:dyDescent="0.2">
      <c r="A1038" t="s">
        <v>63</v>
      </c>
      <c r="B1038" s="20">
        <v>1720</v>
      </c>
      <c r="C1038" s="20">
        <v>1706</v>
      </c>
      <c r="D1038" s="20">
        <v>7122</v>
      </c>
    </row>
    <row r="1039" spans="1:4" x14ac:dyDescent="0.2">
      <c r="A1039" t="s">
        <v>64</v>
      </c>
      <c r="B1039" s="20">
        <v>6984</v>
      </c>
      <c r="C1039" s="20">
        <v>6950</v>
      </c>
      <c r="D1039" s="20">
        <v>27888</v>
      </c>
    </row>
    <row r="1040" spans="1:4" x14ac:dyDescent="0.2">
      <c r="A1040" t="s">
        <v>74</v>
      </c>
      <c r="B1040" s="20">
        <v>5679</v>
      </c>
      <c r="C1040" s="20">
        <v>5641</v>
      </c>
      <c r="D1040" s="20">
        <v>20791</v>
      </c>
    </row>
    <row r="1041" spans="1:4" x14ac:dyDescent="0.2">
      <c r="A1041" t="s">
        <v>66</v>
      </c>
      <c r="B1041">
        <v>24</v>
      </c>
      <c r="C1041">
        <v>1</v>
      </c>
      <c r="D1041">
        <v>7</v>
      </c>
    </row>
    <row r="1042" spans="1:4" x14ac:dyDescent="0.2">
      <c r="A1042" t="s">
        <v>83</v>
      </c>
    </row>
    <row r="1043" spans="1:4" x14ac:dyDescent="0.2">
      <c r="A1043" t="s">
        <v>72</v>
      </c>
      <c r="B1043">
        <v>0</v>
      </c>
      <c r="C1043">
        <v>0</v>
      </c>
      <c r="D1043">
        <v>0</v>
      </c>
    </row>
    <row r="1044" spans="1:4" x14ac:dyDescent="0.2">
      <c r="A1044" t="s">
        <v>59</v>
      </c>
      <c r="B1044">
        <v>0</v>
      </c>
      <c r="C1044">
        <v>0</v>
      </c>
      <c r="D1044">
        <v>0</v>
      </c>
    </row>
    <row r="1045" spans="1:4" x14ac:dyDescent="0.2">
      <c r="A1045" t="s">
        <v>60</v>
      </c>
      <c r="B1045">
        <v>0</v>
      </c>
      <c r="C1045">
        <v>0</v>
      </c>
      <c r="D1045">
        <v>0</v>
      </c>
    </row>
    <row r="1046" spans="1:4" x14ac:dyDescent="0.2">
      <c r="A1046" t="s">
        <v>61</v>
      </c>
      <c r="B1046">
        <v>0</v>
      </c>
      <c r="C1046">
        <v>0</v>
      </c>
      <c r="D1046">
        <v>0</v>
      </c>
    </row>
    <row r="1047" spans="1:4" x14ac:dyDescent="0.2">
      <c r="A1047" t="s">
        <v>62</v>
      </c>
      <c r="B1047">
        <v>0</v>
      </c>
      <c r="C1047">
        <v>0</v>
      </c>
      <c r="D1047">
        <v>0</v>
      </c>
    </row>
    <row r="1048" spans="1:4" x14ac:dyDescent="0.2">
      <c r="A1048" t="s">
        <v>63</v>
      </c>
      <c r="B1048">
        <v>0</v>
      </c>
      <c r="C1048">
        <v>0</v>
      </c>
      <c r="D1048">
        <v>0</v>
      </c>
    </row>
    <row r="1049" spans="1:4" x14ac:dyDescent="0.2">
      <c r="A1049" t="s">
        <v>64</v>
      </c>
      <c r="B1049">
        <v>0</v>
      </c>
      <c r="C1049">
        <v>0</v>
      </c>
      <c r="D1049">
        <v>0</v>
      </c>
    </row>
    <row r="1050" spans="1:4" x14ac:dyDescent="0.2">
      <c r="A1050" t="s">
        <v>74</v>
      </c>
      <c r="B1050">
        <v>0</v>
      </c>
      <c r="C1050">
        <v>0</v>
      </c>
      <c r="D1050">
        <v>0</v>
      </c>
    </row>
    <row r="1051" spans="1:4" x14ac:dyDescent="0.2">
      <c r="A1051" t="s">
        <v>66</v>
      </c>
      <c r="B1051">
        <v>0</v>
      </c>
      <c r="C1051">
        <v>0</v>
      </c>
      <c r="D1051">
        <v>0</v>
      </c>
    </row>
    <row r="1052" spans="1:4" x14ac:dyDescent="0.2">
      <c r="A1052" t="s">
        <v>84</v>
      </c>
    </row>
    <row r="1053" spans="1:4" x14ac:dyDescent="0.2">
      <c r="A1053" t="s">
        <v>72</v>
      </c>
      <c r="B1053" s="20">
        <v>17021</v>
      </c>
      <c r="C1053" s="20">
        <v>16892</v>
      </c>
      <c r="D1053" s="20">
        <v>66929</v>
      </c>
    </row>
    <row r="1054" spans="1:4" x14ac:dyDescent="0.2">
      <c r="A1054" t="s">
        <v>59</v>
      </c>
      <c r="B1054">
        <v>128</v>
      </c>
      <c r="C1054">
        <v>128</v>
      </c>
      <c r="D1054">
        <v>512</v>
      </c>
    </row>
    <row r="1055" spans="1:4" x14ac:dyDescent="0.2">
      <c r="A1055" t="s">
        <v>60</v>
      </c>
      <c r="B1055">
        <v>415</v>
      </c>
      <c r="C1055">
        <v>415</v>
      </c>
      <c r="D1055" s="20">
        <v>1856</v>
      </c>
    </row>
    <row r="1056" spans="1:4" x14ac:dyDescent="0.2">
      <c r="A1056" t="s">
        <v>61</v>
      </c>
      <c r="B1056">
        <v>221</v>
      </c>
      <c r="C1056">
        <v>219</v>
      </c>
      <c r="D1056">
        <v>894</v>
      </c>
    </row>
    <row r="1057" spans="1:4" x14ac:dyDescent="0.2">
      <c r="A1057" t="s">
        <v>62</v>
      </c>
      <c r="B1057" s="20">
        <v>1850</v>
      </c>
      <c r="C1057" s="20">
        <v>1832</v>
      </c>
      <c r="D1057" s="20">
        <v>7859</v>
      </c>
    </row>
    <row r="1058" spans="1:4" x14ac:dyDescent="0.2">
      <c r="A1058" t="s">
        <v>63</v>
      </c>
      <c r="B1058" s="20">
        <v>1720</v>
      </c>
      <c r="C1058" s="20">
        <v>1706</v>
      </c>
      <c r="D1058" s="20">
        <v>7122</v>
      </c>
    </row>
    <row r="1059" spans="1:4" x14ac:dyDescent="0.2">
      <c r="A1059" t="s">
        <v>64</v>
      </c>
      <c r="B1059" s="20">
        <v>6984</v>
      </c>
      <c r="C1059" s="20">
        <v>6950</v>
      </c>
      <c r="D1059" s="20">
        <v>27888</v>
      </c>
    </row>
    <row r="1060" spans="1:4" x14ac:dyDescent="0.2">
      <c r="A1060" t="s">
        <v>74</v>
      </c>
      <c r="B1060" s="20">
        <v>5679</v>
      </c>
      <c r="C1060" s="20">
        <v>5641</v>
      </c>
      <c r="D1060" s="20">
        <v>20791</v>
      </c>
    </row>
    <row r="1061" spans="1:4" x14ac:dyDescent="0.2">
      <c r="A1061" t="s">
        <v>66</v>
      </c>
      <c r="B1061">
        <v>24</v>
      </c>
      <c r="C1061">
        <v>1</v>
      </c>
      <c r="D1061">
        <v>7</v>
      </c>
    </row>
    <row r="1062" spans="1:4" x14ac:dyDescent="0.2">
      <c r="A1062" t="s">
        <v>118</v>
      </c>
    </row>
    <row r="1063" spans="1:4" x14ac:dyDescent="0.2">
      <c r="A1063" t="s">
        <v>82</v>
      </c>
    </row>
    <row r="1064" spans="1:4" x14ac:dyDescent="0.2">
      <c r="A1064" t="s">
        <v>72</v>
      </c>
      <c r="B1064" s="20">
        <v>21857</v>
      </c>
      <c r="C1064" s="20">
        <v>20784</v>
      </c>
      <c r="D1064" s="20">
        <v>86742</v>
      </c>
    </row>
    <row r="1065" spans="1:4" x14ac:dyDescent="0.2">
      <c r="A1065" t="s">
        <v>59</v>
      </c>
      <c r="B1065">
        <v>157</v>
      </c>
      <c r="C1065">
        <v>144</v>
      </c>
      <c r="D1065">
        <v>634</v>
      </c>
    </row>
    <row r="1066" spans="1:4" x14ac:dyDescent="0.2">
      <c r="A1066" t="s">
        <v>60</v>
      </c>
      <c r="B1066">
        <v>119</v>
      </c>
      <c r="C1066">
        <v>116</v>
      </c>
      <c r="D1066">
        <v>438</v>
      </c>
    </row>
    <row r="1067" spans="1:4" x14ac:dyDescent="0.2">
      <c r="A1067" t="s">
        <v>61</v>
      </c>
      <c r="B1067">
        <v>197</v>
      </c>
      <c r="C1067">
        <v>192</v>
      </c>
      <c r="D1067">
        <v>823</v>
      </c>
    </row>
    <row r="1068" spans="1:4" x14ac:dyDescent="0.2">
      <c r="A1068" t="s">
        <v>62</v>
      </c>
      <c r="B1068" s="20">
        <v>1025</v>
      </c>
      <c r="C1068">
        <v>934</v>
      </c>
      <c r="D1068" s="20">
        <v>4341</v>
      </c>
    </row>
    <row r="1069" spans="1:4" x14ac:dyDescent="0.2">
      <c r="A1069" t="s">
        <v>63</v>
      </c>
      <c r="B1069" s="20">
        <v>1839</v>
      </c>
      <c r="C1069" s="20">
        <v>1783</v>
      </c>
      <c r="D1069" s="20">
        <v>7992</v>
      </c>
    </row>
    <row r="1070" spans="1:4" x14ac:dyDescent="0.2">
      <c r="A1070" t="s">
        <v>64</v>
      </c>
      <c r="B1070" s="20">
        <v>14844</v>
      </c>
      <c r="C1070" s="20">
        <v>14368</v>
      </c>
      <c r="D1070" s="20">
        <v>61166</v>
      </c>
    </row>
    <row r="1071" spans="1:4" x14ac:dyDescent="0.2">
      <c r="A1071" t="s">
        <v>74</v>
      </c>
      <c r="B1071" s="20">
        <v>3531</v>
      </c>
      <c r="C1071" s="20">
        <v>3247</v>
      </c>
      <c r="D1071" s="20">
        <v>11348</v>
      </c>
    </row>
    <row r="1072" spans="1:4" x14ac:dyDescent="0.2">
      <c r="A1072" t="s">
        <v>66</v>
      </c>
      <c r="B1072">
        <v>145</v>
      </c>
      <c r="C1072">
        <v>0</v>
      </c>
      <c r="D1072">
        <v>0</v>
      </c>
    </row>
    <row r="1073" spans="1:4" x14ac:dyDescent="0.2">
      <c r="A1073" t="s">
        <v>83</v>
      </c>
    </row>
    <row r="1074" spans="1:4" x14ac:dyDescent="0.2">
      <c r="A1074" t="s">
        <v>72</v>
      </c>
      <c r="B1074">
        <v>0</v>
      </c>
      <c r="C1074">
        <v>0</v>
      </c>
      <c r="D1074">
        <v>0</v>
      </c>
    </row>
    <row r="1075" spans="1:4" x14ac:dyDescent="0.2">
      <c r="A1075" t="s">
        <v>59</v>
      </c>
      <c r="B1075">
        <v>0</v>
      </c>
      <c r="C1075">
        <v>0</v>
      </c>
      <c r="D1075">
        <v>0</v>
      </c>
    </row>
    <row r="1076" spans="1:4" x14ac:dyDescent="0.2">
      <c r="A1076" t="s">
        <v>60</v>
      </c>
      <c r="B1076">
        <v>0</v>
      </c>
      <c r="C1076">
        <v>0</v>
      </c>
      <c r="D1076">
        <v>0</v>
      </c>
    </row>
    <row r="1077" spans="1:4" x14ac:dyDescent="0.2">
      <c r="A1077" t="s">
        <v>61</v>
      </c>
      <c r="B1077">
        <v>0</v>
      </c>
      <c r="C1077">
        <v>0</v>
      </c>
      <c r="D1077">
        <v>0</v>
      </c>
    </row>
    <row r="1078" spans="1:4" x14ac:dyDescent="0.2">
      <c r="A1078" t="s">
        <v>62</v>
      </c>
      <c r="B1078">
        <v>0</v>
      </c>
      <c r="C1078">
        <v>0</v>
      </c>
      <c r="D1078">
        <v>0</v>
      </c>
    </row>
    <row r="1079" spans="1:4" x14ac:dyDescent="0.2">
      <c r="A1079" t="s">
        <v>63</v>
      </c>
      <c r="B1079">
        <v>0</v>
      </c>
      <c r="C1079">
        <v>0</v>
      </c>
      <c r="D1079">
        <v>0</v>
      </c>
    </row>
    <row r="1080" spans="1:4" x14ac:dyDescent="0.2">
      <c r="A1080" t="s">
        <v>64</v>
      </c>
      <c r="B1080">
        <v>0</v>
      </c>
      <c r="C1080">
        <v>0</v>
      </c>
      <c r="D1080">
        <v>0</v>
      </c>
    </row>
    <row r="1081" spans="1:4" x14ac:dyDescent="0.2">
      <c r="A1081" t="s">
        <v>74</v>
      </c>
      <c r="B1081">
        <v>0</v>
      </c>
      <c r="C1081">
        <v>0</v>
      </c>
      <c r="D1081">
        <v>0</v>
      </c>
    </row>
    <row r="1082" spans="1:4" x14ac:dyDescent="0.2">
      <c r="A1082" t="s">
        <v>66</v>
      </c>
      <c r="B1082">
        <v>0</v>
      </c>
      <c r="C1082">
        <v>0</v>
      </c>
      <c r="D1082">
        <v>0</v>
      </c>
    </row>
    <row r="1083" spans="1:4" x14ac:dyDescent="0.2">
      <c r="A1083" t="s">
        <v>84</v>
      </c>
    </row>
    <row r="1084" spans="1:4" x14ac:dyDescent="0.2">
      <c r="A1084" t="s">
        <v>72</v>
      </c>
      <c r="B1084" s="20">
        <v>21857</v>
      </c>
      <c r="C1084" s="20">
        <v>20784</v>
      </c>
      <c r="D1084" s="20">
        <v>86742</v>
      </c>
    </row>
    <row r="1085" spans="1:4" x14ac:dyDescent="0.2">
      <c r="A1085" t="s">
        <v>59</v>
      </c>
      <c r="B1085">
        <v>157</v>
      </c>
      <c r="C1085">
        <v>144</v>
      </c>
      <c r="D1085">
        <v>634</v>
      </c>
    </row>
    <row r="1086" spans="1:4" x14ac:dyDescent="0.2">
      <c r="A1086" t="s">
        <v>60</v>
      </c>
      <c r="B1086">
        <v>119</v>
      </c>
      <c r="C1086">
        <v>116</v>
      </c>
      <c r="D1086">
        <v>438</v>
      </c>
    </row>
    <row r="1087" spans="1:4" x14ac:dyDescent="0.2">
      <c r="A1087" t="s">
        <v>61</v>
      </c>
      <c r="B1087">
        <v>197</v>
      </c>
      <c r="C1087">
        <v>192</v>
      </c>
      <c r="D1087">
        <v>823</v>
      </c>
    </row>
    <row r="1088" spans="1:4" x14ac:dyDescent="0.2">
      <c r="A1088" t="s">
        <v>62</v>
      </c>
      <c r="B1088" s="20">
        <v>1025</v>
      </c>
      <c r="C1088">
        <v>934</v>
      </c>
      <c r="D1088" s="20">
        <v>4341</v>
      </c>
    </row>
    <row r="1089" spans="1:4" x14ac:dyDescent="0.2">
      <c r="A1089" t="s">
        <v>63</v>
      </c>
      <c r="B1089" s="20">
        <v>1839</v>
      </c>
      <c r="C1089" s="20">
        <v>1783</v>
      </c>
      <c r="D1089" s="20">
        <v>7992</v>
      </c>
    </row>
    <row r="1090" spans="1:4" x14ac:dyDescent="0.2">
      <c r="A1090" t="s">
        <v>64</v>
      </c>
      <c r="B1090" s="20">
        <v>14844</v>
      </c>
      <c r="C1090" s="20">
        <v>14368</v>
      </c>
      <c r="D1090" s="20">
        <v>61166</v>
      </c>
    </row>
    <row r="1091" spans="1:4" x14ac:dyDescent="0.2">
      <c r="A1091" t="s">
        <v>74</v>
      </c>
      <c r="B1091" s="20">
        <v>3531</v>
      </c>
      <c r="C1091" s="20">
        <v>3247</v>
      </c>
      <c r="D1091" s="20">
        <v>11348</v>
      </c>
    </row>
    <row r="1092" spans="1:4" x14ac:dyDescent="0.2">
      <c r="A1092" t="s">
        <v>66</v>
      </c>
      <c r="B1092">
        <v>145</v>
      </c>
      <c r="C1092">
        <v>0</v>
      </c>
      <c r="D1092">
        <v>0</v>
      </c>
    </row>
    <row r="1093" spans="1:4" x14ac:dyDescent="0.2">
      <c r="A1093" t="s">
        <v>119</v>
      </c>
    </row>
    <row r="1094" spans="1:4" x14ac:dyDescent="0.2">
      <c r="A1094" t="s">
        <v>82</v>
      </c>
    </row>
    <row r="1095" spans="1:4" x14ac:dyDescent="0.2">
      <c r="A1095" t="s">
        <v>72</v>
      </c>
      <c r="B1095" s="20">
        <v>12460</v>
      </c>
      <c r="C1095" s="20">
        <v>12281</v>
      </c>
      <c r="D1095" s="20">
        <v>50208</v>
      </c>
    </row>
    <row r="1096" spans="1:4" x14ac:dyDescent="0.2">
      <c r="A1096" t="s">
        <v>59</v>
      </c>
      <c r="B1096">
        <v>184</v>
      </c>
      <c r="C1096">
        <v>182</v>
      </c>
      <c r="D1096">
        <v>747</v>
      </c>
    </row>
    <row r="1097" spans="1:4" x14ac:dyDescent="0.2">
      <c r="A1097" t="s">
        <v>60</v>
      </c>
      <c r="B1097">
        <v>72</v>
      </c>
      <c r="C1097">
        <v>71</v>
      </c>
      <c r="D1097">
        <v>290</v>
      </c>
    </row>
    <row r="1098" spans="1:4" x14ac:dyDescent="0.2">
      <c r="A1098" t="s">
        <v>61</v>
      </c>
      <c r="B1098">
        <v>0</v>
      </c>
      <c r="C1098">
        <v>0</v>
      </c>
      <c r="D1098">
        <v>0</v>
      </c>
    </row>
    <row r="1099" spans="1:4" x14ac:dyDescent="0.2">
      <c r="A1099" t="s">
        <v>62</v>
      </c>
      <c r="B1099">
        <v>290</v>
      </c>
      <c r="C1099">
        <v>287</v>
      </c>
      <c r="D1099" s="20">
        <v>1242</v>
      </c>
    </row>
    <row r="1100" spans="1:4" x14ac:dyDescent="0.2">
      <c r="A1100" t="s">
        <v>63</v>
      </c>
      <c r="B1100">
        <v>831</v>
      </c>
      <c r="C1100">
        <v>829</v>
      </c>
      <c r="D1100" s="20">
        <v>3579</v>
      </c>
    </row>
    <row r="1101" spans="1:4" x14ac:dyDescent="0.2">
      <c r="A1101" t="s">
        <v>64</v>
      </c>
      <c r="B1101" s="20">
        <v>4858</v>
      </c>
      <c r="C1101" s="20">
        <v>4785</v>
      </c>
      <c r="D1101" s="20">
        <v>20608</v>
      </c>
    </row>
    <row r="1102" spans="1:4" x14ac:dyDescent="0.2">
      <c r="A1102" t="s">
        <v>74</v>
      </c>
      <c r="B1102" s="20">
        <v>6200</v>
      </c>
      <c r="C1102" s="20">
        <v>6127</v>
      </c>
      <c r="D1102" s="20">
        <v>23740</v>
      </c>
    </row>
    <row r="1103" spans="1:4" x14ac:dyDescent="0.2">
      <c r="A1103" t="s">
        <v>66</v>
      </c>
      <c r="B1103">
        <v>25</v>
      </c>
      <c r="C1103">
        <v>0</v>
      </c>
      <c r="D1103">
        <v>2</v>
      </c>
    </row>
    <row r="1104" spans="1:4" x14ac:dyDescent="0.2">
      <c r="A1104" t="s">
        <v>83</v>
      </c>
    </row>
    <row r="1105" spans="1:4" x14ac:dyDescent="0.2">
      <c r="A1105" t="s">
        <v>72</v>
      </c>
      <c r="B1105">
        <v>0</v>
      </c>
      <c r="C1105">
        <v>0</v>
      </c>
      <c r="D1105">
        <v>0</v>
      </c>
    </row>
    <row r="1106" spans="1:4" x14ac:dyDescent="0.2">
      <c r="A1106" t="s">
        <v>59</v>
      </c>
      <c r="B1106">
        <v>0</v>
      </c>
      <c r="C1106">
        <v>0</v>
      </c>
      <c r="D1106">
        <v>0</v>
      </c>
    </row>
    <row r="1107" spans="1:4" x14ac:dyDescent="0.2">
      <c r="A1107" t="s">
        <v>60</v>
      </c>
      <c r="B1107">
        <v>0</v>
      </c>
      <c r="C1107">
        <v>0</v>
      </c>
      <c r="D1107">
        <v>0</v>
      </c>
    </row>
    <row r="1108" spans="1:4" x14ac:dyDescent="0.2">
      <c r="A1108" t="s">
        <v>61</v>
      </c>
      <c r="B1108">
        <v>0</v>
      </c>
      <c r="C1108">
        <v>0</v>
      </c>
      <c r="D1108">
        <v>0</v>
      </c>
    </row>
    <row r="1109" spans="1:4" x14ac:dyDescent="0.2">
      <c r="A1109" t="s">
        <v>62</v>
      </c>
      <c r="B1109">
        <v>0</v>
      </c>
      <c r="C1109">
        <v>0</v>
      </c>
      <c r="D1109">
        <v>0</v>
      </c>
    </row>
    <row r="1110" spans="1:4" x14ac:dyDescent="0.2">
      <c r="A1110" t="s">
        <v>63</v>
      </c>
      <c r="B1110">
        <v>0</v>
      </c>
      <c r="C1110">
        <v>0</v>
      </c>
      <c r="D1110">
        <v>0</v>
      </c>
    </row>
    <row r="1111" spans="1:4" x14ac:dyDescent="0.2">
      <c r="A1111" t="s">
        <v>64</v>
      </c>
      <c r="B1111">
        <v>0</v>
      </c>
      <c r="C1111">
        <v>0</v>
      </c>
      <c r="D1111">
        <v>0</v>
      </c>
    </row>
    <row r="1112" spans="1:4" x14ac:dyDescent="0.2">
      <c r="A1112" t="s">
        <v>74</v>
      </c>
      <c r="B1112">
        <v>0</v>
      </c>
      <c r="C1112">
        <v>0</v>
      </c>
      <c r="D1112">
        <v>0</v>
      </c>
    </row>
    <row r="1113" spans="1:4" x14ac:dyDescent="0.2">
      <c r="A1113" t="s">
        <v>66</v>
      </c>
      <c r="B1113">
        <v>0</v>
      </c>
      <c r="C1113">
        <v>0</v>
      </c>
      <c r="D1113">
        <v>0</v>
      </c>
    </row>
    <row r="1114" spans="1:4" x14ac:dyDescent="0.2">
      <c r="A1114" t="s">
        <v>84</v>
      </c>
    </row>
    <row r="1115" spans="1:4" x14ac:dyDescent="0.2">
      <c r="A1115" t="s">
        <v>72</v>
      </c>
      <c r="B1115" s="20">
        <v>12460</v>
      </c>
      <c r="C1115" s="20">
        <v>12281</v>
      </c>
      <c r="D1115" s="20">
        <v>50208</v>
      </c>
    </row>
    <row r="1116" spans="1:4" x14ac:dyDescent="0.2">
      <c r="A1116" t="s">
        <v>59</v>
      </c>
      <c r="B1116">
        <v>184</v>
      </c>
      <c r="C1116">
        <v>182</v>
      </c>
      <c r="D1116">
        <v>747</v>
      </c>
    </row>
    <row r="1117" spans="1:4" x14ac:dyDescent="0.2">
      <c r="A1117" t="s">
        <v>60</v>
      </c>
      <c r="B1117">
        <v>72</v>
      </c>
      <c r="C1117">
        <v>71</v>
      </c>
      <c r="D1117">
        <v>290</v>
      </c>
    </row>
    <row r="1118" spans="1:4" x14ac:dyDescent="0.2">
      <c r="A1118" t="s">
        <v>61</v>
      </c>
      <c r="B1118">
        <v>0</v>
      </c>
      <c r="C1118">
        <v>0</v>
      </c>
      <c r="D1118">
        <v>0</v>
      </c>
    </row>
    <row r="1119" spans="1:4" x14ac:dyDescent="0.2">
      <c r="A1119" t="s">
        <v>62</v>
      </c>
      <c r="B1119">
        <v>290</v>
      </c>
      <c r="C1119">
        <v>287</v>
      </c>
      <c r="D1119" s="20">
        <v>1242</v>
      </c>
    </row>
    <row r="1120" spans="1:4" x14ac:dyDescent="0.2">
      <c r="A1120" t="s">
        <v>63</v>
      </c>
      <c r="B1120">
        <v>831</v>
      </c>
      <c r="C1120">
        <v>829</v>
      </c>
      <c r="D1120" s="20">
        <v>3579</v>
      </c>
    </row>
    <row r="1121" spans="1:4" x14ac:dyDescent="0.2">
      <c r="A1121" t="s">
        <v>64</v>
      </c>
      <c r="B1121" s="20">
        <v>4858</v>
      </c>
      <c r="C1121" s="20">
        <v>4785</v>
      </c>
      <c r="D1121" s="20">
        <v>20608</v>
      </c>
    </row>
    <row r="1122" spans="1:4" x14ac:dyDescent="0.2">
      <c r="A1122" t="s">
        <v>74</v>
      </c>
      <c r="B1122" s="20">
        <v>6200</v>
      </c>
      <c r="C1122" s="20">
        <v>6127</v>
      </c>
      <c r="D1122" s="20">
        <v>23740</v>
      </c>
    </row>
    <row r="1123" spans="1:4" x14ac:dyDescent="0.2">
      <c r="A1123" t="s">
        <v>66</v>
      </c>
      <c r="B1123">
        <v>25</v>
      </c>
      <c r="C1123">
        <v>0</v>
      </c>
      <c r="D1123">
        <v>2</v>
      </c>
    </row>
    <row r="1124" spans="1:4" x14ac:dyDescent="0.2">
      <c r="A1124" t="s">
        <v>120</v>
      </c>
    </row>
    <row r="1125" spans="1:4" x14ac:dyDescent="0.2">
      <c r="A1125" t="s">
        <v>82</v>
      </c>
    </row>
    <row r="1126" spans="1:4" x14ac:dyDescent="0.2">
      <c r="A1126" t="s">
        <v>72</v>
      </c>
      <c r="B1126" s="20">
        <v>1328251</v>
      </c>
      <c r="C1126" s="20">
        <v>1309810</v>
      </c>
      <c r="D1126" s="20">
        <v>5474203</v>
      </c>
    </row>
    <row r="1127" spans="1:4" x14ac:dyDescent="0.2">
      <c r="A1127" t="s">
        <v>59</v>
      </c>
      <c r="B1127" s="20">
        <v>29426</v>
      </c>
      <c r="C1127" s="20">
        <v>28713</v>
      </c>
      <c r="D1127" s="20">
        <v>132446</v>
      </c>
    </row>
    <row r="1128" spans="1:4" x14ac:dyDescent="0.2">
      <c r="A1128" t="s">
        <v>60</v>
      </c>
      <c r="B1128" s="20">
        <v>9018</v>
      </c>
      <c r="C1128" s="20">
        <v>8902</v>
      </c>
      <c r="D1128" s="20">
        <v>41748</v>
      </c>
    </row>
    <row r="1129" spans="1:4" x14ac:dyDescent="0.2">
      <c r="A1129" t="s">
        <v>61</v>
      </c>
      <c r="B1129" s="20">
        <v>13217</v>
      </c>
      <c r="C1129" s="20">
        <v>13059</v>
      </c>
      <c r="D1129" s="20">
        <v>64730</v>
      </c>
    </row>
    <row r="1130" spans="1:4" x14ac:dyDescent="0.2">
      <c r="A1130" t="s">
        <v>62</v>
      </c>
      <c r="B1130" s="20">
        <v>112079</v>
      </c>
      <c r="C1130" s="20">
        <v>110812</v>
      </c>
      <c r="D1130" s="20">
        <v>536005</v>
      </c>
    </row>
    <row r="1131" spans="1:4" x14ac:dyDescent="0.2">
      <c r="A1131" t="s">
        <v>63</v>
      </c>
      <c r="B1131" s="20">
        <v>122233</v>
      </c>
      <c r="C1131" s="20">
        <v>120861</v>
      </c>
      <c r="D1131" s="20">
        <v>542741</v>
      </c>
    </row>
    <row r="1132" spans="1:4" x14ac:dyDescent="0.2">
      <c r="A1132" t="s">
        <v>64</v>
      </c>
      <c r="B1132" s="20">
        <v>609699</v>
      </c>
      <c r="C1132" s="20">
        <v>601957</v>
      </c>
      <c r="D1132" s="20">
        <v>2533888</v>
      </c>
    </row>
    <row r="1133" spans="1:4" x14ac:dyDescent="0.2">
      <c r="A1133" t="s">
        <v>74</v>
      </c>
      <c r="B1133" s="20">
        <v>431454</v>
      </c>
      <c r="C1133" s="20">
        <v>425504</v>
      </c>
      <c r="D1133" s="20">
        <v>1622580</v>
      </c>
    </row>
    <row r="1134" spans="1:4" x14ac:dyDescent="0.2">
      <c r="A1134" t="s">
        <v>66</v>
      </c>
      <c r="B1134" s="20">
        <v>1125</v>
      </c>
      <c r="C1134">
        <v>2</v>
      </c>
      <c r="D1134">
        <v>65</v>
      </c>
    </row>
    <row r="1135" spans="1:4" x14ac:dyDescent="0.2">
      <c r="A1135" t="s">
        <v>83</v>
      </c>
    </row>
    <row r="1136" spans="1:4" x14ac:dyDescent="0.2">
      <c r="A1136" t="s">
        <v>72</v>
      </c>
      <c r="B1136" s="20">
        <v>397228</v>
      </c>
      <c r="C1136" s="20">
        <v>389968</v>
      </c>
      <c r="D1136" s="20">
        <v>1728510</v>
      </c>
    </row>
    <row r="1137" spans="1:4" x14ac:dyDescent="0.2">
      <c r="A1137" t="s">
        <v>59</v>
      </c>
      <c r="B1137" s="20">
        <v>19633</v>
      </c>
      <c r="C1137" s="20">
        <v>19024</v>
      </c>
      <c r="D1137" s="20">
        <v>92777</v>
      </c>
    </row>
    <row r="1138" spans="1:4" x14ac:dyDescent="0.2">
      <c r="A1138" t="s">
        <v>60</v>
      </c>
      <c r="B1138" s="20">
        <v>6141</v>
      </c>
      <c r="C1138" s="20">
        <v>6058</v>
      </c>
      <c r="D1138" s="20">
        <v>29728</v>
      </c>
    </row>
    <row r="1139" spans="1:4" x14ac:dyDescent="0.2">
      <c r="A1139" t="s">
        <v>61</v>
      </c>
      <c r="B1139" s="20">
        <v>11293</v>
      </c>
      <c r="C1139" s="20">
        <v>11162</v>
      </c>
      <c r="D1139" s="20">
        <v>56209</v>
      </c>
    </row>
    <row r="1140" spans="1:4" x14ac:dyDescent="0.2">
      <c r="A1140" t="s">
        <v>62</v>
      </c>
      <c r="B1140" s="20">
        <v>90569</v>
      </c>
      <c r="C1140" s="20">
        <v>89585</v>
      </c>
      <c r="D1140" s="20">
        <v>438553</v>
      </c>
    </row>
    <row r="1141" spans="1:4" x14ac:dyDescent="0.2">
      <c r="A1141" t="s">
        <v>63</v>
      </c>
      <c r="B1141" s="20">
        <v>64197</v>
      </c>
      <c r="C1141" s="20">
        <v>63422</v>
      </c>
      <c r="D1141" s="20">
        <v>291091</v>
      </c>
    </row>
    <row r="1142" spans="1:4" x14ac:dyDescent="0.2">
      <c r="A1142" t="s">
        <v>64</v>
      </c>
      <c r="B1142" s="20">
        <v>148590</v>
      </c>
      <c r="C1142" s="20">
        <v>145852</v>
      </c>
      <c r="D1142" s="20">
        <v>608440</v>
      </c>
    </row>
    <row r="1143" spans="1:4" x14ac:dyDescent="0.2">
      <c r="A1143" t="s">
        <v>74</v>
      </c>
      <c r="B1143" s="20">
        <v>56249</v>
      </c>
      <c r="C1143" s="20">
        <v>54863</v>
      </c>
      <c r="D1143" s="20">
        <v>211665</v>
      </c>
    </row>
    <row r="1144" spans="1:4" x14ac:dyDescent="0.2">
      <c r="A1144" t="s">
        <v>66</v>
      </c>
      <c r="B1144">
        <v>556</v>
      </c>
      <c r="C1144">
        <v>2</v>
      </c>
      <c r="D1144">
        <v>47</v>
      </c>
    </row>
    <row r="1145" spans="1:4" x14ac:dyDescent="0.2">
      <c r="A1145" t="s">
        <v>84</v>
      </c>
    </row>
    <row r="1146" spans="1:4" x14ac:dyDescent="0.2">
      <c r="A1146" t="s">
        <v>72</v>
      </c>
      <c r="B1146" s="20">
        <v>931023</v>
      </c>
      <c r="C1146" s="20">
        <v>919842</v>
      </c>
      <c r="D1146" s="20">
        <v>3745693</v>
      </c>
    </row>
    <row r="1147" spans="1:4" x14ac:dyDescent="0.2">
      <c r="A1147" t="s">
        <v>59</v>
      </c>
      <c r="B1147" s="20">
        <v>9793</v>
      </c>
      <c r="C1147" s="20">
        <v>9689</v>
      </c>
      <c r="D1147" s="20">
        <v>39669</v>
      </c>
    </row>
    <row r="1148" spans="1:4" x14ac:dyDescent="0.2">
      <c r="A1148" t="s">
        <v>60</v>
      </c>
      <c r="B1148" s="20">
        <v>2877</v>
      </c>
      <c r="C1148" s="20">
        <v>2844</v>
      </c>
      <c r="D1148" s="20">
        <v>12020</v>
      </c>
    </row>
    <row r="1149" spans="1:4" x14ac:dyDescent="0.2">
      <c r="A1149" t="s">
        <v>61</v>
      </c>
      <c r="B1149" s="20">
        <v>1924</v>
      </c>
      <c r="C1149" s="20">
        <v>1897</v>
      </c>
      <c r="D1149" s="20">
        <v>8521</v>
      </c>
    </row>
    <row r="1150" spans="1:4" x14ac:dyDescent="0.2">
      <c r="A1150" t="s">
        <v>62</v>
      </c>
      <c r="B1150" s="20">
        <v>21510</v>
      </c>
      <c r="C1150" s="20">
        <v>21227</v>
      </c>
      <c r="D1150" s="20">
        <v>97452</v>
      </c>
    </row>
    <row r="1151" spans="1:4" x14ac:dyDescent="0.2">
      <c r="A1151" t="s">
        <v>63</v>
      </c>
      <c r="B1151" s="20">
        <v>58036</v>
      </c>
      <c r="C1151" s="20">
        <v>57439</v>
      </c>
      <c r="D1151" s="20">
        <v>251650</v>
      </c>
    </row>
    <row r="1152" spans="1:4" x14ac:dyDescent="0.2">
      <c r="A1152" t="s">
        <v>64</v>
      </c>
      <c r="B1152" s="20">
        <v>461109</v>
      </c>
      <c r="C1152" s="20">
        <v>456105</v>
      </c>
      <c r="D1152" s="20">
        <v>1925448</v>
      </c>
    </row>
    <row r="1153" spans="1:4" x14ac:dyDescent="0.2">
      <c r="A1153" t="s">
        <v>74</v>
      </c>
      <c r="B1153" s="20">
        <v>375205</v>
      </c>
      <c r="C1153" s="20">
        <v>370641</v>
      </c>
      <c r="D1153" s="20">
        <v>1410915</v>
      </c>
    </row>
    <row r="1154" spans="1:4" x14ac:dyDescent="0.2">
      <c r="A1154" t="s">
        <v>66</v>
      </c>
      <c r="B1154">
        <v>569</v>
      </c>
      <c r="C1154">
        <v>0</v>
      </c>
      <c r="D1154">
        <v>18</v>
      </c>
    </row>
    <row r="1155" spans="1:4" x14ac:dyDescent="0.2">
      <c r="A1155" t="s">
        <v>121</v>
      </c>
    </row>
    <row r="1156" spans="1:4" x14ac:dyDescent="0.2">
      <c r="A1156" t="s">
        <v>82</v>
      </c>
    </row>
    <row r="1157" spans="1:4" x14ac:dyDescent="0.2">
      <c r="A1157" t="s">
        <v>72</v>
      </c>
      <c r="B1157" s="20">
        <v>166471</v>
      </c>
      <c r="C1157" s="20">
        <v>164374</v>
      </c>
      <c r="D1157" s="20">
        <v>756963</v>
      </c>
    </row>
    <row r="1158" spans="1:4" x14ac:dyDescent="0.2">
      <c r="A1158" t="s">
        <v>59</v>
      </c>
      <c r="B1158" s="20">
        <v>12003</v>
      </c>
      <c r="C1158" s="20">
        <v>11727</v>
      </c>
      <c r="D1158" s="20">
        <v>58647</v>
      </c>
    </row>
    <row r="1159" spans="1:4" x14ac:dyDescent="0.2">
      <c r="A1159" t="s">
        <v>60</v>
      </c>
      <c r="B1159" s="20">
        <v>3693</v>
      </c>
      <c r="C1159" s="20">
        <v>3655</v>
      </c>
      <c r="D1159" s="20">
        <v>18185</v>
      </c>
    </row>
    <row r="1160" spans="1:4" x14ac:dyDescent="0.2">
      <c r="A1160" t="s">
        <v>61</v>
      </c>
      <c r="B1160" s="20">
        <v>5978</v>
      </c>
      <c r="C1160" s="20">
        <v>5943</v>
      </c>
      <c r="D1160" s="20">
        <v>30442</v>
      </c>
    </row>
    <row r="1161" spans="1:4" x14ac:dyDescent="0.2">
      <c r="A1161" t="s">
        <v>62</v>
      </c>
      <c r="B1161" s="20">
        <v>52151</v>
      </c>
      <c r="C1161" s="20">
        <v>51703</v>
      </c>
      <c r="D1161" s="20">
        <v>258842</v>
      </c>
    </row>
    <row r="1162" spans="1:4" x14ac:dyDescent="0.2">
      <c r="A1162" t="s">
        <v>63</v>
      </c>
      <c r="B1162" s="20">
        <v>26626</v>
      </c>
      <c r="C1162" s="20">
        <v>26423</v>
      </c>
      <c r="D1162" s="20">
        <v>124002</v>
      </c>
    </row>
    <row r="1163" spans="1:4" x14ac:dyDescent="0.2">
      <c r="A1163" t="s">
        <v>64</v>
      </c>
      <c r="B1163" s="20">
        <v>50029</v>
      </c>
      <c r="C1163" s="20">
        <v>49424</v>
      </c>
      <c r="D1163" s="20">
        <v>207940</v>
      </c>
    </row>
    <row r="1164" spans="1:4" x14ac:dyDescent="0.2">
      <c r="A1164" t="s">
        <v>74</v>
      </c>
      <c r="B1164" s="20">
        <v>15873</v>
      </c>
      <c r="C1164" s="20">
        <v>15499</v>
      </c>
      <c r="D1164" s="20">
        <v>58893</v>
      </c>
    </row>
    <row r="1165" spans="1:4" x14ac:dyDescent="0.2">
      <c r="A1165" t="s">
        <v>66</v>
      </c>
      <c r="B1165">
        <v>118</v>
      </c>
      <c r="C1165">
        <v>0</v>
      </c>
      <c r="D1165">
        <v>12</v>
      </c>
    </row>
    <row r="1166" spans="1:4" x14ac:dyDescent="0.2">
      <c r="A1166" t="s">
        <v>83</v>
      </c>
    </row>
    <row r="1167" spans="1:4" x14ac:dyDescent="0.2">
      <c r="A1167" t="s">
        <v>72</v>
      </c>
      <c r="B1167" s="20">
        <v>166471</v>
      </c>
      <c r="C1167" s="20">
        <v>164374</v>
      </c>
      <c r="D1167" s="20">
        <v>756963</v>
      </c>
    </row>
    <row r="1168" spans="1:4" x14ac:dyDescent="0.2">
      <c r="A1168" t="s">
        <v>59</v>
      </c>
      <c r="B1168" s="20">
        <v>12003</v>
      </c>
      <c r="C1168" s="20">
        <v>11727</v>
      </c>
      <c r="D1168" s="20">
        <v>58647</v>
      </c>
    </row>
    <row r="1169" spans="1:4" x14ac:dyDescent="0.2">
      <c r="A1169" t="s">
        <v>60</v>
      </c>
      <c r="B1169" s="20">
        <v>3693</v>
      </c>
      <c r="C1169" s="20">
        <v>3655</v>
      </c>
      <c r="D1169" s="20">
        <v>18185</v>
      </c>
    </row>
    <row r="1170" spans="1:4" x14ac:dyDescent="0.2">
      <c r="A1170" t="s">
        <v>61</v>
      </c>
      <c r="B1170" s="20">
        <v>5978</v>
      </c>
      <c r="C1170" s="20">
        <v>5943</v>
      </c>
      <c r="D1170" s="20">
        <v>30442</v>
      </c>
    </row>
    <row r="1171" spans="1:4" x14ac:dyDescent="0.2">
      <c r="A1171" t="s">
        <v>62</v>
      </c>
      <c r="B1171" s="20">
        <v>52151</v>
      </c>
      <c r="C1171" s="20">
        <v>51703</v>
      </c>
      <c r="D1171" s="20">
        <v>258842</v>
      </c>
    </row>
    <row r="1172" spans="1:4" x14ac:dyDescent="0.2">
      <c r="A1172" t="s">
        <v>63</v>
      </c>
      <c r="B1172" s="20">
        <v>26626</v>
      </c>
      <c r="C1172" s="20">
        <v>26423</v>
      </c>
      <c r="D1172" s="20">
        <v>124002</v>
      </c>
    </row>
    <row r="1173" spans="1:4" x14ac:dyDescent="0.2">
      <c r="A1173" t="s">
        <v>64</v>
      </c>
      <c r="B1173" s="20">
        <v>50029</v>
      </c>
      <c r="C1173" s="20">
        <v>49424</v>
      </c>
      <c r="D1173" s="20">
        <v>207940</v>
      </c>
    </row>
    <row r="1174" spans="1:4" x14ac:dyDescent="0.2">
      <c r="A1174" t="s">
        <v>74</v>
      </c>
      <c r="B1174" s="20">
        <v>15873</v>
      </c>
      <c r="C1174" s="20">
        <v>15499</v>
      </c>
      <c r="D1174" s="20">
        <v>58893</v>
      </c>
    </row>
    <row r="1175" spans="1:4" x14ac:dyDescent="0.2">
      <c r="A1175" t="s">
        <v>66</v>
      </c>
      <c r="B1175">
        <v>118</v>
      </c>
      <c r="C1175">
        <v>0</v>
      </c>
      <c r="D1175">
        <v>12</v>
      </c>
    </row>
    <row r="1176" spans="1:4" x14ac:dyDescent="0.2">
      <c r="A1176" t="s">
        <v>84</v>
      </c>
    </row>
    <row r="1177" spans="1:4" x14ac:dyDescent="0.2">
      <c r="A1177" t="s">
        <v>72</v>
      </c>
      <c r="B1177">
        <v>0</v>
      </c>
      <c r="C1177">
        <v>0</v>
      </c>
      <c r="D1177">
        <v>0</v>
      </c>
    </row>
    <row r="1178" spans="1:4" x14ac:dyDescent="0.2">
      <c r="A1178" t="s">
        <v>59</v>
      </c>
      <c r="B1178">
        <v>0</v>
      </c>
      <c r="C1178">
        <v>0</v>
      </c>
      <c r="D1178">
        <v>0</v>
      </c>
    </row>
    <row r="1179" spans="1:4" x14ac:dyDescent="0.2">
      <c r="A1179" t="s">
        <v>60</v>
      </c>
      <c r="B1179">
        <v>0</v>
      </c>
      <c r="C1179">
        <v>0</v>
      </c>
      <c r="D1179">
        <v>0</v>
      </c>
    </row>
    <row r="1180" spans="1:4" x14ac:dyDescent="0.2">
      <c r="A1180" t="s">
        <v>61</v>
      </c>
      <c r="B1180">
        <v>0</v>
      </c>
      <c r="C1180">
        <v>0</v>
      </c>
      <c r="D1180">
        <v>0</v>
      </c>
    </row>
    <row r="1181" spans="1:4" x14ac:dyDescent="0.2">
      <c r="A1181" t="s">
        <v>62</v>
      </c>
      <c r="B1181">
        <v>0</v>
      </c>
      <c r="C1181">
        <v>0</v>
      </c>
      <c r="D1181">
        <v>0</v>
      </c>
    </row>
    <row r="1182" spans="1:4" x14ac:dyDescent="0.2">
      <c r="A1182" t="s">
        <v>63</v>
      </c>
      <c r="B1182">
        <v>0</v>
      </c>
      <c r="C1182">
        <v>0</v>
      </c>
      <c r="D1182">
        <v>0</v>
      </c>
    </row>
    <row r="1183" spans="1:4" x14ac:dyDescent="0.2">
      <c r="A1183" t="s">
        <v>64</v>
      </c>
      <c r="B1183">
        <v>0</v>
      </c>
      <c r="C1183">
        <v>0</v>
      </c>
      <c r="D1183">
        <v>0</v>
      </c>
    </row>
    <row r="1184" spans="1:4" x14ac:dyDescent="0.2">
      <c r="A1184" t="s">
        <v>74</v>
      </c>
      <c r="B1184">
        <v>0</v>
      </c>
      <c r="C1184">
        <v>0</v>
      </c>
      <c r="D1184">
        <v>0</v>
      </c>
    </row>
    <row r="1185" spans="1:4" x14ac:dyDescent="0.2">
      <c r="A1185" t="s">
        <v>66</v>
      </c>
      <c r="B1185">
        <v>0</v>
      </c>
      <c r="C1185">
        <v>0</v>
      </c>
      <c r="D1185">
        <v>0</v>
      </c>
    </row>
    <row r="1186" spans="1:4" x14ac:dyDescent="0.2">
      <c r="A1186" t="s">
        <v>122</v>
      </c>
    </row>
    <row r="1187" spans="1:4" x14ac:dyDescent="0.2">
      <c r="A1187" t="s">
        <v>82</v>
      </c>
    </row>
    <row r="1188" spans="1:4" x14ac:dyDescent="0.2">
      <c r="A1188" t="s">
        <v>72</v>
      </c>
      <c r="B1188" s="20">
        <v>84613</v>
      </c>
      <c r="C1188" s="20">
        <v>82378</v>
      </c>
      <c r="D1188" s="20">
        <v>346609</v>
      </c>
    </row>
    <row r="1189" spans="1:4" x14ac:dyDescent="0.2">
      <c r="A1189" t="s">
        <v>59</v>
      </c>
      <c r="B1189" s="20">
        <v>1779</v>
      </c>
      <c r="C1189" s="20">
        <v>1673</v>
      </c>
      <c r="D1189" s="20">
        <v>8004</v>
      </c>
    </row>
    <row r="1190" spans="1:4" x14ac:dyDescent="0.2">
      <c r="A1190" t="s">
        <v>60</v>
      </c>
      <c r="B1190">
        <v>465</v>
      </c>
      <c r="C1190">
        <v>456</v>
      </c>
      <c r="D1190" s="20">
        <v>2219</v>
      </c>
    </row>
    <row r="1191" spans="1:4" x14ac:dyDescent="0.2">
      <c r="A1191" t="s">
        <v>61</v>
      </c>
      <c r="B1191" s="20">
        <v>1617</v>
      </c>
      <c r="C1191" s="20">
        <v>1592</v>
      </c>
      <c r="D1191" s="20">
        <v>8651</v>
      </c>
    </row>
    <row r="1192" spans="1:4" x14ac:dyDescent="0.2">
      <c r="A1192" t="s">
        <v>62</v>
      </c>
      <c r="B1192" s="20">
        <v>3834</v>
      </c>
      <c r="C1192" s="20">
        <v>3785</v>
      </c>
      <c r="D1192" s="20">
        <v>18750</v>
      </c>
    </row>
    <row r="1193" spans="1:4" x14ac:dyDescent="0.2">
      <c r="A1193" t="s">
        <v>63</v>
      </c>
      <c r="B1193" s="20">
        <v>7357</v>
      </c>
      <c r="C1193" s="20">
        <v>7254</v>
      </c>
      <c r="D1193" s="20">
        <v>33346</v>
      </c>
    </row>
    <row r="1194" spans="1:4" x14ac:dyDescent="0.2">
      <c r="A1194" t="s">
        <v>64</v>
      </c>
      <c r="B1194" s="20">
        <v>34522</v>
      </c>
      <c r="C1194" s="20">
        <v>33796</v>
      </c>
      <c r="D1194" s="20">
        <v>144399</v>
      </c>
    </row>
    <row r="1195" spans="1:4" x14ac:dyDescent="0.2">
      <c r="A1195" t="s">
        <v>74</v>
      </c>
      <c r="B1195" s="20">
        <v>34826</v>
      </c>
      <c r="C1195" s="20">
        <v>33822</v>
      </c>
      <c r="D1195" s="20">
        <v>131240</v>
      </c>
    </row>
    <row r="1196" spans="1:4" x14ac:dyDescent="0.2">
      <c r="A1196" t="s">
        <v>66</v>
      </c>
      <c r="B1196">
        <v>213</v>
      </c>
      <c r="C1196">
        <v>0</v>
      </c>
      <c r="D1196">
        <v>0</v>
      </c>
    </row>
    <row r="1197" spans="1:4" x14ac:dyDescent="0.2">
      <c r="A1197" t="s">
        <v>83</v>
      </c>
    </row>
    <row r="1198" spans="1:4" x14ac:dyDescent="0.2">
      <c r="A1198" t="s">
        <v>72</v>
      </c>
      <c r="B1198" s="20">
        <v>23818</v>
      </c>
      <c r="C1198" s="20">
        <v>23477</v>
      </c>
      <c r="D1198" s="20">
        <v>105980</v>
      </c>
    </row>
    <row r="1199" spans="1:4" x14ac:dyDescent="0.2">
      <c r="A1199" t="s">
        <v>59</v>
      </c>
      <c r="B1199" s="20">
        <v>1088</v>
      </c>
      <c r="C1199" s="20">
        <v>1000</v>
      </c>
      <c r="D1199" s="20">
        <v>5150</v>
      </c>
    </row>
    <row r="1200" spans="1:4" x14ac:dyDescent="0.2">
      <c r="A1200" t="s">
        <v>60</v>
      </c>
      <c r="B1200">
        <v>245</v>
      </c>
      <c r="C1200">
        <v>243</v>
      </c>
      <c r="D1200" s="20">
        <v>1326</v>
      </c>
    </row>
    <row r="1201" spans="1:4" x14ac:dyDescent="0.2">
      <c r="A1201" t="s">
        <v>61</v>
      </c>
      <c r="B1201" s="20">
        <v>1462</v>
      </c>
      <c r="C1201" s="20">
        <v>1439</v>
      </c>
      <c r="D1201" s="20">
        <v>7843</v>
      </c>
    </row>
    <row r="1202" spans="1:4" x14ac:dyDescent="0.2">
      <c r="A1202" t="s">
        <v>62</v>
      </c>
      <c r="B1202" s="20">
        <v>2989</v>
      </c>
      <c r="C1202" s="20">
        <v>2957</v>
      </c>
      <c r="D1202" s="20">
        <v>14801</v>
      </c>
    </row>
    <row r="1203" spans="1:4" x14ac:dyDescent="0.2">
      <c r="A1203" t="s">
        <v>63</v>
      </c>
      <c r="B1203" s="20">
        <v>3191</v>
      </c>
      <c r="C1203" s="20">
        <v>3166</v>
      </c>
      <c r="D1203" s="20">
        <v>14880</v>
      </c>
    </row>
    <row r="1204" spans="1:4" x14ac:dyDescent="0.2">
      <c r="A1204" t="s">
        <v>64</v>
      </c>
      <c r="B1204" s="20">
        <v>5636</v>
      </c>
      <c r="C1204" s="20">
        <v>5578</v>
      </c>
      <c r="D1204" s="20">
        <v>24078</v>
      </c>
    </row>
    <row r="1205" spans="1:4" x14ac:dyDescent="0.2">
      <c r="A1205" t="s">
        <v>74</v>
      </c>
      <c r="B1205" s="20">
        <v>9186</v>
      </c>
      <c r="C1205" s="20">
        <v>9094</v>
      </c>
      <c r="D1205" s="20">
        <v>37902</v>
      </c>
    </row>
    <row r="1206" spans="1:4" x14ac:dyDescent="0.2">
      <c r="A1206" t="s">
        <v>66</v>
      </c>
      <c r="B1206">
        <v>21</v>
      </c>
      <c r="C1206">
        <v>0</v>
      </c>
      <c r="D1206">
        <v>0</v>
      </c>
    </row>
    <row r="1207" spans="1:4" x14ac:dyDescent="0.2">
      <c r="A1207" t="s">
        <v>84</v>
      </c>
    </row>
    <row r="1208" spans="1:4" x14ac:dyDescent="0.2">
      <c r="A1208" t="s">
        <v>72</v>
      </c>
      <c r="B1208" s="20">
        <v>60795</v>
      </c>
      <c r="C1208" s="20">
        <v>58901</v>
      </c>
      <c r="D1208" s="20">
        <v>240629</v>
      </c>
    </row>
    <row r="1209" spans="1:4" x14ac:dyDescent="0.2">
      <c r="A1209" t="s">
        <v>59</v>
      </c>
      <c r="B1209">
        <v>691</v>
      </c>
      <c r="C1209">
        <v>673</v>
      </c>
      <c r="D1209" s="20">
        <v>2854</v>
      </c>
    </row>
    <row r="1210" spans="1:4" x14ac:dyDescent="0.2">
      <c r="A1210" t="s">
        <v>60</v>
      </c>
      <c r="B1210">
        <v>220</v>
      </c>
      <c r="C1210">
        <v>213</v>
      </c>
      <c r="D1210">
        <v>893</v>
      </c>
    </row>
    <row r="1211" spans="1:4" x14ac:dyDescent="0.2">
      <c r="A1211" t="s">
        <v>61</v>
      </c>
      <c r="B1211">
        <v>155</v>
      </c>
      <c r="C1211">
        <v>153</v>
      </c>
      <c r="D1211">
        <v>808</v>
      </c>
    </row>
    <row r="1212" spans="1:4" x14ac:dyDescent="0.2">
      <c r="A1212" t="s">
        <v>62</v>
      </c>
      <c r="B1212">
        <v>845</v>
      </c>
      <c r="C1212">
        <v>828</v>
      </c>
      <c r="D1212" s="20">
        <v>3949</v>
      </c>
    </row>
    <row r="1213" spans="1:4" x14ac:dyDescent="0.2">
      <c r="A1213" t="s">
        <v>63</v>
      </c>
      <c r="B1213" s="20">
        <v>4166</v>
      </c>
      <c r="C1213" s="20">
        <v>4088</v>
      </c>
      <c r="D1213" s="20">
        <v>18466</v>
      </c>
    </row>
    <row r="1214" spans="1:4" x14ac:dyDescent="0.2">
      <c r="A1214" t="s">
        <v>64</v>
      </c>
      <c r="B1214" s="20">
        <v>28886</v>
      </c>
      <c r="C1214" s="20">
        <v>28218</v>
      </c>
      <c r="D1214" s="20">
        <v>120321</v>
      </c>
    </row>
    <row r="1215" spans="1:4" x14ac:dyDescent="0.2">
      <c r="A1215" t="s">
        <v>74</v>
      </c>
      <c r="B1215" s="20">
        <v>25640</v>
      </c>
      <c r="C1215" s="20">
        <v>24728</v>
      </c>
      <c r="D1215" s="20">
        <v>93338</v>
      </c>
    </row>
    <row r="1216" spans="1:4" x14ac:dyDescent="0.2">
      <c r="A1216" t="s">
        <v>66</v>
      </c>
      <c r="B1216">
        <v>192</v>
      </c>
      <c r="C1216">
        <v>0</v>
      </c>
      <c r="D1216">
        <v>0</v>
      </c>
    </row>
    <row r="1217" spans="1:4" x14ac:dyDescent="0.2">
      <c r="A1217" t="s">
        <v>123</v>
      </c>
    </row>
    <row r="1218" spans="1:4" x14ac:dyDescent="0.2">
      <c r="A1218" t="s">
        <v>82</v>
      </c>
    </row>
    <row r="1219" spans="1:4" x14ac:dyDescent="0.2">
      <c r="A1219" t="s">
        <v>72</v>
      </c>
      <c r="B1219" s="20">
        <v>99836</v>
      </c>
      <c r="C1219" s="20">
        <v>98883</v>
      </c>
      <c r="D1219" s="20">
        <v>387250</v>
      </c>
    </row>
    <row r="1220" spans="1:4" x14ac:dyDescent="0.2">
      <c r="A1220" t="s">
        <v>59</v>
      </c>
      <c r="B1220" s="20">
        <v>1107</v>
      </c>
      <c r="C1220" s="20">
        <v>1094</v>
      </c>
      <c r="D1220" s="20">
        <v>4383</v>
      </c>
    </row>
    <row r="1221" spans="1:4" x14ac:dyDescent="0.2">
      <c r="A1221" t="s">
        <v>60</v>
      </c>
      <c r="B1221">
        <v>193</v>
      </c>
      <c r="C1221">
        <v>190</v>
      </c>
      <c r="D1221">
        <v>727</v>
      </c>
    </row>
    <row r="1222" spans="1:4" x14ac:dyDescent="0.2">
      <c r="A1222" t="s">
        <v>61</v>
      </c>
      <c r="B1222">
        <v>302</v>
      </c>
      <c r="C1222">
        <v>284</v>
      </c>
      <c r="D1222" s="20">
        <v>1159</v>
      </c>
    </row>
    <row r="1223" spans="1:4" x14ac:dyDescent="0.2">
      <c r="A1223" t="s">
        <v>62</v>
      </c>
      <c r="B1223" s="20">
        <v>2408</v>
      </c>
      <c r="C1223" s="20">
        <v>2373</v>
      </c>
      <c r="D1223" s="20">
        <v>10462</v>
      </c>
    </row>
    <row r="1224" spans="1:4" x14ac:dyDescent="0.2">
      <c r="A1224" t="s">
        <v>63</v>
      </c>
      <c r="B1224" s="20">
        <v>6480</v>
      </c>
      <c r="C1224" s="20">
        <v>6403</v>
      </c>
      <c r="D1224" s="20">
        <v>26620</v>
      </c>
    </row>
    <row r="1225" spans="1:4" x14ac:dyDescent="0.2">
      <c r="A1225" t="s">
        <v>64</v>
      </c>
      <c r="B1225" s="20">
        <v>56341</v>
      </c>
      <c r="C1225" s="20">
        <v>55826</v>
      </c>
      <c r="D1225" s="20">
        <v>224361</v>
      </c>
    </row>
    <row r="1226" spans="1:4" x14ac:dyDescent="0.2">
      <c r="A1226" t="s">
        <v>74</v>
      </c>
      <c r="B1226" s="20">
        <v>32973</v>
      </c>
      <c r="C1226" s="20">
        <v>32713</v>
      </c>
      <c r="D1226" s="20">
        <v>119535</v>
      </c>
    </row>
    <row r="1227" spans="1:4" x14ac:dyDescent="0.2">
      <c r="A1227" t="s">
        <v>66</v>
      </c>
      <c r="B1227">
        <v>32</v>
      </c>
      <c r="C1227">
        <v>0</v>
      </c>
      <c r="D1227">
        <v>3</v>
      </c>
    </row>
    <row r="1228" spans="1:4" x14ac:dyDescent="0.2">
      <c r="A1228" t="s">
        <v>83</v>
      </c>
    </row>
    <row r="1229" spans="1:4" x14ac:dyDescent="0.2">
      <c r="A1229" t="s">
        <v>72</v>
      </c>
      <c r="B1229" s="20">
        <v>9711</v>
      </c>
      <c r="C1229" s="20">
        <v>9460</v>
      </c>
      <c r="D1229" s="20">
        <v>38714</v>
      </c>
    </row>
    <row r="1230" spans="1:4" x14ac:dyDescent="0.2">
      <c r="A1230" t="s">
        <v>59</v>
      </c>
      <c r="B1230">
        <v>201</v>
      </c>
      <c r="C1230">
        <v>196</v>
      </c>
      <c r="D1230">
        <v>864</v>
      </c>
    </row>
    <row r="1231" spans="1:4" x14ac:dyDescent="0.2">
      <c r="A1231" t="s">
        <v>60</v>
      </c>
      <c r="B1231">
        <v>52</v>
      </c>
      <c r="C1231">
        <v>49</v>
      </c>
      <c r="D1231">
        <v>216</v>
      </c>
    </row>
    <row r="1232" spans="1:4" x14ac:dyDescent="0.2">
      <c r="A1232" t="s">
        <v>61</v>
      </c>
      <c r="B1232">
        <v>186</v>
      </c>
      <c r="C1232">
        <v>169</v>
      </c>
      <c r="D1232">
        <v>704</v>
      </c>
    </row>
    <row r="1233" spans="1:4" x14ac:dyDescent="0.2">
      <c r="A1233" t="s">
        <v>62</v>
      </c>
      <c r="B1233" s="20">
        <v>1041</v>
      </c>
      <c r="C1233" s="20">
        <v>1020</v>
      </c>
      <c r="D1233" s="20">
        <v>4757</v>
      </c>
    </row>
    <row r="1234" spans="1:4" x14ac:dyDescent="0.2">
      <c r="A1234" t="s">
        <v>63</v>
      </c>
      <c r="B1234" s="20">
        <v>1214</v>
      </c>
      <c r="C1234" s="20">
        <v>1191</v>
      </c>
      <c r="D1234" s="20">
        <v>5216</v>
      </c>
    </row>
    <row r="1235" spans="1:4" x14ac:dyDescent="0.2">
      <c r="A1235" t="s">
        <v>64</v>
      </c>
      <c r="B1235" s="20">
        <v>6019</v>
      </c>
      <c r="C1235" s="20">
        <v>5907</v>
      </c>
      <c r="D1235" s="20">
        <v>23836</v>
      </c>
    </row>
    <row r="1236" spans="1:4" x14ac:dyDescent="0.2">
      <c r="A1236" t="s">
        <v>74</v>
      </c>
      <c r="B1236">
        <v>978</v>
      </c>
      <c r="C1236">
        <v>928</v>
      </c>
      <c r="D1236" s="20">
        <v>3118</v>
      </c>
    </row>
    <row r="1237" spans="1:4" x14ac:dyDescent="0.2">
      <c r="A1237" t="s">
        <v>66</v>
      </c>
      <c r="B1237">
        <v>20</v>
      </c>
      <c r="C1237">
        <v>0</v>
      </c>
      <c r="D1237">
        <v>3</v>
      </c>
    </row>
    <row r="1238" spans="1:4" x14ac:dyDescent="0.2">
      <c r="A1238" t="s">
        <v>84</v>
      </c>
    </row>
    <row r="1239" spans="1:4" x14ac:dyDescent="0.2">
      <c r="A1239" t="s">
        <v>72</v>
      </c>
      <c r="B1239" s="20">
        <v>90125</v>
      </c>
      <c r="C1239" s="20">
        <v>89423</v>
      </c>
      <c r="D1239" s="20">
        <v>348536</v>
      </c>
    </row>
    <row r="1240" spans="1:4" x14ac:dyDescent="0.2">
      <c r="A1240" t="s">
        <v>59</v>
      </c>
      <c r="B1240">
        <v>906</v>
      </c>
      <c r="C1240">
        <v>898</v>
      </c>
      <c r="D1240" s="20">
        <v>3519</v>
      </c>
    </row>
    <row r="1241" spans="1:4" x14ac:dyDescent="0.2">
      <c r="A1241" t="s">
        <v>60</v>
      </c>
      <c r="B1241">
        <v>141</v>
      </c>
      <c r="C1241">
        <v>141</v>
      </c>
      <c r="D1241">
        <v>511</v>
      </c>
    </row>
    <row r="1242" spans="1:4" x14ac:dyDescent="0.2">
      <c r="A1242" t="s">
        <v>61</v>
      </c>
      <c r="B1242">
        <v>116</v>
      </c>
      <c r="C1242">
        <v>115</v>
      </c>
      <c r="D1242">
        <v>455</v>
      </c>
    </row>
    <row r="1243" spans="1:4" x14ac:dyDescent="0.2">
      <c r="A1243" t="s">
        <v>62</v>
      </c>
      <c r="B1243" s="20">
        <v>1367</v>
      </c>
      <c r="C1243" s="20">
        <v>1353</v>
      </c>
      <c r="D1243" s="20">
        <v>5705</v>
      </c>
    </row>
    <row r="1244" spans="1:4" x14ac:dyDescent="0.2">
      <c r="A1244" t="s">
        <v>63</v>
      </c>
      <c r="B1244" s="20">
        <v>5266</v>
      </c>
      <c r="C1244" s="20">
        <v>5212</v>
      </c>
      <c r="D1244" s="20">
        <v>21404</v>
      </c>
    </row>
    <row r="1245" spans="1:4" x14ac:dyDescent="0.2">
      <c r="A1245" t="s">
        <v>64</v>
      </c>
      <c r="B1245" s="20">
        <v>50322</v>
      </c>
      <c r="C1245" s="20">
        <v>49919</v>
      </c>
      <c r="D1245" s="20">
        <v>200525</v>
      </c>
    </row>
    <row r="1246" spans="1:4" x14ac:dyDescent="0.2">
      <c r="A1246" t="s">
        <v>74</v>
      </c>
      <c r="B1246" s="20">
        <v>31995</v>
      </c>
      <c r="C1246" s="20">
        <v>31785</v>
      </c>
      <c r="D1246" s="20">
        <v>116417</v>
      </c>
    </row>
    <row r="1247" spans="1:4" x14ac:dyDescent="0.2">
      <c r="A1247" t="s">
        <v>66</v>
      </c>
      <c r="B1247">
        <v>12</v>
      </c>
      <c r="C1247">
        <v>0</v>
      </c>
      <c r="D1247">
        <v>0</v>
      </c>
    </row>
    <row r="1248" spans="1:4" x14ac:dyDescent="0.2">
      <c r="A1248" t="s">
        <v>124</v>
      </c>
    </row>
    <row r="1249" spans="1:4" x14ac:dyDescent="0.2">
      <c r="A1249" t="s">
        <v>82</v>
      </c>
    </row>
    <row r="1250" spans="1:4" x14ac:dyDescent="0.2">
      <c r="A1250" t="s">
        <v>72</v>
      </c>
      <c r="B1250" s="20">
        <v>14829</v>
      </c>
      <c r="C1250" s="20">
        <v>14464</v>
      </c>
      <c r="D1250" s="20">
        <v>64513</v>
      </c>
    </row>
    <row r="1251" spans="1:4" x14ac:dyDescent="0.2">
      <c r="A1251" t="s">
        <v>59</v>
      </c>
      <c r="B1251">
        <v>771</v>
      </c>
      <c r="C1251">
        <v>740</v>
      </c>
      <c r="D1251" s="20">
        <v>3525</v>
      </c>
    </row>
    <row r="1252" spans="1:4" x14ac:dyDescent="0.2">
      <c r="A1252" t="s">
        <v>60</v>
      </c>
      <c r="B1252">
        <v>94</v>
      </c>
      <c r="C1252">
        <v>94</v>
      </c>
      <c r="D1252">
        <v>415</v>
      </c>
    </row>
    <row r="1253" spans="1:4" x14ac:dyDescent="0.2">
      <c r="A1253" t="s">
        <v>61</v>
      </c>
      <c r="B1253">
        <v>672</v>
      </c>
      <c r="C1253">
        <v>656</v>
      </c>
      <c r="D1253" s="20">
        <v>3338</v>
      </c>
    </row>
    <row r="1254" spans="1:4" x14ac:dyDescent="0.2">
      <c r="A1254" t="s">
        <v>62</v>
      </c>
      <c r="B1254" s="20">
        <v>2304</v>
      </c>
      <c r="C1254" s="20">
        <v>2248</v>
      </c>
      <c r="D1254" s="20">
        <v>10990</v>
      </c>
    </row>
    <row r="1255" spans="1:4" x14ac:dyDescent="0.2">
      <c r="A1255" t="s">
        <v>63</v>
      </c>
      <c r="B1255" s="20">
        <v>1550</v>
      </c>
      <c r="C1255" s="20">
        <v>1525</v>
      </c>
      <c r="D1255" s="20">
        <v>7459</v>
      </c>
    </row>
    <row r="1256" spans="1:4" x14ac:dyDescent="0.2">
      <c r="A1256" t="s">
        <v>64</v>
      </c>
      <c r="B1256" s="20">
        <v>3406</v>
      </c>
      <c r="C1256" s="20">
        <v>3358</v>
      </c>
      <c r="D1256" s="20">
        <v>15098</v>
      </c>
    </row>
    <row r="1257" spans="1:4" x14ac:dyDescent="0.2">
      <c r="A1257" t="s">
        <v>74</v>
      </c>
      <c r="B1257" s="20">
        <v>5969</v>
      </c>
      <c r="C1257" s="20">
        <v>5843</v>
      </c>
      <c r="D1257" s="20">
        <v>23684</v>
      </c>
    </row>
    <row r="1258" spans="1:4" x14ac:dyDescent="0.2">
      <c r="A1258" t="s">
        <v>66</v>
      </c>
      <c r="B1258">
        <v>63</v>
      </c>
      <c r="C1258">
        <v>0</v>
      </c>
      <c r="D1258">
        <v>4</v>
      </c>
    </row>
    <row r="1259" spans="1:4" x14ac:dyDescent="0.2">
      <c r="A1259" t="s">
        <v>83</v>
      </c>
    </row>
    <row r="1260" spans="1:4" x14ac:dyDescent="0.2">
      <c r="A1260" t="s">
        <v>72</v>
      </c>
      <c r="B1260" s="20">
        <v>14829</v>
      </c>
      <c r="C1260" s="20">
        <v>14464</v>
      </c>
      <c r="D1260" s="20">
        <v>64513</v>
      </c>
    </row>
    <row r="1261" spans="1:4" x14ac:dyDescent="0.2">
      <c r="A1261" t="s">
        <v>59</v>
      </c>
      <c r="B1261">
        <v>771</v>
      </c>
      <c r="C1261">
        <v>740</v>
      </c>
      <c r="D1261" s="20">
        <v>3525</v>
      </c>
    </row>
    <row r="1262" spans="1:4" x14ac:dyDescent="0.2">
      <c r="A1262" t="s">
        <v>60</v>
      </c>
      <c r="B1262">
        <v>94</v>
      </c>
      <c r="C1262">
        <v>94</v>
      </c>
      <c r="D1262">
        <v>415</v>
      </c>
    </row>
    <row r="1263" spans="1:4" x14ac:dyDescent="0.2">
      <c r="A1263" t="s">
        <v>61</v>
      </c>
      <c r="B1263">
        <v>672</v>
      </c>
      <c r="C1263">
        <v>656</v>
      </c>
      <c r="D1263" s="20">
        <v>3338</v>
      </c>
    </row>
    <row r="1264" spans="1:4" x14ac:dyDescent="0.2">
      <c r="A1264" t="s">
        <v>62</v>
      </c>
      <c r="B1264" s="20">
        <v>2304</v>
      </c>
      <c r="C1264" s="20">
        <v>2248</v>
      </c>
      <c r="D1264" s="20">
        <v>10990</v>
      </c>
    </row>
    <row r="1265" spans="1:4" x14ac:dyDescent="0.2">
      <c r="A1265" t="s">
        <v>63</v>
      </c>
      <c r="B1265" s="20">
        <v>1550</v>
      </c>
      <c r="C1265" s="20">
        <v>1525</v>
      </c>
      <c r="D1265" s="20">
        <v>7459</v>
      </c>
    </row>
    <row r="1266" spans="1:4" x14ac:dyDescent="0.2">
      <c r="A1266" t="s">
        <v>64</v>
      </c>
      <c r="B1266" s="20">
        <v>3406</v>
      </c>
      <c r="C1266" s="20">
        <v>3358</v>
      </c>
      <c r="D1266" s="20">
        <v>15098</v>
      </c>
    </row>
    <row r="1267" spans="1:4" x14ac:dyDescent="0.2">
      <c r="A1267" t="s">
        <v>74</v>
      </c>
      <c r="B1267" s="20">
        <v>5969</v>
      </c>
      <c r="C1267" s="20">
        <v>5843</v>
      </c>
      <c r="D1267" s="20">
        <v>23684</v>
      </c>
    </row>
    <row r="1268" spans="1:4" x14ac:dyDescent="0.2">
      <c r="A1268" t="s">
        <v>66</v>
      </c>
      <c r="B1268">
        <v>63</v>
      </c>
      <c r="C1268">
        <v>0</v>
      </c>
      <c r="D1268">
        <v>4</v>
      </c>
    </row>
    <row r="1269" spans="1:4" x14ac:dyDescent="0.2">
      <c r="A1269" t="s">
        <v>84</v>
      </c>
    </row>
    <row r="1270" spans="1:4" x14ac:dyDescent="0.2">
      <c r="A1270" t="s">
        <v>72</v>
      </c>
      <c r="B1270">
        <v>0</v>
      </c>
      <c r="C1270">
        <v>0</v>
      </c>
      <c r="D1270">
        <v>0</v>
      </c>
    </row>
    <row r="1271" spans="1:4" x14ac:dyDescent="0.2">
      <c r="A1271" t="s">
        <v>59</v>
      </c>
      <c r="B1271">
        <v>0</v>
      </c>
      <c r="C1271">
        <v>0</v>
      </c>
      <c r="D1271">
        <v>0</v>
      </c>
    </row>
    <row r="1272" spans="1:4" x14ac:dyDescent="0.2">
      <c r="A1272" t="s">
        <v>60</v>
      </c>
      <c r="B1272">
        <v>0</v>
      </c>
      <c r="C1272">
        <v>0</v>
      </c>
      <c r="D1272">
        <v>0</v>
      </c>
    </row>
    <row r="1273" spans="1:4" x14ac:dyDescent="0.2">
      <c r="A1273" t="s">
        <v>61</v>
      </c>
      <c r="B1273">
        <v>0</v>
      </c>
      <c r="C1273">
        <v>0</v>
      </c>
      <c r="D1273">
        <v>0</v>
      </c>
    </row>
    <row r="1274" spans="1:4" x14ac:dyDescent="0.2">
      <c r="A1274" t="s">
        <v>62</v>
      </c>
      <c r="B1274">
        <v>0</v>
      </c>
      <c r="C1274">
        <v>0</v>
      </c>
      <c r="D1274">
        <v>0</v>
      </c>
    </row>
    <row r="1275" spans="1:4" x14ac:dyDescent="0.2">
      <c r="A1275" t="s">
        <v>63</v>
      </c>
      <c r="B1275">
        <v>0</v>
      </c>
      <c r="C1275">
        <v>0</v>
      </c>
      <c r="D1275">
        <v>0</v>
      </c>
    </row>
    <row r="1276" spans="1:4" x14ac:dyDescent="0.2">
      <c r="A1276" t="s">
        <v>64</v>
      </c>
      <c r="B1276">
        <v>0</v>
      </c>
      <c r="C1276">
        <v>0</v>
      </c>
      <c r="D1276">
        <v>0</v>
      </c>
    </row>
    <row r="1277" spans="1:4" x14ac:dyDescent="0.2">
      <c r="A1277" t="s">
        <v>74</v>
      </c>
      <c r="B1277">
        <v>0</v>
      </c>
      <c r="C1277">
        <v>0</v>
      </c>
      <c r="D1277">
        <v>0</v>
      </c>
    </row>
    <row r="1278" spans="1:4" x14ac:dyDescent="0.2">
      <c r="A1278" t="s">
        <v>66</v>
      </c>
      <c r="B1278">
        <v>0</v>
      </c>
      <c r="C1278">
        <v>0</v>
      </c>
      <c r="D1278">
        <v>0</v>
      </c>
    </row>
    <row r="1279" spans="1:4" x14ac:dyDescent="0.2">
      <c r="A1279" t="s">
        <v>125</v>
      </c>
    </row>
    <row r="1280" spans="1:4" x14ac:dyDescent="0.2">
      <c r="A1280" t="s">
        <v>82</v>
      </c>
    </row>
    <row r="1281" spans="1:4" x14ac:dyDescent="0.2">
      <c r="A1281" t="s">
        <v>72</v>
      </c>
      <c r="B1281" s="20">
        <v>25198</v>
      </c>
      <c r="C1281" s="20">
        <v>25077</v>
      </c>
      <c r="D1281" s="20">
        <v>107135</v>
      </c>
    </row>
    <row r="1282" spans="1:4" x14ac:dyDescent="0.2">
      <c r="A1282" t="s">
        <v>59</v>
      </c>
      <c r="B1282">
        <v>300</v>
      </c>
      <c r="C1282">
        <v>298</v>
      </c>
      <c r="D1282" s="20">
        <v>1246</v>
      </c>
    </row>
    <row r="1283" spans="1:4" x14ac:dyDescent="0.2">
      <c r="A1283" t="s">
        <v>60</v>
      </c>
      <c r="B1283">
        <v>11</v>
      </c>
      <c r="C1283">
        <v>11</v>
      </c>
      <c r="D1283">
        <v>42</v>
      </c>
    </row>
    <row r="1284" spans="1:4" x14ac:dyDescent="0.2">
      <c r="A1284" t="s">
        <v>61</v>
      </c>
      <c r="B1284">
        <v>13</v>
      </c>
      <c r="C1284">
        <v>13</v>
      </c>
      <c r="D1284">
        <v>62</v>
      </c>
    </row>
    <row r="1285" spans="1:4" x14ac:dyDescent="0.2">
      <c r="A1285" t="s">
        <v>62</v>
      </c>
      <c r="B1285">
        <v>460</v>
      </c>
      <c r="C1285">
        <v>456</v>
      </c>
      <c r="D1285" s="20">
        <v>2180</v>
      </c>
    </row>
    <row r="1286" spans="1:4" x14ac:dyDescent="0.2">
      <c r="A1286" t="s">
        <v>63</v>
      </c>
      <c r="B1286" s="20">
        <v>1367</v>
      </c>
      <c r="C1286" s="20">
        <v>1363</v>
      </c>
      <c r="D1286" s="20">
        <v>6133</v>
      </c>
    </row>
    <row r="1287" spans="1:4" x14ac:dyDescent="0.2">
      <c r="A1287" t="s">
        <v>64</v>
      </c>
      <c r="B1287" s="20">
        <v>11753</v>
      </c>
      <c r="C1287" s="20">
        <v>11703</v>
      </c>
      <c r="D1287" s="20">
        <v>51727</v>
      </c>
    </row>
    <row r="1288" spans="1:4" x14ac:dyDescent="0.2">
      <c r="A1288" t="s">
        <v>74</v>
      </c>
      <c r="B1288" s="20">
        <v>11293</v>
      </c>
      <c r="C1288" s="20">
        <v>11233</v>
      </c>
      <c r="D1288" s="20">
        <v>45745</v>
      </c>
    </row>
    <row r="1289" spans="1:4" x14ac:dyDescent="0.2">
      <c r="A1289" t="s">
        <v>66</v>
      </c>
      <c r="B1289">
        <v>1</v>
      </c>
      <c r="C1289">
        <v>0</v>
      </c>
      <c r="D1289">
        <v>0</v>
      </c>
    </row>
    <row r="1290" spans="1:4" x14ac:dyDescent="0.2">
      <c r="A1290" t="s">
        <v>83</v>
      </c>
    </row>
    <row r="1291" spans="1:4" x14ac:dyDescent="0.2">
      <c r="A1291" t="s">
        <v>72</v>
      </c>
      <c r="B1291">
        <v>0</v>
      </c>
      <c r="C1291">
        <v>0</v>
      </c>
      <c r="D1291">
        <v>0</v>
      </c>
    </row>
    <row r="1292" spans="1:4" x14ac:dyDescent="0.2">
      <c r="A1292" t="s">
        <v>59</v>
      </c>
      <c r="B1292">
        <v>0</v>
      </c>
      <c r="C1292">
        <v>0</v>
      </c>
      <c r="D1292">
        <v>0</v>
      </c>
    </row>
    <row r="1293" spans="1:4" x14ac:dyDescent="0.2">
      <c r="A1293" t="s">
        <v>60</v>
      </c>
      <c r="B1293">
        <v>0</v>
      </c>
      <c r="C1293">
        <v>0</v>
      </c>
      <c r="D1293">
        <v>0</v>
      </c>
    </row>
    <row r="1294" spans="1:4" x14ac:dyDescent="0.2">
      <c r="A1294" t="s">
        <v>61</v>
      </c>
      <c r="B1294">
        <v>0</v>
      </c>
      <c r="C1294">
        <v>0</v>
      </c>
      <c r="D1294">
        <v>0</v>
      </c>
    </row>
    <row r="1295" spans="1:4" x14ac:dyDescent="0.2">
      <c r="A1295" t="s">
        <v>62</v>
      </c>
      <c r="B1295">
        <v>0</v>
      </c>
      <c r="C1295">
        <v>0</v>
      </c>
      <c r="D1295">
        <v>0</v>
      </c>
    </row>
    <row r="1296" spans="1:4" x14ac:dyDescent="0.2">
      <c r="A1296" t="s">
        <v>63</v>
      </c>
      <c r="B1296">
        <v>0</v>
      </c>
      <c r="C1296">
        <v>0</v>
      </c>
      <c r="D1296">
        <v>0</v>
      </c>
    </row>
    <row r="1297" spans="1:4" x14ac:dyDescent="0.2">
      <c r="A1297" t="s">
        <v>64</v>
      </c>
      <c r="B1297">
        <v>0</v>
      </c>
      <c r="C1297">
        <v>0</v>
      </c>
      <c r="D1297">
        <v>0</v>
      </c>
    </row>
    <row r="1298" spans="1:4" x14ac:dyDescent="0.2">
      <c r="A1298" t="s">
        <v>74</v>
      </c>
      <c r="B1298">
        <v>0</v>
      </c>
      <c r="C1298">
        <v>0</v>
      </c>
      <c r="D1298">
        <v>0</v>
      </c>
    </row>
    <row r="1299" spans="1:4" x14ac:dyDescent="0.2">
      <c r="A1299" t="s">
        <v>66</v>
      </c>
      <c r="B1299">
        <v>0</v>
      </c>
      <c r="C1299">
        <v>0</v>
      </c>
      <c r="D1299">
        <v>0</v>
      </c>
    </row>
    <row r="1300" spans="1:4" x14ac:dyDescent="0.2">
      <c r="A1300" t="s">
        <v>84</v>
      </c>
    </row>
    <row r="1301" spans="1:4" x14ac:dyDescent="0.2">
      <c r="A1301" t="s">
        <v>72</v>
      </c>
      <c r="B1301" s="20">
        <v>25198</v>
      </c>
      <c r="C1301" s="20">
        <v>25077</v>
      </c>
      <c r="D1301" s="20">
        <v>107135</v>
      </c>
    </row>
    <row r="1302" spans="1:4" x14ac:dyDescent="0.2">
      <c r="A1302" t="s">
        <v>59</v>
      </c>
      <c r="B1302">
        <v>300</v>
      </c>
      <c r="C1302">
        <v>298</v>
      </c>
      <c r="D1302" s="20">
        <v>1246</v>
      </c>
    </row>
    <row r="1303" spans="1:4" x14ac:dyDescent="0.2">
      <c r="A1303" t="s">
        <v>60</v>
      </c>
      <c r="B1303">
        <v>11</v>
      </c>
      <c r="C1303">
        <v>11</v>
      </c>
      <c r="D1303">
        <v>42</v>
      </c>
    </row>
    <row r="1304" spans="1:4" x14ac:dyDescent="0.2">
      <c r="A1304" t="s">
        <v>61</v>
      </c>
      <c r="B1304">
        <v>13</v>
      </c>
      <c r="C1304">
        <v>13</v>
      </c>
      <c r="D1304">
        <v>62</v>
      </c>
    </row>
    <row r="1305" spans="1:4" x14ac:dyDescent="0.2">
      <c r="A1305" t="s">
        <v>62</v>
      </c>
      <c r="B1305">
        <v>460</v>
      </c>
      <c r="C1305">
        <v>456</v>
      </c>
      <c r="D1305" s="20">
        <v>2180</v>
      </c>
    </row>
    <row r="1306" spans="1:4" x14ac:dyDescent="0.2">
      <c r="A1306" t="s">
        <v>63</v>
      </c>
      <c r="B1306" s="20">
        <v>1367</v>
      </c>
      <c r="C1306" s="20">
        <v>1363</v>
      </c>
      <c r="D1306" s="20">
        <v>6133</v>
      </c>
    </row>
    <row r="1307" spans="1:4" x14ac:dyDescent="0.2">
      <c r="A1307" t="s">
        <v>64</v>
      </c>
      <c r="B1307" s="20">
        <v>11753</v>
      </c>
      <c r="C1307" s="20">
        <v>11703</v>
      </c>
      <c r="D1307" s="20">
        <v>51727</v>
      </c>
    </row>
    <row r="1308" spans="1:4" x14ac:dyDescent="0.2">
      <c r="A1308" t="s">
        <v>74</v>
      </c>
      <c r="B1308" s="20">
        <v>11293</v>
      </c>
      <c r="C1308" s="20">
        <v>11233</v>
      </c>
      <c r="D1308" s="20">
        <v>45745</v>
      </c>
    </row>
    <row r="1309" spans="1:4" x14ac:dyDescent="0.2">
      <c r="A1309" t="s">
        <v>66</v>
      </c>
      <c r="B1309">
        <v>1</v>
      </c>
      <c r="C1309">
        <v>0</v>
      </c>
      <c r="D1309">
        <v>0</v>
      </c>
    </row>
    <row r="1310" spans="1:4" x14ac:dyDescent="0.2">
      <c r="A1310" t="s">
        <v>126</v>
      </c>
    </row>
    <row r="1311" spans="1:4" x14ac:dyDescent="0.2">
      <c r="A1311" t="s">
        <v>82</v>
      </c>
    </row>
    <row r="1312" spans="1:4" x14ac:dyDescent="0.2">
      <c r="A1312" t="s">
        <v>72</v>
      </c>
      <c r="B1312" s="20">
        <v>52426</v>
      </c>
      <c r="C1312" s="20">
        <v>51435</v>
      </c>
      <c r="D1312" s="20">
        <v>212699</v>
      </c>
    </row>
    <row r="1313" spans="1:4" x14ac:dyDescent="0.2">
      <c r="A1313" t="s">
        <v>59</v>
      </c>
      <c r="B1313">
        <v>518</v>
      </c>
      <c r="C1313">
        <v>509</v>
      </c>
      <c r="D1313" s="20">
        <v>2082</v>
      </c>
    </row>
    <row r="1314" spans="1:4" x14ac:dyDescent="0.2">
      <c r="A1314" t="s">
        <v>60</v>
      </c>
      <c r="B1314">
        <v>187</v>
      </c>
      <c r="C1314">
        <v>179</v>
      </c>
      <c r="D1314">
        <v>750</v>
      </c>
    </row>
    <row r="1315" spans="1:4" x14ac:dyDescent="0.2">
      <c r="A1315" t="s">
        <v>61</v>
      </c>
      <c r="B1315">
        <v>341</v>
      </c>
      <c r="C1315">
        <v>331</v>
      </c>
      <c r="D1315" s="20">
        <v>1583</v>
      </c>
    </row>
    <row r="1316" spans="1:4" x14ac:dyDescent="0.2">
      <c r="A1316" t="s">
        <v>62</v>
      </c>
      <c r="B1316" s="20">
        <v>2214</v>
      </c>
      <c r="C1316" s="20">
        <v>2168</v>
      </c>
      <c r="D1316" s="20">
        <v>10328</v>
      </c>
    </row>
    <row r="1317" spans="1:4" x14ac:dyDescent="0.2">
      <c r="A1317" t="s">
        <v>63</v>
      </c>
      <c r="B1317" s="20">
        <v>4160</v>
      </c>
      <c r="C1317" s="20">
        <v>4069</v>
      </c>
      <c r="D1317" s="20">
        <v>19310</v>
      </c>
    </row>
    <row r="1318" spans="1:4" x14ac:dyDescent="0.2">
      <c r="A1318" t="s">
        <v>64</v>
      </c>
      <c r="B1318" s="20">
        <v>26717</v>
      </c>
      <c r="C1318" s="20">
        <v>26209</v>
      </c>
      <c r="D1318" s="20">
        <v>108286</v>
      </c>
    </row>
    <row r="1319" spans="1:4" x14ac:dyDescent="0.2">
      <c r="A1319" t="s">
        <v>74</v>
      </c>
      <c r="B1319" s="20">
        <v>18231</v>
      </c>
      <c r="C1319" s="20">
        <v>17970</v>
      </c>
      <c r="D1319" s="20">
        <v>70360</v>
      </c>
    </row>
    <row r="1320" spans="1:4" x14ac:dyDescent="0.2">
      <c r="A1320" t="s">
        <v>66</v>
      </c>
      <c r="B1320">
        <v>58</v>
      </c>
      <c r="C1320">
        <v>0</v>
      </c>
      <c r="D1320">
        <v>0</v>
      </c>
    </row>
    <row r="1321" spans="1:4" x14ac:dyDescent="0.2">
      <c r="A1321" t="s">
        <v>83</v>
      </c>
    </row>
    <row r="1322" spans="1:4" x14ac:dyDescent="0.2">
      <c r="A1322" t="s">
        <v>72</v>
      </c>
      <c r="B1322" s="20">
        <v>17700</v>
      </c>
      <c r="C1322" s="20">
        <v>17161</v>
      </c>
      <c r="D1322" s="20">
        <v>70914</v>
      </c>
    </row>
    <row r="1323" spans="1:4" x14ac:dyDescent="0.2">
      <c r="A1323" t="s">
        <v>59</v>
      </c>
      <c r="B1323">
        <v>266</v>
      </c>
      <c r="C1323">
        <v>259</v>
      </c>
      <c r="D1323" s="20">
        <v>1080</v>
      </c>
    </row>
    <row r="1324" spans="1:4" x14ac:dyDescent="0.2">
      <c r="A1324" t="s">
        <v>60</v>
      </c>
      <c r="B1324">
        <v>100</v>
      </c>
      <c r="C1324">
        <v>97</v>
      </c>
      <c r="D1324">
        <v>441</v>
      </c>
    </row>
    <row r="1325" spans="1:4" x14ac:dyDescent="0.2">
      <c r="A1325" t="s">
        <v>61</v>
      </c>
      <c r="B1325">
        <v>240</v>
      </c>
      <c r="C1325">
        <v>234</v>
      </c>
      <c r="D1325" s="20">
        <v>1174</v>
      </c>
    </row>
    <row r="1326" spans="1:4" x14ac:dyDescent="0.2">
      <c r="A1326" t="s">
        <v>62</v>
      </c>
      <c r="B1326" s="20">
        <v>1571</v>
      </c>
      <c r="C1326" s="20">
        <v>1532</v>
      </c>
      <c r="D1326" s="20">
        <v>7182</v>
      </c>
    </row>
    <row r="1327" spans="1:4" x14ac:dyDescent="0.2">
      <c r="A1327" t="s">
        <v>63</v>
      </c>
      <c r="B1327" s="20">
        <v>2144</v>
      </c>
      <c r="C1327" s="20">
        <v>2087</v>
      </c>
      <c r="D1327" s="20">
        <v>9834</v>
      </c>
    </row>
    <row r="1328" spans="1:4" x14ac:dyDescent="0.2">
      <c r="A1328" t="s">
        <v>64</v>
      </c>
      <c r="B1328" s="20">
        <v>10129</v>
      </c>
      <c r="C1328" s="20">
        <v>9837</v>
      </c>
      <c r="D1328" s="20">
        <v>39623</v>
      </c>
    </row>
    <row r="1329" spans="1:4" x14ac:dyDescent="0.2">
      <c r="A1329" t="s">
        <v>74</v>
      </c>
      <c r="B1329" s="20">
        <v>3210</v>
      </c>
      <c r="C1329" s="20">
        <v>3115</v>
      </c>
      <c r="D1329" s="20">
        <v>11580</v>
      </c>
    </row>
    <row r="1330" spans="1:4" x14ac:dyDescent="0.2">
      <c r="A1330" t="s">
        <v>66</v>
      </c>
      <c r="B1330">
        <v>40</v>
      </c>
      <c r="C1330">
        <v>0</v>
      </c>
      <c r="D1330">
        <v>0</v>
      </c>
    </row>
    <row r="1331" spans="1:4" x14ac:dyDescent="0.2">
      <c r="A1331" t="s">
        <v>84</v>
      </c>
    </row>
    <row r="1332" spans="1:4" x14ac:dyDescent="0.2">
      <c r="A1332" t="s">
        <v>72</v>
      </c>
      <c r="B1332" s="20">
        <v>34726</v>
      </c>
      <c r="C1332" s="20">
        <v>34274</v>
      </c>
      <c r="D1332" s="20">
        <v>141785</v>
      </c>
    </row>
    <row r="1333" spans="1:4" x14ac:dyDescent="0.2">
      <c r="A1333" t="s">
        <v>59</v>
      </c>
      <c r="B1333">
        <v>252</v>
      </c>
      <c r="C1333">
        <v>250</v>
      </c>
      <c r="D1333" s="20">
        <v>1002</v>
      </c>
    </row>
    <row r="1334" spans="1:4" x14ac:dyDescent="0.2">
      <c r="A1334" t="s">
        <v>60</v>
      </c>
      <c r="B1334">
        <v>87</v>
      </c>
      <c r="C1334">
        <v>82</v>
      </c>
      <c r="D1334">
        <v>309</v>
      </c>
    </row>
    <row r="1335" spans="1:4" x14ac:dyDescent="0.2">
      <c r="A1335" t="s">
        <v>61</v>
      </c>
      <c r="B1335">
        <v>101</v>
      </c>
      <c r="C1335">
        <v>97</v>
      </c>
      <c r="D1335">
        <v>409</v>
      </c>
    </row>
    <row r="1336" spans="1:4" x14ac:dyDescent="0.2">
      <c r="A1336" t="s">
        <v>62</v>
      </c>
      <c r="B1336">
        <v>643</v>
      </c>
      <c r="C1336">
        <v>636</v>
      </c>
      <c r="D1336" s="20">
        <v>3146</v>
      </c>
    </row>
    <row r="1337" spans="1:4" x14ac:dyDescent="0.2">
      <c r="A1337" t="s">
        <v>63</v>
      </c>
      <c r="B1337" s="20">
        <v>2016</v>
      </c>
      <c r="C1337" s="20">
        <v>1982</v>
      </c>
      <c r="D1337" s="20">
        <v>9476</v>
      </c>
    </row>
    <row r="1338" spans="1:4" x14ac:dyDescent="0.2">
      <c r="A1338" t="s">
        <v>64</v>
      </c>
      <c r="B1338" s="20">
        <v>16588</v>
      </c>
      <c r="C1338" s="20">
        <v>16372</v>
      </c>
      <c r="D1338" s="20">
        <v>68663</v>
      </c>
    </row>
    <row r="1339" spans="1:4" x14ac:dyDescent="0.2">
      <c r="A1339" t="s">
        <v>74</v>
      </c>
      <c r="B1339" s="20">
        <v>15021</v>
      </c>
      <c r="C1339" s="20">
        <v>14855</v>
      </c>
      <c r="D1339" s="20">
        <v>58780</v>
      </c>
    </row>
    <row r="1340" spans="1:4" x14ac:dyDescent="0.2">
      <c r="A1340" t="s">
        <v>66</v>
      </c>
      <c r="B1340">
        <v>18</v>
      </c>
      <c r="C1340">
        <v>0</v>
      </c>
      <c r="D1340">
        <v>0</v>
      </c>
    </row>
    <row r="1341" spans="1:4" x14ac:dyDescent="0.2">
      <c r="A1341" t="s">
        <v>127</v>
      </c>
    </row>
    <row r="1342" spans="1:4" x14ac:dyDescent="0.2">
      <c r="A1342" t="s">
        <v>82</v>
      </c>
    </row>
    <row r="1343" spans="1:4" x14ac:dyDescent="0.2">
      <c r="A1343" t="s">
        <v>72</v>
      </c>
      <c r="B1343" s="20">
        <v>55112</v>
      </c>
      <c r="C1343" s="20">
        <v>54154</v>
      </c>
      <c r="D1343" s="20">
        <v>223395</v>
      </c>
    </row>
    <row r="1344" spans="1:4" x14ac:dyDescent="0.2">
      <c r="A1344" t="s">
        <v>59</v>
      </c>
      <c r="B1344">
        <v>696</v>
      </c>
      <c r="C1344">
        <v>675</v>
      </c>
      <c r="D1344" s="20">
        <v>2833</v>
      </c>
    </row>
    <row r="1345" spans="1:4" x14ac:dyDescent="0.2">
      <c r="A1345" t="s">
        <v>60</v>
      </c>
      <c r="B1345">
        <v>476</v>
      </c>
      <c r="C1345">
        <v>461</v>
      </c>
      <c r="D1345" s="20">
        <v>2020</v>
      </c>
    </row>
    <row r="1346" spans="1:4" x14ac:dyDescent="0.2">
      <c r="A1346" t="s">
        <v>61</v>
      </c>
      <c r="B1346">
        <v>227</v>
      </c>
      <c r="C1346">
        <v>225</v>
      </c>
      <c r="D1346" s="20">
        <v>1067</v>
      </c>
    </row>
    <row r="1347" spans="1:4" x14ac:dyDescent="0.2">
      <c r="A1347" t="s">
        <v>62</v>
      </c>
      <c r="B1347" s="20">
        <v>2195</v>
      </c>
      <c r="C1347" s="20">
        <v>2148</v>
      </c>
      <c r="D1347" s="20">
        <v>10718</v>
      </c>
    </row>
    <row r="1348" spans="1:4" x14ac:dyDescent="0.2">
      <c r="A1348" t="s">
        <v>63</v>
      </c>
      <c r="B1348" s="20">
        <v>3723</v>
      </c>
      <c r="C1348" s="20">
        <v>3633</v>
      </c>
      <c r="D1348" s="20">
        <v>16305</v>
      </c>
    </row>
    <row r="1349" spans="1:4" x14ac:dyDescent="0.2">
      <c r="A1349" t="s">
        <v>64</v>
      </c>
      <c r="B1349" s="20">
        <v>32235</v>
      </c>
      <c r="C1349" s="20">
        <v>31677</v>
      </c>
      <c r="D1349" s="20">
        <v>133206</v>
      </c>
    </row>
    <row r="1350" spans="1:4" x14ac:dyDescent="0.2">
      <c r="A1350" t="s">
        <v>74</v>
      </c>
      <c r="B1350" s="20">
        <v>15510</v>
      </c>
      <c r="C1350" s="20">
        <v>15335</v>
      </c>
      <c r="D1350" s="20">
        <v>57246</v>
      </c>
    </row>
    <row r="1351" spans="1:4" x14ac:dyDescent="0.2">
      <c r="A1351" t="s">
        <v>66</v>
      </c>
      <c r="B1351">
        <v>50</v>
      </c>
      <c r="C1351">
        <v>0</v>
      </c>
      <c r="D1351">
        <v>0</v>
      </c>
    </row>
    <row r="1352" spans="1:4" x14ac:dyDescent="0.2">
      <c r="A1352" t="s">
        <v>83</v>
      </c>
    </row>
    <row r="1353" spans="1:4" x14ac:dyDescent="0.2">
      <c r="A1353" t="s">
        <v>72</v>
      </c>
      <c r="B1353" s="20">
        <v>15005</v>
      </c>
      <c r="C1353" s="20">
        <v>14432</v>
      </c>
      <c r="D1353" s="20">
        <v>62431</v>
      </c>
    </row>
    <row r="1354" spans="1:4" x14ac:dyDescent="0.2">
      <c r="A1354" t="s">
        <v>59</v>
      </c>
      <c r="B1354">
        <v>249</v>
      </c>
      <c r="C1354">
        <v>230</v>
      </c>
      <c r="D1354" s="20">
        <v>1101</v>
      </c>
    </row>
    <row r="1355" spans="1:4" x14ac:dyDescent="0.2">
      <c r="A1355" t="s">
        <v>60</v>
      </c>
      <c r="B1355">
        <v>177</v>
      </c>
      <c r="C1355">
        <v>164</v>
      </c>
      <c r="D1355">
        <v>744</v>
      </c>
    </row>
    <row r="1356" spans="1:4" x14ac:dyDescent="0.2">
      <c r="A1356" t="s">
        <v>61</v>
      </c>
      <c r="B1356">
        <v>115</v>
      </c>
      <c r="C1356">
        <v>113</v>
      </c>
      <c r="D1356">
        <v>570</v>
      </c>
    </row>
    <row r="1357" spans="1:4" x14ac:dyDescent="0.2">
      <c r="A1357" t="s">
        <v>62</v>
      </c>
      <c r="B1357" s="20">
        <v>1732</v>
      </c>
      <c r="C1357" s="20">
        <v>1696</v>
      </c>
      <c r="D1357" s="20">
        <v>8523</v>
      </c>
    </row>
    <row r="1358" spans="1:4" x14ac:dyDescent="0.2">
      <c r="A1358" t="s">
        <v>63</v>
      </c>
      <c r="B1358" s="20">
        <v>1894</v>
      </c>
      <c r="C1358" s="20">
        <v>1852</v>
      </c>
      <c r="D1358" s="20">
        <v>8491</v>
      </c>
    </row>
    <row r="1359" spans="1:4" x14ac:dyDescent="0.2">
      <c r="A1359" t="s">
        <v>64</v>
      </c>
      <c r="B1359" s="20">
        <v>10189</v>
      </c>
      <c r="C1359" s="20">
        <v>9831</v>
      </c>
      <c r="D1359" s="20">
        <v>41227</v>
      </c>
    </row>
    <row r="1360" spans="1:4" x14ac:dyDescent="0.2">
      <c r="A1360" t="s">
        <v>74</v>
      </c>
      <c r="B1360">
        <v>611</v>
      </c>
      <c r="C1360">
        <v>546</v>
      </c>
      <c r="D1360" s="20">
        <v>1775</v>
      </c>
    </row>
    <row r="1361" spans="1:4" x14ac:dyDescent="0.2">
      <c r="A1361" t="s">
        <v>66</v>
      </c>
      <c r="B1361">
        <v>38</v>
      </c>
      <c r="C1361">
        <v>0</v>
      </c>
      <c r="D1361">
        <v>0</v>
      </c>
    </row>
    <row r="1362" spans="1:4" x14ac:dyDescent="0.2">
      <c r="A1362" t="s">
        <v>84</v>
      </c>
    </row>
    <row r="1363" spans="1:4" x14ac:dyDescent="0.2">
      <c r="A1363" t="s">
        <v>72</v>
      </c>
      <c r="B1363" s="20">
        <v>40107</v>
      </c>
      <c r="C1363" s="20">
        <v>39722</v>
      </c>
      <c r="D1363" s="20">
        <v>160964</v>
      </c>
    </row>
    <row r="1364" spans="1:4" x14ac:dyDescent="0.2">
      <c r="A1364" t="s">
        <v>59</v>
      </c>
      <c r="B1364">
        <v>447</v>
      </c>
      <c r="C1364">
        <v>445</v>
      </c>
      <c r="D1364" s="20">
        <v>1732</v>
      </c>
    </row>
    <row r="1365" spans="1:4" x14ac:dyDescent="0.2">
      <c r="A1365" t="s">
        <v>60</v>
      </c>
      <c r="B1365">
        <v>299</v>
      </c>
      <c r="C1365">
        <v>297</v>
      </c>
      <c r="D1365" s="20">
        <v>1276</v>
      </c>
    </row>
    <row r="1366" spans="1:4" x14ac:dyDescent="0.2">
      <c r="A1366" t="s">
        <v>61</v>
      </c>
      <c r="B1366">
        <v>112</v>
      </c>
      <c r="C1366">
        <v>112</v>
      </c>
      <c r="D1366">
        <v>497</v>
      </c>
    </row>
    <row r="1367" spans="1:4" x14ac:dyDescent="0.2">
      <c r="A1367" t="s">
        <v>62</v>
      </c>
      <c r="B1367">
        <v>463</v>
      </c>
      <c r="C1367">
        <v>452</v>
      </c>
      <c r="D1367" s="20">
        <v>2195</v>
      </c>
    </row>
    <row r="1368" spans="1:4" x14ac:dyDescent="0.2">
      <c r="A1368" t="s">
        <v>63</v>
      </c>
      <c r="B1368" s="20">
        <v>1829</v>
      </c>
      <c r="C1368" s="20">
        <v>1781</v>
      </c>
      <c r="D1368" s="20">
        <v>7814</v>
      </c>
    </row>
    <row r="1369" spans="1:4" x14ac:dyDescent="0.2">
      <c r="A1369" t="s">
        <v>64</v>
      </c>
      <c r="B1369" s="20">
        <v>22046</v>
      </c>
      <c r="C1369" s="20">
        <v>21846</v>
      </c>
      <c r="D1369" s="20">
        <v>91979</v>
      </c>
    </row>
    <row r="1370" spans="1:4" x14ac:dyDescent="0.2">
      <c r="A1370" t="s">
        <v>74</v>
      </c>
      <c r="B1370" s="20">
        <v>14899</v>
      </c>
      <c r="C1370" s="20">
        <v>14789</v>
      </c>
      <c r="D1370" s="20">
        <v>55471</v>
      </c>
    </row>
    <row r="1371" spans="1:4" x14ac:dyDescent="0.2">
      <c r="A1371" t="s">
        <v>66</v>
      </c>
      <c r="B1371">
        <v>12</v>
      </c>
      <c r="C1371">
        <v>0</v>
      </c>
      <c r="D1371">
        <v>0</v>
      </c>
    </row>
    <row r="1372" spans="1:4" x14ac:dyDescent="0.2">
      <c r="A1372" t="s">
        <v>128</v>
      </c>
    </row>
    <row r="1373" spans="1:4" x14ac:dyDescent="0.2">
      <c r="A1373" t="s">
        <v>82</v>
      </c>
    </row>
    <row r="1374" spans="1:4" x14ac:dyDescent="0.2">
      <c r="A1374" t="s">
        <v>72</v>
      </c>
      <c r="B1374" s="20">
        <v>50473</v>
      </c>
      <c r="C1374" s="20">
        <v>50203</v>
      </c>
      <c r="D1374" s="20">
        <v>207065</v>
      </c>
    </row>
    <row r="1375" spans="1:4" x14ac:dyDescent="0.2">
      <c r="A1375" t="s">
        <v>59</v>
      </c>
      <c r="B1375">
        <v>322</v>
      </c>
      <c r="C1375">
        <v>319</v>
      </c>
      <c r="D1375" s="20">
        <v>1245</v>
      </c>
    </row>
    <row r="1376" spans="1:4" x14ac:dyDescent="0.2">
      <c r="A1376" t="s">
        <v>60</v>
      </c>
      <c r="B1376">
        <v>47</v>
      </c>
      <c r="C1376">
        <v>47</v>
      </c>
      <c r="D1376">
        <v>190</v>
      </c>
    </row>
    <row r="1377" spans="1:4" x14ac:dyDescent="0.2">
      <c r="A1377" t="s">
        <v>61</v>
      </c>
      <c r="B1377">
        <v>77</v>
      </c>
      <c r="C1377">
        <v>77</v>
      </c>
      <c r="D1377">
        <v>377</v>
      </c>
    </row>
    <row r="1378" spans="1:4" x14ac:dyDescent="0.2">
      <c r="A1378" t="s">
        <v>62</v>
      </c>
      <c r="B1378" s="20">
        <v>1037</v>
      </c>
      <c r="C1378" s="20">
        <v>1033</v>
      </c>
      <c r="D1378" s="20">
        <v>4861</v>
      </c>
    </row>
    <row r="1379" spans="1:4" x14ac:dyDescent="0.2">
      <c r="A1379" t="s">
        <v>63</v>
      </c>
      <c r="B1379" s="20">
        <v>1725</v>
      </c>
      <c r="C1379" s="20">
        <v>1715</v>
      </c>
      <c r="D1379" s="20">
        <v>7519</v>
      </c>
    </row>
    <row r="1380" spans="1:4" x14ac:dyDescent="0.2">
      <c r="A1380" t="s">
        <v>64</v>
      </c>
      <c r="B1380" s="20">
        <v>26820</v>
      </c>
      <c r="C1380" s="20">
        <v>26653</v>
      </c>
      <c r="D1380" s="20">
        <v>113296</v>
      </c>
    </row>
    <row r="1381" spans="1:4" x14ac:dyDescent="0.2">
      <c r="A1381" t="s">
        <v>74</v>
      </c>
      <c r="B1381" s="20">
        <v>20443</v>
      </c>
      <c r="C1381" s="20">
        <v>20359</v>
      </c>
      <c r="D1381" s="20">
        <v>79577</v>
      </c>
    </row>
    <row r="1382" spans="1:4" x14ac:dyDescent="0.2">
      <c r="A1382" t="s">
        <v>66</v>
      </c>
      <c r="B1382">
        <v>2</v>
      </c>
      <c r="C1382">
        <v>0</v>
      </c>
      <c r="D1382">
        <v>0</v>
      </c>
    </row>
    <row r="1383" spans="1:4" x14ac:dyDescent="0.2">
      <c r="A1383" t="s">
        <v>83</v>
      </c>
    </row>
    <row r="1384" spans="1:4" x14ac:dyDescent="0.2">
      <c r="A1384" t="s">
        <v>72</v>
      </c>
      <c r="B1384">
        <v>0</v>
      </c>
      <c r="C1384">
        <v>0</v>
      </c>
      <c r="D1384">
        <v>0</v>
      </c>
    </row>
    <row r="1385" spans="1:4" x14ac:dyDescent="0.2">
      <c r="A1385" t="s">
        <v>59</v>
      </c>
      <c r="B1385">
        <v>0</v>
      </c>
      <c r="C1385">
        <v>0</v>
      </c>
      <c r="D1385">
        <v>0</v>
      </c>
    </row>
    <row r="1386" spans="1:4" x14ac:dyDescent="0.2">
      <c r="A1386" t="s">
        <v>60</v>
      </c>
      <c r="B1386">
        <v>0</v>
      </c>
      <c r="C1386">
        <v>0</v>
      </c>
      <c r="D1386">
        <v>0</v>
      </c>
    </row>
    <row r="1387" spans="1:4" x14ac:dyDescent="0.2">
      <c r="A1387" t="s">
        <v>61</v>
      </c>
      <c r="B1387">
        <v>0</v>
      </c>
      <c r="C1387">
        <v>0</v>
      </c>
      <c r="D1387">
        <v>0</v>
      </c>
    </row>
    <row r="1388" spans="1:4" x14ac:dyDescent="0.2">
      <c r="A1388" t="s">
        <v>62</v>
      </c>
      <c r="B1388">
        <v>0</v>
      </c>
      <c r="C1388">
        <v>0</v>
      </c>
      <c r="D1388">
        <v>0</v>
      </c>
    </row>
    <row r="1389" spans="1:4" x14ac:dyDescent="0.2">
      <c r="A1389" t="s">
        <v>63</v>
      </c>
      <c r="B1389">
        <v>0</v>
      </c>
      <c r="C1389">
        <v>0</v>
      </c>
      <c r="D1389">
        <v>0</v>
      </c>
    </row>
    <row r="1390" spans="1:4" x14ac:dyDescent="0.2">
      <c r="A1390" t="s">
        <v>64</v>
      </c>
      <c r="B1390">
        <v>0</v>
      </c>
      <c r="C1390">
        <v>0</v>
      </c>
      <c r="D1390">
        <v>0</v>
      </c>
    </row>
    <row r="1391" spans="1:4" x14ac:dyDescent="0.2">
      <c r="A1391" t="s">
        <v>74</v>
      </c>
      <c r="B1391">
        <v>0</v>
      </c>
      <c r="C1391">
        <v>0</v>
      </c>
      <c r="D1391">
        <v>0</v>
      </c>
    </row>
    <row r="1392" spans="1:4" x14ac:dyDescent="0.2">
      <c r="A1392" t="s">
        <v>66</v>
      </c>
      <c r="B1392">
        <v>0</v>
      </c>
      <c r="C1392">
        <v>0</v>
      </c>
      <c r="D1392">
        <v>0</v>
      </c>
    </row>
    <row r="1393" spans="1:4" x14ac:dyDescent="0.2">
      <c r="A1393" t="s">
        <v>84</v>
      </c>
    </row>
    <row r="1394" spans="1:4" x14ac:dyDescent="0.2">
      <c r="A1394" t="s">
        <v>72</v>
      </c>
      <c r="B1394" s="20">
        <v>50473</v>
      </c>
      <c r="C1394" s="20">
        <v>50203</v>
      </c>
      <c r="D1394" s="20">
        <v>207065</v>
      </c>
    </row>
    <row r="1395" spans="1:4" x14ac:dyDescent="0.2">
      <c r="A1395" t="s">
        <v>59</v>
      </c>
      <c r="B1395">
        <v>322</v>
      </c>
      <c r="C1395">
        <v>319</v>
      </c>
      <c r="D1395" s="20">
        <v>1245</v>
      </c>
    </row>
    <row r="1396" spans="1:4" x14ac:dyDescent="0.2">
      <c r="A1396" t="s">
        <v>60</v>
      </c>
      <c r="B1396">
        <v>47</v>
      </c>
      <c r="C1396">
        <v>47</v>
      </c>
      <c r="D1396">
        <v>190</v>
      </c>
    </row>
    <row r="1397" spans="1:4" x14ac:dyDescent="0.2">
      <c r="A1397" t="s">
        <v>61</v>
      </c>
      <c r="B1397">
        <v>77</v>
      </c>
      <c r="C1397">
        <v>77</v>
      </c>
      <c r="D1397">
        <v>377</v>
      </c>
    </row>
    <row r="1398" spans="1:4" x14ac:dyDescent="0.2">
      <c r="A1398" t="s">
        <v>62</v>
      </c>
      <c r="B1398" s="20">
        <v>1037</v>
      </c>
      <c r="C1398" s="20">
        <v>1033</v>
      </c>
      <c r="D1398" s="20">
        <v>4861</v>
      </c>
    </row>
    <row r="1399" spans="1:4" x14ac:dyDescent="0.2">
      <c r="A1399" t="s">
        <v>63</v>
      </c>
      <c r="B1399" s="20">
        <v>1725</v>
      </c>
      <c r="C1399" s="20">
        <v>1715</v>
      </c>
      <c r="D1399" s="20">
        <v>7519</v>
      </c>
    </row>
    <row r="1400" spans="1:4" x14ac:dyDescent="0.2">
      <c r="A1400" t="s">
        <v>64</v>
      </c>
      <c r="B1400" s="20">
        <v>26820</v>
      </c>
      <c r="C1400" s="20">
        <v>26653</v>
      </c>
      <c r="D1400" s="20">
        <v>113296</v>
      </c>
    </row>
    <row r="1401" spans="1:4" x14ac:dyDescent="0.2">
      <c r="A1401" t="s">
        <v>74</v>
      </c>
      <c r="B1401" s="20">
        <v>20443</v>
      </c>
      <c r="C1401" s="20">
        <v>20359</v>
      </c>
      <c r="D1401" s="20">
        <v>79577</v>
      </c>
    </row>
    <row r="1402" spans="1:4" x14ac:dyDescent="0.2">
      <c r="A1402" t="s">
        <v>66</v>
      </c>
      <c r="B1402">
        <v>2</v>
      </c>
      <c r="C1402">
        <v>0</v>
      </c>
      <c r="D1402">
        <v>0</v>
      </c>
    </row>
    <row r="1403" spans="1:4" x14ac:dyDescent="0.2">
      <c r="A1403" t="s">
        <v>129</v>
      </c>
    </row>
    <row r="1404" spans="1:4" x14ac:dyDescent="0.2">
      <c r="A1404" t="s">
        <v>82</v>
      </c>
    </row>
    <row r="1405" spans="1:4" x14ac:dyDescent="0.2">
      <c r="A1405" t="s">
        <v>72</v>
      </c>
      <c r="B1405" s="20">
        <v>79403</v>
      </c>
      <c r="C1405" s="20">
        <v>78202</v>
      </c>
      <c r="D1405" s="20">
        <v>327920</v>
      </c>
    </row>
    <row r="1406" spans="1:4" x14ac:dyDescent="0.2">
      <c r="A1406" t="s">
        <v>59</v>
      </c>
      <c r="B1406" s="20">
        <v>1658</v>
      </c>
      <c r="C1406" s="20">
        <v>1638</v>
      </c>
      <c r="D1406" s="20">
        <v>6984</v>
      </c>
    </row>
    <row r="1407" spans="1:4" x14ac:dyDescent="0.2">
      <c r="A1407" t="s">
        <v>60</v>
      </c>
      <c r="B1407">
        <v>787</v>
      </c>
      <c r="C1407">
        <v>781</v>
      </c>
      <c r="D1407" s="20">
        <v>3502</v>
      </c>
    </row>
    <row r="1408" spans="1:4" x14ac:dyDescent="0.2">
      <c r="A1408" t="s">
        <v>61</v>
      </c>
      <c r="B1408">
        <v>251</v>
      </c>
      <c r="C1408">
        <v>248</v>
      </c>
      <c r="D1408" s="20">
        <v>1034</v>
      </c>
    </row>
    <row r="1409" spans="1:4" x14ac:dyDescent="0.2">
      <c r="A1409" t="s">
        <v>62</v>
      </c>
      <c r="B1409" s="20">
        <v>5926</v>
      </c>
      <c r="C1409" s="20">
        <v>5870</v>
      </c>
      <c r="D1409" s="20">
        <v>26525</v>
      </c>
    </row>
    <row r="1410" spans="1:4" x14ac:dyDescent="0.2">
      <c r="A1410" t="s">
        <v>63</v>
      </c>
      <c r="B1410" s="20">
        <v>8786</v>
      </c>
      <c r="C1410" s="20">
        <v>8678</v>
      </c>
      <c r="D1410" s="20">
        <v>37861</v>
      </c>
    </row>
    <row r="1411" spans="1:4" x14ac:dyDescent="0.2">
      <c r="A1411" t="s">
        <v>64</v>
      </c>
      <c r="B1411" s="20">
        <v>39295</v>
      </c>
      <c r="C1411" s="20">
        <v>38754</v>
      </c>
      <c r="D1411" s="20">
        <v>165979</v>
      </c>
    </row>
    <row r="1412" spans="1:4" x14ac:dyDescent="0.2">
      <c r="A1412" t="s">
        <v>74</v>
      </c>
      <c r="B1412" s="20">
        <v>22631</v>
      </c>
      <c r="C1412" s="20">
        <v>22233</v>
      </c>
      <c r="D1412" s="20">
        <v>86028</v>
      </c>
    </row>
    <row r="1413" spans="1:4" x14ac:dyDescent="0.2">
      <c r="A1413" t="s">
        <v>66</v>
      </c>
      <c r="B1413">
        <v>69</v>
      </c>
      <c r="C1413">
        <v>0</v>
      </c>
      <c r="D1413">
        <v>7</v>
      </c>
    </row>
    <row r="1414" spans="1:4" x14ac:dyDescent="0.2">
      <c r="A1414" t="s">
        <v>83</v>
      </c>
    </row>
    <row r="1415" spans="1:4" x14ac:dyDescent="0.2">
      <c r="A1415" t="s">
        <v>72</v>
      </c>
      <c r="B1415">
        <v>0</v>
      </c>
      <c r="C1415">
        <v>0</v>
      </c>
      <c r="D1415">
        <v>0</v>
      </c>
    </row>
    <row r="1416" spans="1:4" x14ac:dyDescent="0.2">
      <c r="A1416" t="s">
        <v>59</v>
      </c>
      <c r="B1416">
        <v>0</v>
      </c>
      <c r="C1416">
        <v>0</v>
      </c>
      <c r="D1416">
        <v>0</v>
      </c>
    </row>
    <row r="1417" spans="1:4" x14ac:dyDescent="0.2">
      <c r="A1417" t="s">
        <v>60</v>
      </c>
      <c r="B1417">
        <v>0</v>
      </c>
      <c r="C1417">
        <v>0</v>
      </c>
      <c r="D1417">
        <v>0</v>
      </c>
    </row>
    <row r="1418" spans="1:4" x14ac:dyDescent="0.2">
      <c r="A1418" t="s">
        <v>61</v>
      </c>
      <c r="B1418">
        <v>0</v>
      </c>
      <c r="C1418">
        <v>0</v>
      </c>
      <c r="D1418">
        <v>0</v>
      </c>
    </row>
    <row r="1419" spans="1:4" x14ac:dyDescent="0.2">
      <c r="A1419" t="s">
        <v>62</v>
      </c>
      <c r="B1419">
        <v>0</v>
      </c>
      <c r="C1419">
        <v>0</v>
      </c>
      <c r="D1419">
        <v>0</v>
      </c>
    </row>
    <row r="1420" spans="1:4" x14ac:dyDescent="0.2">
      <c r="A1420" t="s">
        <v>63</v>
      </c>
      <c r="B1420">
        <v>0</v>
      </c>
      <c r="C1420">
        <v>0</v>
      </c>
      <c r="D1420">
        <v>0</v>
      </c>
    </row>
    <row r="1421" spans="1:4" x14ac:dyDescent="0.2">
      <c r="A1421" t="s">
        <v>64</v>
      </c>
      <c r="B1421">
        <v>0</v>
      </c>
      <c r="C1421">
        <v>0</v>
      </c>
      <c r="D1421">
        <v>0</v>
      </c>
    </row>
    <row r="1422" spans="1:4" x14ac:dyDescent="0.2">
      <c r="A1422" t="s">
        <v>74</v>
      </c>
      <c r="B1422">
        <v>0</v>
      </c>
      <c r="C1422">
        <v>0</v>
      </c>
      <c r="D1422">
        <v>0</v>
      </c>
    </row>
    <row r="1423" spans="1:4" x14ac:dyDescent="0.2">
      <c r="A1423" t="s">
        <v>66</v>
      </c>
      <c r="B1423">
        <v>0</v>
      </c>
      <c r="C1423">
        <v>0</v>
      </c>
      <c r="D1423">
        <v>0</v>
      </c>
    </row>
    <row r="1424" spans="1:4" x14ac:dyDescent="0.2">
      <c r="A1424" t="s">
        <v>84</v>
      </c>
    </row>
    <row r="1425" spans="1:4" x14ac:dyDescent="0.2">
      <c r="A1425" t="s">
        <v>72</v>
      </c>
      <c r="B1425" s="20">
        <v>79403</v>
      </c>
      <c r="C1425" s="20">
        <v>78202</v>
      </c>
      <c r="D1425" s="20">
        <v>327920</v>
      </c>
    </row>
    <row r="1426" spans="1:4" x14ac:dyDescent="0.2">
      <c r="A1426" t="s">
        <v>59</v>
      </c>
      <c r="B1426" s="20">
        <v>1658</v>
      </c>
      <c r="C1426" s="20">
        <v>1638</v>
      </c>
      <c r="D1426" s="20">
        <v>6984</v>
      </c>
    </row>
    <row r="1427" spans="1:4" x14ac:dyDescent="0.2">
      <c r="A1427" t="s">
        <v>60</v>
      </c>
      <c r="B1427">
        <v>787</v>
      </c>
      <c r="C1427">
        <v>781</v>
      </c>
      <c r="D1427" s="20">
        <v>3502</v>
      </c>
    </row>
    <row r="1428" spans="1:4" x14ac:dyDescent="0.2">
      <c r="A1428" t="s">
        <v>61</v>
      </c>
      <c r="B1428">
        <v>251</v>
      </c>
      <c r="C1428">
        <v>248</v>
      </c>
      <c r="D1428" s="20">
        <v>1034</v>
      </c>
    </row>
    <row r="1429" spans="1:4" x14ac:dyDescent="0.2">
      <c r="A1429" t="s">
        <v>62</v>
      </c>
      <c r="B1429" s="20">
        <v>5926</v>
      </c>
      <c r="C1429" s="20">
        <v>5870</v>
      </c>
      <c r="D1429" s="20">
        <v>26525</v>
      </c>
    </row>
    <row r="1430" spans="1:4" x14ac:dyDescent="0.2">
      <c r="A1430" t="s">
        <v>63</v>
      </c>
      <c r="B1430" s="20">
        <v>8786</v>
      </c>
      <c r="C1430" s="20">
        <v>8678</v>
      </c>
      <c r="D1430" s="20">
        <v>37861</v>
      </c>
    </row>
    <row r="1431" spans="1:4" x14ac:dyDescent="0.2">
      <c r="A1431" t="s">
        <v>64</v>
      </c>
      <c r="B1431" s="20">
        <v>39295</v>
      </c>
      <c r="C1431" s="20">
        <v>38754</v>
      </c>
      <c r="D1431" s="20">
        <v>165979</v>
      </c>
    </row>
    <row r="1432" spans="1:4" x14ac:dyDescent="0.2">
      <c r="A1432" t="s">
        <v>74</v>
      </c>
      <c r="B1432" s="20">
        <v>22631</v>
      </c>
      <c r="C1432" s="20">
        <v>22233</v>
      </c>
      <c r="D1432" s="20">
        <v>86028</v>
      </c>
    </row>
    <row r="1433" spans="1:4" x14ac:dyDescent="0.2">
      <c r="A1433" t="s">
        <v>66</v>
      </c>
      <c r="B1433">
        <v>69</v>
      </c>
      <c r="C1433">
        <v>0</v>
      </c>
      <c r="D1433">
        <v>7</v>
      </c>
    </row>
    <row r="1434" spans="1:4" x14ac:dyDescent="0.2">
      <c r="A1434" t="s">
        <v>130</v>
      </c>
    </row>
    <row r="1435" spans="1:4" x14ac:dyDescent="0.2">
      <c r="A1435" t="s">
        <v>82</v>
      </c>
    </row>
    <row r="1436" spans="1:4" x14ac:dyDescent="0.2">
      <c r="A1436" t="s">
        <v>72</v>
      </c>
      <c r="B1436" s="20">
        <v>23875</v>
      </c>
      <c r="C1436" s="20">
        <v>23575</v>
      </c>
      <c r="D1436" s="20">
        <v>98071</v>
      </c>
    </row>
    <row r="1437" spans="1:4" x14ac:dyDescent="0.2">
      <c r="A1437" t="s">
        <v>59</v>
      </c>
      <c r="B1437">
        <v>386</v>
      </c>
      <c r="C1437">
        <v>385</v>
      </c>
      <c r="D1437" s="20">
        <v>1562</v>
      </c>
    </row>
    <row r="1438" spans="1:4" x14ac:dyDescent="0.2">
      <c r="A1438" t="s">
        <v>60</v>
      </c>
      <c r="B1438">
        <v>76</v>
      </c>
      <c r="C1438">
        <v>76</v>
      </c>
      <c r="D1438">
        <v>345</v>
      </c>
    </row>
    <row r="1439" spans="1:4" x14ac:dyDescent="0.2">
      <c r="A1439" t="s">
        <v>61</v>
      </c>
      <c r="B1439">
        <v>9</v>
      </c>
      <c r="C1439">
        <v>9</v>
      </c>
      <c r="D1439">
        <v>37</v>
      </c>
    </row>
    <row r="1440" spans="1:4" x14ac:dyDescent="0.2">
      <c r="A1440" t="s">
        <v>62</v>
      </c>
      <c r="B1440">
        <v>343</v>
      </c>
      <c r="C1440">
        <v>338</v>
      </c>
      <c r="D1440" s="20">
        <v>1714</v>
      </c>
    </row>
    <row r="1441" spans="1:4" x14ac:dyDescent="0.2">
      <c r="A1441" t="s">
        <v>63</v>
      </c>
      <c r="B1441" s="20">
        <v>2006</v>
      </c>
      <c r="C1441" s="20">
        <v>1994</v>
      </c>
      <c r="D1441" s="20">
        <v>8961</v>
      </c>
    </row>
    <row r="1442" spans="1:4" x14ac:dyDescent="0.2">
      <c r="A1442" t="s">
        <v>64</v>
      </c>
      <c r="B1442" s="20">
        <v>14531</v>
      </c>
      <c r="C1442" s="20">
        <v>14373</v>
      </c>
      <c r="D1442" s="20">
        <v>61734</v>
      </c>
    </row>
    <row r="1443" spans="1:4" x14ac:dyDescent="0.2">
      <c r="A1443" t="s">
        <v>74</v>
      </c>
      <c r="B1443" s="20">
        <v>6514</v>
      </c>
      <c r="C1443" s="20">
        <v>6400</v>
      </c>
      <c r="D1443" s="20">
        <v>23718</v>
      </c>
    </row>
    <row r="1444" spans="1:4" x14ac:dyDescent="0.2">
      <c r="A1444" t="s">
        <v>66</v>
      </c>
      <c r="B1444">
        <v>10</v>
      </c>
      <c r="C1444">
        <v>0</v>
      </c>
      <c r="D1444">
        <v>0</v>
      </c>
    </row>
    <row r="1445" spans="1:4" x14ac:dyDescent="0.2">
      <c r="A1445" t="s">
        <v>83</v>
      </c>
    </row>
    <row r="1446" spans="1:4" x14ac:dyDescent="0.2">
      <c r="A1446" t="s">
        <v>72</v>
      </c>
      <c r="B1446">
        <v>0</v>
      </c>
      <c r="C1446">
        <v>0</v>
      </c>
      <c r="D1446">
        <v>0</v>
      </c>
    </row>
    <row r="1447" spans="1:4" x14ac:dyDescent="0.2">
      <c r="A1447" t="s">
        <v>59</v>
      </c>
      <c r="B1447">
        <v>0</v>
      </c>
      <c r="C1447">
        <v>0</v>
      </c>
      <c r="D1447">
        <v>0</v>
      </c>
    </row>
    <row r="1448" spans="1:4" x14ac:dyDescent="0.2">
      <c r="A1448" t="s">
        <v>60</v>
      </c>
      <c r="B1448">
        <v>0</v>
      </c>
      <c r="C1448">
        <v>0</v>
      </c>
      <c r="D1448">
        <v>0</v>
      </c>
    </row>
    <row r="1449" spans="1:4" x14ac:dyDescent="0.2">
      <c r="A1449" t="s">
        <v>61</v>
      </c>
      <c r="B1449">
        <v>0</v>
      </c>
      <c r="C1449">
        <v>0</v>
      </c>
      <c r="D1449">
        <v>0</v>
      </c>
    </row>
    <row r="1450" spans="1:4" x14ac:dyDescent="0.2">
      <c r="A1450" t="s">
        <v>62</v>
      </c>
      <c r="B1450">
        <v>0</v>
      </c>
      <c r="C1450">
        <v>0</v>
      </c>
      <c r="D1450">
        <v>0</v>
      </c>
    </row>
    <row r="1451" spans="1:4" x14ac:dyDescent="0.2">
      <c r="A1451" t="s">
        <v>63</v>
      </c>
      <c r="B1451">
        <v>0</v>
      </c>
      <c r="C1451">
        <v>0</v>
      </c>
      <c r="D1451">
        <v>0</v>
      </c>
    </row>
    <row r="1452" spans="1:4" x14ac:dyDescent="0.2">
      <c r="A1452" t="s">
        <v>64</v>
      </c>
      <c r="B1452">
        <v>0</v>
      </c>
      <c r="C1452">
        <v>0</v>
      </c>
      <c r="D1452">
        <v>0</v>
      </c>
    </row>
    <row r="1453" spans="1:4" x14ac:dyDescent="0.2">
      <c r="A1453" t="s">
        <v>74</v>
      </c>
      <c r="B1453">
        <v>0</v>
      </c>
      <c r="C1453">
        <v>0</v>
      </c>
      <c r="D1453">
        <v>0</v>
      </c>
    </row>
    <row r="1454" spans="1:4" x14ac:dyDescent="0.2">
      <c r="A1454" t="s">
        <v>66</v>
      </c>
      <c r="B1454">
        <v>0</v>
      </c>
      <c r="C1454">
        <v>0</v>
      </c>
      <c r="D1454">
        <v>0</v>
      </c>
    </row>
    <row r="1455" spans="1:4" x14ac:dyDescent="0.2">
      <c r="A1455" t="s">
        <v>84</v>
      </c>
    </row>
    <row r="1456" spans="1:4" x14ac:dyDescent="0.2">
      <c r="A1456" t="s">
        <v>72</v>
      </c>
      <c r="B1456" s="20">
        <v>23875</v>
      </c>
      <c r="C1456" s="20">
        <v>23575</v>
      </c>
      <c r="D1456" s="20">
        <v>98071</v>
      </c>
    </row>
    <row r="1457" spans="1:4" x14ac:dyDescent="0.2">
      <c r="A1457" t="s">
        <v>59</v>
      </c>
      <c r="B1457">
        <v>386</v>
      </c>
      <c r="C1457">
        <v>385</v>
      </c>
      <c r="D1457" s="20">
        <v>1562</v>
      </c>
    </row>
    <row r="1458" spans="1:4" x14ac:dyDescent="0.2">
      <c r="A1458" t="s">
        <v>60</v>
      </c>
      <c r="B1458">
        <v>76</v>
      </c>
      <c r="C1458">
        <v>76</v>
      </c>
      <c r="D1458">
        <v>345</v>
      </c>
    </row>
    <row r="1459" spans="1:4" x14ac:dyDescent="0.2">
      <c r="A1459" t="s">
        <v>61</v>
      </c>
      <c r="B1459">
        <v>9</v>
      </c>
      <c r="C1459">
        <v>9</v>
      </c>
      <c r="D1459">
        <v>37</v>
      </c>
    </row>
    <row r="1460" spans="1:4" x14ac:dyDescent="0.2">
      <c r="A1460" t="s">
        <v>62</v>
      </c>
      <c r="B1460">
        <v>343</v>
      </c>
      <c r="C1460">
        <v>338</v>
      </c>
      <c r="D1460" s="20">
        <v>1714</v>
      </c>
    </row>
    <row r="1461" spans="1:4" x14ac:dyDescent="0.2">
      <c r="A1461" t="s">
        <v>63</v>
      </c>
      <c r="B1461" s="20">
        <v>2006</v>
      </c>
      <c r="C1461" s="20">
        <v>1994</v>
      </c>
      <c r="D1461" s="20">
        <v>8961</v>
      </c>
    </row>
    <row r="1462" spans="1:4" x14ac:dyDescent="0.2">
      <c r="A1462" t="s">
        <v>64</v>
      </c>
      <c r="B1462" s="20">
        <v>14531</v>
      </c>
      <c r="C1462" s="20">
        <v>14373</v>
      </c>
      <c r="D1462" s="20">
        <v>61734</v>
      </c>
    </row>
    <row r="1463" spans="1:4" x14ac:dyDescent="0.2">
      <c r="A1463" t="s">
        <v>74</v>
      </c>
      <c r="B1463" s="20">
        <v>6514</v>
      </c>
      <c r="C1463" s="20">
        <v>6400</v>
      </c>
      <c r="D1463" s="20">
        <v>23718</v>
      </c>
    </row>
    <row r="1464" spans="1:4" x14ac:dyDescent="0.2">
      <c r="A1464" t="s">
        <v>66</v>
      </c>
      <c r="B1464">
        <v>10</v>
      </c>
      <c r="C1464">
        <v>0</v>
      </c>
      <c r="D1464">
        <v>0</v>
      </c>
    </row>
    <row r="1465" spans="1:4" x14ac:dyDescent="0.2">
      <c r="A1465" t="s">
        <v>131</v>
      </c>
    </row>
    <row r="1466" spans="1:4" x14ac:dyDescent="0.2">
      <c r="A1466" t="s">
        <v>82</v>
      </c>
    </row>
    <row r="1467" spans="1:4" x14ac:dyDescent="0.2">
      <c r="A1467" t="s">
        <v>72</v>
      </c>
      <c r="B1467" s="20">
        <v>97222</v>
      </c>
      <c r="C1467" s="20">
        <v>94774</v>
      </c>
      <c r="D1467" s="20">
        <v>368670</v>
      </c>
    </row>
    <row r="1468" spans="1:4" x14ac:dyDescent="0.2">
      <c r="A1468" t="s">
        <v>59</v>
      </c>
      <c r="B1468">
        <v>689</v>
      </c>
      <c r="C1468">
        <v>671</v>
      </c>
      <c r="D1468" s="20">
        <v>2825</v>
      </c>
    </row>
    <row r="1469" spans="1:4" x14ac:dyDescent="0.2">
      <c r="A1469" t="s">
        <v>60</v>
      </c>
      <c r="B1469">
        <v>131</v>
      </c>
      <c r="C1469">
        <v>129</v>
      </c>
      <c r="D1469">
        <v>506</v>
      </c>
    </row>
    <row r="1470" spans="1:4" x14ac:dyDescent="0.2">
      <c r="A1470" t="s">
        <v>61</v>
      </c>
      <c r="B1470">
        <v>306</v>
      </c>
      <c r="C1470">
        <v>300</v>
      </c>
      <c r="D1470" s="20">
        <v>1360</v>
      </c>
    </row>
    <row r="1471" spans="1:4" x14ac:dyDescent="0.2">
      <c r="A1471" t="s">
        <v>62</v>
      </c>
      <c r="B1471" s="20">
        <v>2072</v>
      </c>
      <c r="C1471" s="20">
        <v>2001</v>
      </c>
      <c r="D1471" s="20">
        <v>9489</v>
      </c>
    </row>
    <row r="1472" spans="1:4" x14ac:dyDescent="0.2">
      <c r="A1472" t="s">
        <v>63</v>
      </c>
      <c r="B1472" s="20">
        <v>4398</v>
      </c>
      <c r="C1472" s="20">
        <v>4266</v>
      </c>
      <c r="D1472" s="20">
        <v>18061</v>
      </c>
    </row>
    <row r="1473" spans="1:4" x14ac:dyDescent="0.2">
      <c r="A1473" t="s">
        <v>64</v>
      </c>
      <c r="B1473" s="20">
        <v>38593</v>
      </c>
      <c r="C1473" s="20">
        <v>37508</v>
      </c>
      <c r="D1473" s="20">
        <v>153756</v>
      </c>
    </row>
    <row r="1474" spans="1:4" x14ac:dyDescent="0.2">
      <c r="A1474" t="s">
        <v>74</v>
      </c>
      <c r="B1474" s="20">
        <v>50942</v>
      </c>
      <c r="C1474" s="20">
        <v>49899</v>
      </c>
      <c r="D1474" s="20">
        <v>182670</v>
      </c>
    </row>
    <row r="1475" spans="1:4" x14ac:dyDescent="0.2">
      <c r="A1475" t="s">
        <v>66</v>
      </c>
      <c r="B1475">
        <v>91</v>
      </c>
      <c r="C1475">
        <v>0</v>
      </c>
      <c r="D1475">
        <v>3</v>
      </c>
    </row>
    <row r="1476" spans="1:4" x14ac:dyDescent="0.2">
      <c r="A1476" t="s">
        <v>83</v>
      </c>
    </row>
    <row r="1477" spans="1:4" x14ac:dyDescent="0.2">
      <c r="A1477" t="s">
        <v>72</v>
      </c>
      <c r="B1477" s="20">
        <v>9949</v>
      </c>
      <c r="C1477" s="20">
        <v>9467</v>
      </c>
      <c r="D1477" s="20">
        <v>38843</v>
      </c>
    </row>
    <row r="1478" spans="1:4" x14ac:dyDescent="0.2">
      <c r="A1478" t="s">
        <v>59</v>
      </c>
      <c r="B1478">
        <v>149</v>
      </c>
      <c r="C1478">
        <v>142</v>
      </c>
      <c r="D1478">
        <v>748</v>
      </c>
    </row>
    <row r="1479" spans="1:4" x14ac:dyDescent="0.2">
      <c r="A1479" t="s">
        <v>60</v>
      </c>
      <c r="B1479">
        <v>40</v>
      </c>
      <c r="C1479">
        <v>39</v>
      </c>
      <c r="D1479">
        <v>177</v>
      </c>
    </row>
    <row r="1480" spans="1:4" x14ac:dyDescent="0.2">
      <c r="A1480" t="s">
        <v>61</v>
      </c>
      <c r="B1480">
        <v>150</v>
      </c>
      <c r="C1480">
        <v>147</v>
      </c>
      <c r="D1480">
        <v>718</v>
      </c>
    </row>
    <row r="1481" spans="1:4" x14ac:dyDescent="0.2">
      <c r="A1481" t="s">
        <v>62</v>
      </c>
      <c r="B1481" s="20">
        <v>1277</v>
      </c>
      <c r="C1481" s="20">
        <v>1243</v>
      </c>
      <c r="D1481" s="20">
        <v>6088</v>
      </c>
    </row>
    <row r="1482" spans="1:4" x14ac:dyDescent="0.2">
      <c r="A1482" t="s">
        <v>63</v>
      </c>
      <c r="B1482" s="20">
        <v>1454</v>
      </c>
      <c r="C1482" s="20">
        <v>1393</v>
      </c>
      <c r="D1482" s="20">
        <v>6004</v>
      </c>
    </row>
    <row r="1483" spans="1:4" x14ac:dyDescent="0.2">
      <c r="A1483" t="s">
        <v>64</v>
      </c>
      <c r="B1483" s="20">
        <v>5319</v>
      </c>
      <c r="C1483" s="20">
        <v>5082</v>
      </c>
      <c r="D1483" s="20">
        <v>20244</v>
      </c>
    </row>
    <row r="1484" spans="1:4" x14ac:dyDescent="0.2">
      <c r="A1484" t="s">
        <v>74</v>
      </c>
      <c r="B1484" s="20">
        <v>1532</v>
      </c>
      <c r="C1484" s="20">
        <v>1421</v>
      </c>
      <c r="D1484" s="20">
        <v>4864</v>
      </c>
    </row>
    <row r="1485" spans="1:4" x14ac:dyDescent="0.2">
      <c r="A1485" t="s">
        <v>66</v>
      </c>
      <c r="B1485">
        <v>28</v>
      </c>
      <c r="C1485">
        <v>0</v>
      </c>
      <c r="D1485">
        <v>0</v>
      </c>
    </row>
    <row r="1486" spans="1:4" x14ac:dyDescent="0.2">
      <c r="A1486" t="s">
        <v>84</v>
      </c>
    </row>
    <row r="1487" spans="1:4" x14ac:dyDescent="0.2">
      <c r="A1487" t="s">
        <v>72</v>
      </c>
      <c r="B1487" s="20">
        <v>87273</v>
      </c>
      <c r="C1487" s="20">
        <v>85307</v>
      </c>
      <c r="D1487" s="20">
        <v>329827</v>
      </c>
    </row>
    <row r="1488" spans="1:4" x14ac:dyDescent="0.2">
      <c r="A1488" t="s">
        <v>59</v>
      </c>
      <c r="B1488">
        <v>540</v>
      </c>
      <c r="C1488">
        <v>529</v>
      </c>
      <c r="D1488" s="20">
        <v>2077</v>
      </c>
    </row>
    <row r="1489" spans="1:4" x14ac:dyDescent="0.2">
      <c r="A1489" t="s">
        <v>60</v>
      </c>
      <c r="B1489">
        <v>91</v>
      </c>
      <c r="C1489">
        <v>90</v>
      </c>
      <c r="D1489">
        <v>329</v>
      </c>
    </row>
    <row r="1490" spans="1:4" x14ac:dyDescent="0.2">
      <c r="A1490" t="s">
        <v>61</v>
      </c>
      <c r="B1490">
        <v>156</v>
      </c>
      <c r="C1490">
        <v>153</v>
      </c>
      <c r="D1490">
        <v>642</v>
      </c>
    </row>
    <row r="1491" spans="1:4" x14ac:dyDescent="0.2">
      <c r="A1491" t="s">
        <v>62</v>
      </c>
      <c r="B1491">
        <v>795</v>
      </c>
      <c r="C1491">
        <v>758</v>
      </c>
      <c r="D1491" s="20">
        <v>3401</v>
      </c>
    </row>
    <row r="1492" spans="1:4" x14ac:dyDescent="0.2">
      <c r="A1492" t="s">
        <v>63</v>
      </c>
      <c r="B1492" s="20">
        <v>2944</v>
      </c>
      <c r="C1492" s="20">
        <v>2873</v>
      </c>
      <c r="D1492" s="20">
        <v>12057</v>
      </c>
    </row>
    <row r="1493" spans="1:4" x14ac:dyDescent="0.2">
      <c r="A1493" t="s">
        <v>64</v>
      </c>
      <c r="B1493" s="20">
        <v>33274</v>
      </c>
      <c r="C1493" s="20">
        <v>32426</v>
      </c>
      <c r="D1493" s="20">
        <v>133512</v>
      </c>
    </row>
    <row r="1494" spans="1:4" x14ac:dyDescent="0.2">
      <c r="A1494" t="s">
        <v>74</v>
      </c>
      <c r="B1494" s="20">
        <v>49410</v>
      </c>
      <c r="C1494" s="20">
        <v>48478</v>
      </c>
      <c r="D1494" s="20">
        <v>177806</v>
      </c>
    </row>
    <row r="1495" spans="1:4" x14ac:dyDescent="0.2">
      <c r="A1495" t="s">
        <v>66</v>
      </c>
      <c r="B1495">
        <v>63</v>
      </c>
      <c r="C1495">
        <v>0</v>
      </c>
      <c r="D1495">
        <v>3</v>
      </c>
    </row>
    <row r="1496" spans="1:4" x14ac:dyDescent="0.2">
      <c r="A1496" t="s">
        <v>132</v>
      </c>
    </row>
    <row r="1497" spans="1:4" x14ac:dyDescent="0.2">
      <c r="A1497" t="s">
        <v>82</v>
      </c>
    </row>
    <row r="1498" spans="1:4" x14ac:dyDescent="0.2">
      <c r="A1498" t="s">
        <v>72</v>
      </c>
      <c r="B1498" s="20">
        <v>79183</v>
      </c>
      <c r="C1498" s="20">
        <v>78413</v>
      </c>
      <c r="D1498" s="20">
        <v>324240</v>
      </c>
    </row>
    <row r="1499" spans="1:4" x14ac:dyDescent="0.2">
      <c r="A1499" t="s">
        <v>59</v>
      </c>
      <c r="B1499" s="20">
        <v>1076</v>
      </c>
      <c r="C1499" s="20">
        <v>1051</v>
      </c>
      <c r="D1499" s="20">
        <v>4464</v>
      </c>
    </row>
    <row r="1500" spans="1:4" x14ac:dyDescent="0.2">
      <c r="A1500" t="s">
        <v>60</v>
      </c>
      <c r="B1500">
        <v>232</v>
      </c>
      <c r="C1500">
        <v>224</v>
      </c>
      <c r="D1500">
        <v>968</v>
      </c>
    </row>
    <row r="1501" spans="1:4" x14ac:dyDescent="0.2">
      <c r="A1501" t="s">
        <v>61</v>
      </c>
      <c r="B1501">
        <v>329</v>
      </c>
      <c r="C1501">
        <v>321</v>
      </c>
      <c r="D1501" s="20">
        <v>1552</v>
      </c>
    </row>
    <row r="1502" spans="1:4" x14ac:dyDescent="0.2">
      <c r="A1502" t="s">
        <v>62</v>
      </c>
      <c r="B1502" s="20">
        <v>2394</v>
      </c>
      <c r="C1502" s="20">
        <v>2357</v>
      </c>
      <c r="D1502" s="20">
        <v>11819</v>
      </c>
    </row>
    <row r="1503" spans="1:4" x14ac:dyDescent="0.2">
      <c r="A1503" t="s">
        <v>63</v>
      </c>
      <c r="B1503" s="20">
        <v>2791</v>
      </c>
      <c r="C1503" s="20">
        <v>2758</v>
      </c>
      <c r="D1503" s="20">
        <v>12751</v>
      </c>
    </row>
    <row r="1504" spans="1:4" x14ac:dyDescent="0.2">
      <c r="A1504" t="s">
        <v>64</v>
      </c>
      <c r="B1504" s="20">
        <v>19557</v>
      </c>
      <c r="C1504" s="20">
        <v>19426</v>
      </c>
      <c r="D1504" s="20">
        <v>86421</v>
      </c>
    </row>
    <row r="1505" spans="1:4" x14ac:dyDescent="0.2">
      <c r="A1505" t="s">
        <v>74</v>
      </c>
      <c r="B1505" s="20">
        <v>52726</v>
      </c>
      <c r="C1505" s="20">
        <v>52276</v>
      </c>
      <c r="D1505" s="20">
        <v>206249</v>
      </c>
    </row>
    <row r="1506" spans="1:4" x14ac:dyDescent="0.2">
      <c r="A1506" t="s">
        <v>66</v>
      </c>
      <c r="B1506">
        <v>78</v>
      </c>
      <c r="C1506">
        <v>0</v>
      </c>
      <c r="D1506">
        <v>16</v>
      </c>
    </row>
    <row r="1507" spans="1:4" x14ac:dyDescent="0.2">
      <c r="A1507" t="s">
        <v>83</v>
      </c>
    </row>
    <row r="1508" spans="1:4" x14ac:dyDescent="0.2">
      <c r="A1508" t="s">
        <v>72</v>
      </c>
      <c r="B1508" s="20">
        <v>7867</v>
      </c>
      <c r="C1508" s="20">
        <v>7474</v>
      </c>
      <c r="D1508" s="20">
        <v>33625</v>
      </c>
    </row>
    <row r="1509" spans="1:4" x14ac:dyDescent="0.2">
      <c r="A1509" t="s">
        <v>59</v>
      </c>
      <c r="B1509">
        <v>246</v>
      </c>
      <c r="C1509">
        <v>225</v>
      </c>
      <c r="D1509" s="20">
        <v>1065</v>
      </c>
    </row>
    <row r="1510" spans="1:4" x14ac:dyDescent="0.2">
      <c r="A1510" t="s">
        <v>60</v>
      </c>
      <c r="B1510">
        <v>31</v>
      </c>
      <c r="C1510">
        <v>25</v>
      </c>
      <c r="D1510">
        <v>114</v>
      </c>
    </row>
    <row r="1511" spans="1:4" x14ac:dyDescent="0.2">
      <c r="A1511" t="s">
        <v>61</v>
      </c>
      <c r="B1511">
        <v>262</v>
      </c>
      <c r="C1511">
        <v>254</v>
      </c>
      <c r="D1511" s="20">
        <v>1253</v>
      </c>
    </row>
    <row r="1512" spans="1:4" x14ac:dyDescent="0.2">
      <c r="A1512" t="s">
        <v>62</v>
      </c>
      <c r="B1512">
        <v>964</v>
      </c>
      <c r="C1512">
        <v>933</v>
      </c>
      <c r="D1512" s="20">
        <v>4686</v>
      </c>
    </row>
    <row r="1513" spans="1:4" x14ac:dyDescent="0.2">
      <c r="A1513" t="s">
        <v>63</v>
      </c>
      <c r="B1513">
        <v>404</v>
      </c>
      <c r="C1513">
        <v>381</v>
      </c>
      <c r="D1513" s="20">
        <v>1810</v>
      </c>
    </row>
    <row r="1514" spans="1:4" x14ac:dyDescent="0.2">
      <c r="A1514" t="s">
        <v>64</v>
      </c>
      <c r="B1514">
        <v>712</v>
      </c>
      <c r="C1514">
        <v>682</v>
      </c>
      <c r="D1514" s="20">
        <v>3249</v>
      </c>
    </row>
    <row r="1515" spans="1:4" x14ac:dyDescent="0.2">
      <c r="A1515" t="s">
        <v>74</v>
      </c>
      <c r="B1515" s="20">
        <v>5187</v>
      </c>
      <c r="C1515" s="20">
        <v>4974</v>
      </c>
      <c r="D1515" s="20">
        <v>21432</v>
      </c>
    </row>
    <row r="1516" spans="1:4" x14ac:dyDescent="0.2">
      <c r="A1516" t="s">
        <v>66</v>
      </c>
      <c r="B1516">
        <v>61</v>
      </c>
      <c r="C1516">
        <v>0</v>
      </c>
      <c r="D1516">
        <v>16</v>
      </c>
    </row>
    <row r="1517" spans="1:4" x14ac:dyDescent="0.2">
      <c r="A1517" t="s">
        <v>84</v>
      </c>
    </row>
    <row r="1518" spans="1:4" x14ac:dyDescent="0.2">
      <c r="A1518" t="s">
        <v>72</v>
      </c>
      <c r="B1518" s="20">
        <v>71316</v>
      </c>
      <c r="C1518" s="20">
        <v>70939</v>
      </c>
      <c r="D1518" s="20">
        <v>290615</v>
      </c>
    </row>
    <row r="1519" spans="1:4" x14ac:dyDescent="0.2">
      <c r="A1519" t="s">
        <v>59</v>
      </c>
      <c r="B1519">
        <v>830</v>
      </c>
      <c r="C1519">
        <v>826</v>
      </c>
      <c r="D1519" s="20">
        <v>3399</v>
      </c>
    </row>
    <row r="1520" spans="1:4" x14ac:dyDescent="0.2">
      <c r="A1520" t="s">
        <v>60</v>
      </c>
      <c r="B1520">
        <v>201</v>
      </c>
      <c r="C1520">
        <v>199</v>
      </c>
      <c r="D1520">
        <v>854</v>
      </c>
    </row>
    <row r="1521" spans="1:4" x14ac:dyDescent="0.2">
      <c r="A1521" t="s">
        <v>61</v>
      </c>
      <c r="B1521">
        <v>67</v>
      </c>
      <c r="C1521">
        <v>67</v>
      </c>
      <c r="D1521">
        <v>299</v>
      </c>
    </row>
    <row r="1522" spans="1:4" x14ac:dyDescent="0.2">
      <c r="A1522" t="s">
        <v>62</v>
      </c>
      <c r="B1522" s="20">
        <v>1430</v>
      </c>
      <c r="C1522" s="20">
        <v>1424</v>
      </c>
      <c r="D1522" s="20">
        <v>7133</v>
      </c>
    </row>
    <row r="1523" spans="1:4" x14ac:dyDescent="0.2">
      <c r="A1523" t="s">
        <v>63</v>
      </c>
      <c r="B1523" s="20">
        <v>2387</v>
      </c>
      <c r="C1523" s="20">
        <v>2377</v>
      </c>
      <c r="D1523" s="20">
        <v>10941</v>
      </c>
    </row>
    <row r="1524" spans="1:4" x14ac:dyDescent="0.2">
      <c r="A1524" t="s">
        <v>64</v>
      </c>
      <c r="B1524" s="20">
        <v>18845</v>
      </c>
      <c r="C1524" s="20">
        <v>18744</v>
      </c>
      <c r="D1524" s="20">
        <v>83172</v>
      </c>
    </row>
    <row r="1525" spans="1:4" x14ac:dyDescent="0.2">
      <c r="A1525" t="s">
        <v>74</v>
      </c>
      <c r="B1525" s="20">
        <v>47539</v>
      </c>
      <c r="C1525" s="20">
        <v>47302</v>
      </c>
      <c r="D1525" s="20">
        <v>184817</v>
      </c>
    </row>
    <row r="1526" spans="1:4" x14ac:dyDescent="0.2">
      <c r="A1526" t="s">
        <v>66</v>
      </c>
      <c r="B1526">
        <v>17</v>
      </c>
      <c r="C1526">
        <v>0</v>
      </c>
      <c r="D1526">
        <v>0</v>
      </c>
    </row>
    <row r="1527" spans="1:4" x14ac:dyDescent="0.2">
      <c r="A1527" t="s">
        <v>133</v>
      </c>
    </row>
    <row r="1528" spans="1:4" x14ac:dyDescent="0.2">
      <c r="A1528" t="s">
        <v>82</v>
      </c>
    </row>
    <row r="1529" spans="1:4" x14ac:dyDescent="0.2">
      <c r="A1529" t="s">
        <v>72</v>
      </c>
      <c r="B1529" s="20">
        <v>95904</v>
      </c>
      <c r="C1529" s="20">
        <v>95222</v>
      </c>
      <c r="D1529" s="20">
        <v>393321</v>
      </c>
    </row>
    <row r="1530" spans="1:4" x14ac:dyDescent="0.2">
      <c r="A1530" t="s">
        <v>59</v>
      </c>
      <c r="B1530" s="20">
        <v>1029</v>
      </c>
      <c r="C1530" s="20">
        <v>1019</v>
      </c>
      <c r="D1530" s="20">
        <v>4505</v>
      </c>
    </row>
    <row r="1531" spans="1:4" x14ac:dyDescent="0.2">
      <c r="A1531" t="s">
        <v>60</v>
      </c>
      <c r="B1531">
        <v>581</v>
      </c>
      <c r="C1531">
        <v>575</v>
      </c>
      <c r="D1531" s="20">
        <v>2561</v>
      </c>
    </row>
    <row r="1532" spans="1:4" x14ac:dyDescent="0.2">
      <c r="A1532" t="s">
        <v>61</v>
      </c>
      <c r="B1532">
        <v>203</v>
      </c>
      <c r="C1532">
        <v>203</v>
      </c>
      <c r="D1532">
        <v>971</v>
      </c>
    </row>
    <row r="1533" spans="1:4" x14ac:dyDescent="0.2">
      <c r="A1533" t="s">
        <v>62</v>
      </c>
      <c r="B1533" s="20">
        <v>3249</v>
      </c>
      <c r="C1533" s="20">
        <v>3212</v>
      </c>
      <c r="D1533" s="20">
        <v>15351</v>
      </c>
    </row>
    <row r="1534" spans="1:4" x14ac:dyDescent="0.2">
      <c r="A1534" t="s">
        <v>63</v>
      </c>
      <c r="B1534" s="20">
        <v>8902</v>
      </c>
      <c r="C1534" s="20">
        <v>8863</v>
      </c>
      <c r="D1534" s="20">
        <v>38951</v>
      </c>
    </row>
    <row r="1535" spans="1:4" x14ac:dyDescent="0.2">
      <c r="A1535" t="s">
        <v>64</v>
      </c>
      <c r="B1535" s="20">
        <v>63258</v>
      </c>
      <c r="C1535" s="20">
        <v>62853</v>
      </c>
      <c r="D1535" s="20">
        <v>265058</v>
      </c>
    </row>
    <row r="1536" spans="1:4" x14ac:dyDescent="0.2">
      <c r="A1536" t="s">
        <v>74</v>
      </c>
      <c r="B1536" s="20">
        <v>18622</v>
      </c>
      <c r="C1536" s="20">
        <v>18497</v>
      </c>
      <c r="D1536" s="20">
        <v>65924</v>
      </c>
    </row>
    <row r="1537" spans="1:4" x14ac:dyDescent="0.2">
      <c r="A1537" t="s">
        <v>66</v>
      </c>
      <c r="B1537">
        <v>60</v>
      </c>
      <c r="C1537">
        <v>0</v>
      </c>
      <c r="D1537">
        <v>0</v>
      </c>
    </row>
    <row r="1538" spans="1:4" x14ac:dyDescent="0.2">
      <c r="A1538" t="s">
        <v>83</v>
      </c>
    </row>
    <row r="1539" spans="1:4" x14ac:dyDescent="0.2">
      <c r="A1539" t="s">
        <v>72</v>
      </c>
      <c r="B1539" s="20">
        <v>23072</v>
      </c>
      <c r="C1539" s="20">
        <v>22744</v>
      </c>
      <c r="D1539" s="20">
        <v>96098</v>
      </c>
    </row>
    <row r="1540" spans="1:4" x14ac:dyDescent="0.2">
      <c r="A1540" t="s">
        <v>59</v>
      </c>
      <c r="B1540">
        <v>407</v>
      </c>
      <c r="C1540">
        <v>401</v>
      </c>
      <c r="D1540" s="20">
        <v>1926</v>
      </c>
    </row>
    <row r="1541" spans="1:4" x14ac:dyDescent="0.2">
      <c r="A1541" t="s">
        <v>60</v>
      </c>
      <c r="B1541">
        <v>209</v>
      </c>
      <c r="C1541">
        <v>205</v>
      </c>
      <c r="D1541">
        <v>982</v>
      </c>
    </row>
    <row r="1542" spans="1:4" x14ac:dyDescent="0.2">
      <c r="A1542" t="s">
        <v>61</v>
      </c>
      <c r="B1542">
        <v>125</v>
      </c>
      <c r="C1542">
        <v>125</v>
      </c>
      <c r="D1542">
        <v>631</v>
      </c>
    </row>
    <row r="1543" spans="1:4" x14ac:dyDescent="0.2">
      <c r="A1543" t="s">
        <v>62</v>
      </c>
      <c r="B1543" s="20">
        <v>1984</v>
      </c>
      <c r="C1543" s="20">
        <v>1953</v>
      </c>
      <c r="D1543" s="20">
        <v>9645</v>
      </c>
    </row>
    <row r="1544" spans="1:4" x14ac:dyDescent="0.2">
      <c r="A1544" t="s">
        <v>63</v>
      </c>
      <c r="B1544" s="20">
        <v>2777</v>
      </c>
      <c r="C1544" s="20">
        <v>2756</v>
      </c>
      <c r="D1544" s="20">
        <v>12606</v>
      </c>
    </row>
    <row r="1545" spans="1:4" x14ac:dyDescent="0.2">
      <c r="A1545" t="s">
        <v>64</v>
      </c>
      <c r="B1545" s="20">
        <v>14503</v>
      </c>
      <c r="C1545" s="20">
        <v>14325</v>
      </c>
      <c r="D1545" s="20">
        <v>59975</v>
      </c>
    </row>
    <row r="1546" spans="1:4" x14ac:dyDescent="0.2">
      <c r="A1546" t="s">
        <v>74</v>
      </c>
      <c r="B1546" s="20">
        <v>3008</v>
      </c>
      <c r="C1546" s="20">
        <v>2979</v>
      </c>
      <c r="D1546" s="20">
        <v>10333</v>
      </c>
    </row>
    <row r="1547" spans="1:4" x14ac:dyDescent="0.2">
      <c r="A1547" t="s">
        <v>66</v>
      </c>
      <c r="B1547">
        <v>59</v>
      </c>
      <c r="C1547">
        <v>0</v>
      </c>
      <c r="D1547">
        <v>0</v>
      </c>
    </row>
    <row r="1548" spans="1:4" x14ac:dyDescent="0.2">
      <c r="A1548" t="s">
        <v>84</v>
      </c>
    </row>
    <row r="1549" spans="1:4" x14ac:dyDescent="0.2">
      <c r="A1549" t="s">
        <v>72</v>
      </c>
      <c r="B1549" s="20">
        <v>72832</v>
      </c>
      <c r="C1549" s="20">
        <v>72478</v>
      </c>
      <c r="D1549" s="20">
        <v>297223</v>
      </c>
    </row>
    <row r="1550" spans="1:4" x14ac:dyDescent="0.2">
      <c r="A1550" t="s">
        <v>59</v>
      </c>
      <c r="B1550">
        <v>622</v>
      </c>
      <c r="C1550">
        <v>618</v>
      </c>
      <c r="D1550" s="20">
        <v>2579</v>
      </c>
    </row>
    <row r="1551" spans="1:4" x14ac:dyDescent="0.2">
      <c r="A1551" t="s">
        <v>60</v>
      </c>
      <c r="B1551">
        <v>372</v>
      </c>
      <c r="C1551">
        <v>370</v>
      </c>
      <c r="D1551" s="20">
        <v>1579</v>
      </c>
    </row>
    <row r="1552" spans="1:4" x14ac:dyDescent="0.2">
      <c r="A1552" t="s">
        <v>61</v>
      </c>
      <c r="B1552">
        <v>78</v>
      </c>
      <c r="C1552">
        <v>78</v>
      </c>
      <c r="D1552">
        <v>340</v>
      </c>
    </row>
    <row r="1553" spans="1:4" x14ac:dyDescent="0.2">
      <c r="A1553" t="s">
        <v>62</v>
      </c>
      <c r="B1553" s="20">
        <v>1265</v>
      </c>
      <c r="C1553" s="20">
        <v>1259</v>
      </c>
      <c r="D1553" s="20">
        <v>5706</v>
      </c>
    </row>
    <row r="1554" spans="1:4" x14ac:dyDescent="0.2">
      <c r="A1554" t="s">
        <v>63</v>
      </c>
      <c r="B1554" s="20">
        <v>6125</v>
      </c>
      <c r="C1554" s="20">
        <v>6107</v>
      </c>
      <c r="D1554" s="20">
        <v>26345</v>
      </c>
    </row>
    <row r="1555" spans="1:4" x14ac:dyDescent="0.2">
      <c r="A1555" t="s">
        <v>64</v>
      </c>
      <c r="B1555" s="20">
        <v>48755</v>
      </c>
      <c r="C1555" s="20">
        <v>48528</v>
      </c>
      <c r="D1555" s="20">
        <v>205083</v>
      </c>
    </row>
    <row r="1556" spans="1:4" x14ac:dyDescent="0.2">
      <c r="A1556" t="s">
        <v>74</v>
      </c>
      <c r="B1556" s="20">
        <v>15614</v>
      </c>
      <c r="C1556" s="20">
        <v>15518</v>
      </c>
      <c r="D1556" s="20">
        <v>55591</v>
      </c>
    </row>
    <row r="1557" spans="1:4" x14ac:dyDescent="0.2">
      <c r="A1557" t="s">
        <v>66</v>
      </c>
      <c r="B1557">
        <v>1</v>
      </c>
      <c r="C1557">
        <v>0</v>
      </c>
      <c r="D1557">
        <v>0</v>
      </c>
    </row>
    <row r="1558" spans="1:4" x14ac:dyDescent="0.2">
      <c r="A1558" t="s">
        <v>134</v>
      </c>
    </row>
    <row r="1559" spans="1:4" x14ac:dyDescent="0.2">
      <c r="A1559" t="s">
        <v>82</v>
      </c>
    </row>
    <row r="1560" spans="1:4" x14ac:dyDescent="0.2">
      <c r="A1560" t="s">
        <v>72</v>
      </c>
      <c r="B1560" s="20">
        <v>44664</v>
      </c>
      <c r="C1560" s="20">
        <v>43764</v>
      </c>
      <c r="D1560" s="20">
        <v>174450</v>
      </c>
    </row>
    <row r="1561" spans="1:4" x14ac:dyDescent="0.2">
      <c r="A1561" t="s">
        <v>59</v>
      </c>
      <c r="B1561">
        <v>559</v>
      </c>
      <c r="C1561">
        <v>482</v>
      </c>
      <c r="D1561" s="20">
        <v>1875</v>
      </c>
    </row>
    <row r="1562" spans="1:4" x14ac:dyDescent="0.2">
      <c r="A1562" t="s">
        <v>60</v>
      </c>
      <c r="B1562">
        <v>259</v>
      </c>
      <c r="C1562">
        <v>254</v>
      </c>
      <c r="D1562" s="20">
        <v>1042</v>
      </c>
    </row>
    <row r="1563" spans="1:4" x14ac:dyDescent="0.2">
      <c r="A1563" t="s">
        <v>61</v>
      </c>
      <c r="B1563">
        <v>170</v>
      </c>
      <c r="C1563">
        <v>169</v>
      </c>
      <c r="D1563">
        <v>735</v>
      </c>
    </row>
    <row r="1564" spans="1:4" x14ac:dyDescent="0.2">
      <c r="A1564" t="s">
        <v>62</v>
      </c>
      <c r="B1564" s="20">
        <v>1518</v>
      </c>
      <c r="C1564" s="20">
        <v>1482</v>
      </c>
      <c r="D1564" s="20">
        <v>6246</v>
      </c>
    </row>
    <row r="1565" spans="1:4" x14ac:dyDescent="0.2">
      <c r="A1565" t="s">
        <v>63</v>
      </c>
      <c r="B1565" s="20">
        <v>3150</v>
      </c>
      <c r="C1565" s="20">
        <v>3114</v>
      </c>
      <c r="D1565" s="20">
        <v>13219</v>
      </c>
    </row>
    <row r="1566" spans="1:4" x14ac:dyDescent="0.2">
      <c r="A1566" t="s">
        <v>64</v>
      </c>
      <c r="B1566" s="20">
        <v>24120</v>
      </c>
      <c r="C1566" s="20">
        <v>23788</v>
      </c>
      <c r="D1566" s="20">
        <v>97957</v>
      </c>
    </row>
    <row r="1567" spans="1:4" x14ac:dyDescent="0.2">
      <c r="A1567" t="s">
        <v>74</v>
      </c>
      <c r="B1567" s="20">
        <v>14756</v>
      </c>
      <c r="C1567" s="20">
        <v>14475</v>
      </c>
      <c r="D1567" s="20">
        <v>53371</v>
      </c>
    </row>
    <row r="1568" spans="1:4" x14ac:dyDescent="0.2">
      <c r="A1568" t="s">
        <v>66</v>
      </c>
      <c r="B1568">
        <v>132</v>
      </c>
      <c r="C1568">
        <v>0</v>
      </c>
      <c r="D1568">
        <v>5</v>
      </c>
    </row>
    <row r="1569" spans="1:4" x14ac:dyDescent="0.2">
      <c r="A1569" t="s">
        <v>83</v>
      </c>
    </row>
    <row r="1570" spans="1:4" x14ac:dyDescent="0.2">
      <c r="A1570" t="s">
        <v>72</v>
      </c>
      <c r="B1570" s="20">
        <v>7068</v>
      </c>
      <c r="C1570" s="20">
        <v>6804</v>
      </c>
      <c r="D1570" s="20">
        <v>28336</v>
      </c>
    </row>
    <row r="1571" spans="1:4" x14ac:dyDescent="0.2">
      <c r="A1571" t="s">
        <v>59</v>
      </c>
      <c r="B1571">
        <v>186</v>
      </c>
      <c r="C1571">
        <v>111</v>
      </c>
      <c r="D1571">
        <v>435</v>
      </c>
    </row>
    <row r="1572" spans="1:4" x14ac:dyDescent="0.2">
      <c r="A1572" t="s">
        <v>60</v>
      </c>
      <c r="B1572">
        <v>75</v>
      </c>
      <c r="C1572">
        <v>71</v>
      </c>
      <c r="D1572">
        <v>305</v>
      </c>
    </row>
    <row r="1573" spans="1:4" x14ac:dyDescent="0.2">
      <c r="A1573" t="s">
        <v>61</v>
      </c>
      <c r="B1573">
        <v>40</v>
      </c>
      <c r="C1573">
        <v>40</v>
      </c>
      <c r="D1573">
        <v>209</v>
      </c>
    </row>
    <row r="1574" spans="1:4" x14ac:dyDescent="0.2">
      <c r="A1574" t="s">
        <v>62</v>
      </c>
      <c r="B1574">
        <v>534</v>
      </c>
      <c r="C1574">
        <v>517</v>
      </c>
      <c r="D1574" s="20">
        <v>2357</v>
      </c>
    </row>
    <row r="1575" spans="1:4" x14ac:dyDescent="0.2">
      <c r="A1575" t="s">
        <v>63</v>
      </c>
      <c r="B1575">
        <v>828</v>
      </c>
      <c r="C1575">
        <v>808</v>
      </c>
      <c r="D1575" s="20">
        <v>3748</v>
      </c>
    </row>
    <row r="1576" spans="1:4" x14ac:dyDescent="0.2">
      <c r="A1576" t="s">
        <v>64</v>
      </c>
      <c r="B1576" s="20">
        <v>3161</v>
      </c>
      <c r="C1576" s="20">
        <v>3105</v>
      </c>
      <c r="D1576" s="20">
        <v>13113</v>
      </c>
    </row>
    <row r="1577" spans="1:4" x14ac:dyDescent="0.2">
      <c r="A1577" t="s">
        <v>74</v>
      </c>
      <c r="B1577" s="20">
        <v>2199</v>
      </c>
      <c r="C1577" s="20">
        <v>2152</v>
      </c>
      <c r="D1577" s="20">
        <v>8169</v>
      </c>
    </row>
    <row r="1578" spans="1:4" x14ac:dyDescent="0.2">
      <c r="A1578" t="s">
        <v>66</v>
      </c>
      <c r="B1578">
        <v>45</v>
      </c>
      <c r="C1578">
        <v>0</v>
      </c>
      <c r="D1578">
        <v>0</v>
      </c>
    </row>
    <row r="1579" spans="1:4" x14ac:dyDescent="0.2">
      <c r="A1579" t="s">
        <v>84</v>
      </c>
    </row>
    <row r="1580" spans="1:4" x14ac:dyDescent="0.2">
      <c r="A1580" t="s">
        <v>72</v>
      </c>
      <c r="B1580" s="20">
        <v>37596</v>
      </c>
      <c r="C1580" s="20">
        <v>36960</v>
      </c>
      <c r="D1580" s="20">
        <v>146114</v>
      </c>
    </row>
    <row r="1581" spans="1:4" x14ac:dyDescent="0.2">
      <c r="A1581" t="s">
        <v>59</v>
      </c>
      <c r="B1581">
        <v>373</v>
      </c>
      <c r="C1581">
        <v>371</v>
      </c>
      <c r="D1581" s="20">
        <v>1440</v>
      </c>
    </row>
    <row r="1582" spans="1:4" x14ac:dyDescent="0.2">
      <c r="A1582" t="s">
        <v>60</v>
      </c>
      <c r="B1582">
        <v>184</v>
      </c>
      <c r="C1582">
        <v>183</v>
      </c>
      <c r="D1582">
        <v>737</v>
      </c>
    </row>
    <row r="1583" spans="1:4" x14ac:dyDescent="0.2">
      <c r="A1583" t="s">
        <v>61</v>
      </c>
      <c r="B1583">
        <v>130</v>
      </c>
      <c r="C1583">
        <v>129</v>
      </c>
      <c r="D1583">
        <v>526</v>
      </c>
    </row>
    <row r="1584" spans="1:4" x14ac:dyDescent="0.2">
      <c r="A1584" t="s">
        <v>62</v>
      </c>
      <c r="B1584">
        <v>984</v>
      </c>
      <c r="C1584">
        <v>965</v>
      </c>
      <c r="D1584" s="20">
        <v>3889</v>
      </c>
    </row>
    <row r="1585" spans="1:4" x14ac:dyDescent="0.2">
      <c r="A1585" t="s">
        <v>63</v>
      </c>
      <c r="B1585" s="20">
        <v>2322</v>
      </c>
      <c r="C1585" s="20">
        <v>2306</v>
      </c>
      <c r="D1585" s="20">
        <v>9471</v>
      </c>
    </row>
    <row r="1586" spans="1:4" x14ac:dyDescent="0.2">
      <c r="A1586" t="s">
        <v>64</v>
      </c>
      <c r="B1586" s="20">
        <v>20959</v>
      </c>
      <c r="C1586" s="20">
        <v>20683</v>
      </c>
      <c r="D1586" s="20">
        <v>84844</v>
      </c>
    </row>
    <row r="1587" spans="1:4" x14ac:dyDescent="0.2">
      <c r="A1587" t="s">
        <v>74</v>
      </c>
      <c r="B1587" s="20">
        <v>12557</v>
      </c>
      <c r="C1587" s="20">
        <v>12323</v>
      </c>
      <c r="D1587" s="20">
        <v>45202</v>
      </c>
    </row>
    <row r="1588" spans="1:4" x14ac:dyDescent="0.2">
      <c r="A1588" t="s">
        <v>66</v>
      </c>
      <c r="B1588">
        <v>87</v>
      </c>
      <c r="C1588">
        <v>0</v>
      </c>
      <c r="D1588">
        <v>5</v>
      </c>
    </row>
    <row r="1589" spans="1:4" x14ac:dyDescent="0.2">
      <c r="A1589" t="s">
        <v>135</v>
      </c>
    </row>
    <row r="1590" spans="1:4" x14ac:dyDescent="0.2">
      <c r="A1590" t="s">
        <v>82</v>
      </c>
    </row>
    <row r="1591" spans="1:4" x14ac:dyDescent="0.2">
      <c r="A1591" t="s">
        <v>72</v>
      </c>
      <c r="B1591" s="20">
        <v>32291</v>
      </c>
      <c r="C1591" s="20">
        <v>32222</v>
      </c>
      <c r="D1591" s="20">
        <v>134117</v>
      </c>
    </row>
    <row r="1592" spans="1:4" x14ac:dyDescent="0.2">
      <c r="A1592" t="s">
        <v>59</v>
      </c>
      <c r="B1592">
        <v>270</v>
      </c>
      <c r="C1592">
        <v>270</v>
      </c>
      <c r="D1592" s="20">
        <v>1059</v>
      </c>
    </row>
    <row r="1593" spans="1:4" x14ac:dyDescent="0.2">
      <c r="A1593" t="s">
        <v>60</v>
      </c>
      <c r="B1593">
        <v>55</v>
      </c>
      <c r="C1593">
        <v>54</v>
      </c>
      <c r="D1593">
        <v>182</v>
      </c>
    </row>
    <row r="1594" spans="1:4" x14ac:dyDescent="0.2">
      <c r="A1594" t="s">
        <v>61</v>
      </c>
      <c r="B1594">
        <v>28</v>
      </c>
      <c r="C1594">
        <v>28</v>
      </c>
      <c r="D1594">
        <v>139</v>
      </c>
    </row>
    <row r="1595" spans="1:4" x14ac:dyDescent="0.2">
      <c r="A1595" t="s">
        <v>62</v>
      </c>
      <c r="B1595">
        <v>538</v>
      </c>
      <c r="C1595">
        <v>536</v>
      </c>
      <c r="D1595" s="20">
        <v>2479</v>
      </c>
    </row>
    <row r="1596" spans="1:4" x14ac:dyDescent="0.2">
      <c r="A1596" t="s">
        <v>63</v>
      </c>
      <c r="B1596" s="20">
        <v>1027</v>
      </c>
      <c r="C1596" s="20">
        <v>1023</v>
      </c>
      <c r="D1596" s="20">
        <v>4764</v>
      </c>
    </row>
    <row r="1597" spans="1:4" x14ac:dyDescent="0.2">
      <c r="A1597" t="s">
        <v>64</v>
      </c>
      <c r="B1597" s="20">
        <v>16521</v>
      </c>
      <c r="C1597" s="20">
        <v>16487</v>
      </c>
      <c r="D1597" s="20">
        <v>71180</v>
      </c>
    </row>
    <row r="1598" spans="1:4" x14ac:dyDescent="0.2">
      <c r="A1598" t="s">
        <v>74</v>
      </c>
      <c r="B1598" s="20">
        <v>13851</v>
      </c>
      <c r="C1598" s="20">
        <v>13824</v>
      </c>
      <c r="D1598" s="20">
        <v>54314</v>
      </c>
    </row>
    <row r="1599" spans="1:4" x14ac:dyDescent="0.2">
      <c r="A1599" t="s">
        <v>66</v>
      </c>
      <c r="B1599">
        <v>1</v>
      </c>
      <c r="C1599">
        <v>0</v>
      </c>
      <c r="D1599">
        <v>0</v>
      </c>
    </row>
    <row r="1600" spans="1:4" x14ac:dyDescent="0.2">
      <c r="A1600" t="s">
        <v>83</v>
      </c>
    </row>
    <row r="1601" spans="1:4" x14ac:dyDescent="0.2">
      <c r="A1601" t="s">
        <v>72</v>
      </c>
      <c r="B1601">
        <v>0</v>
      </c>
      <c r="C1601">
        <v>0</v>
      </c>
      <c r="D1601">
        <v>0</v>
      </c>
    </row>
    <row r="1602" spans="1:4" x14ac:dyDescent="0.2">
      <c r="A1602" t="s">
        <v>59</v>
      </c>
      <c r="B1602">
        <v>0</v>
      </c>
      <c r="C1602">
        <v>0</v>
      </c>
      <c r="D1602">
        <v>0</v>
      </c>
    </row>
    <row r="1603" spans="1:4" x14ac:dyDescent="0.2">
      <c r="A1603" t="s">
        <v>60</v>
      </c>
      <c r="B1603">
        <v>0</v>
      </c>
      <c r="C1603">
        <v>0</v>
      </c>
      <c r="D1603">
        <v>0</v>
      </c>
    </row>
    <row r="1604" spans="1:4" x14ac:dyDescent="0.2">
      <c r="A1604" t="s">
        <v>61</v>
      </c>
      <c r="B1604">
        <v>0</v>
      </c>
      <c r="C1604">
        <v>0</v>
      </c>
      <c r="D1604">
        <v>0</v>
      </c>
    </row>
    <row r="1605" spans="1:4" x14ac:dyDescent="0.2">
      <c r="A1605" t="s">
        <v>62</v>
      </c>
      <c r="B1605">
        <v>0</v>
      </c>
      <c r="C1605">
        <v>0</v>
      </c>
      <c r="D1605">
        <v>0</v>
      </c>
    </row>
    <row r="1606" spans="1:4" x14ac:dyDescent="0.2">
      <c r="A1606" t="s">
        <v>63</v>
      </c>
      <c r="B1606">
        <v>0</v>
      </c>
      <c r="C1606">
        <v>0</v>
      </c>
      <c r="D1606">
        <v>0</v>
      </c>
    </row>
    <row r="1607" spans="1:4" x14ac:dyDescent="0.2">
      <c r="A1607" t="s">
        <v>64</v>
      </c>
      <c r="B1607">
        <v>0</v>
      </c>
      <c r="C1607">
        <v>0</v>
      </c>
      <c r="D1607">
        <v>0</v>
      </c>
    </row>
    <row r="1608" spans="1:4" x14ac:dyDescent="0.2">
      <c r="A1608" t="s">
        <v>74</v>
      </c>
      <c r="B1608">
        <v>0</v>
      </c>
      <c r="C1608">
        <v>0</v>
      </c>
      <c r="D1608">
        <v>0</v>
      </c>
    </row>
    <row r="1609" spans="1:4" x14ac:dyDescent="0.2">
      <c r="A1609" t="s">
        <v>66</v>
      </c>
      <c r="B1609">
        <v>0</v>
      </c>
      <c r="C1609">
        <v>0</v>
      </c>
      <c r="D1609">
        <v>0</v>
      </c>
    </row>
    <row r="1610" spans="1:4" x14ac:dyDescent="0.2">
      <c r="A1610" t="s">
        <v>84</v>
      </c>
    </row>
    <row r="1611" spans="1:4" x14ac:dyDescent="0.2">
      <c r="A1611" t="s">
        <v>72</v>
      </c>
      <c r="B1611" s="20">
        <v>32291</v>
      </c>
      <c r="C1611" s="20">
        <v>32222</v>
      </c>
      <c r="D1611" s="20">
        <v>134117</v>
      </c>
    </row>
    <row r="1612" spans="1:4" x14ac:dyDescent="0.2">
      <c r="A1612" t="s">
        <v>59</v>
      </c>
      <c r="B1612">
        <v>270</v>
      </c>
      <c r="C1612">
        <v>270</v>
      </c>
      <c r="D1612" s="20">
        <v>1059</v>
      </c>
    </row>
    <row r="1613" spans="1:4" x14ac:dyDescent="0.2">
      <c r="A1613" t="s">
        <v>60</v>
      </c>
      <c r="B1613">
        <v>55</v>
      </c>
      <c r="C1613">
        <v>54</v>
      </c>
      <c r="D1613">
        <v>182</v>
      </c>
    </row>
    <row r="1614" spans="1:4" x14ac:dyDescent="0.2">
      <c r="A1614" t="s">
        <v>61</v>
      </c>
      <c r="B1614">
        <v>28</v>
      </c>
      <c r="C1614">
        <v>28</v>
      </c>
      <c r="D1614">
        <v>139</v>
      </c>
    </row>
    <row r="1615" spans="1:4" x14ac:dyDescent="0.2">
      <c r="A1615" t="s">
        <v>62</v>
      </c>
      <c r="B1615">
        <v>538</v>
      </c>
      <c r="C1615">
        <v>536</v>
      </c>
      <c r="D1615" s="20">
        <v>2479</v>
      </c>
    </row>
    <row r="1616" spans="1:4" x14ac:dyDescent="0.2">
      <c r="A1616" t="s">
        <v>63</v>
      </c>
      <c r="B1616" s="20">
        <v>1027</v>
      </c>
      <c r="C1616" s="20">
        <v>1023</v>
      </c>
      <c r="D1616" s="20">
        <v>4764</v>
      </c>
    </row>
    <row r="1617" spans="1:4" x14ac:dyDescent="0.2">
      <c r="A1617" t="s">
        <v>64</v>
      </c>
      <c r="B1617" s="20">
        <v>16521</v>
      </c>
      <c r="C1617" s="20">
        <v>16487</v>
      </c>
      <c r="D1617" s="20">
        <v>71180</v>
      </c>
    </row>
    <row r="1618" spans="1:4" x14ac:dyDescent="0.2">
      <c r="A1618" t="s">
        <v>74</v>
      </c>
      <c r="B1618" s="20">
        <v>13851</v>
      </c>
      <c r="C1618" s="20">
        <v>13824</v>
      </c>
      <c r="D1618" s="20">
        <v>54314</v>
      </c>
    </row>
    <row r="1619" spans="1:4" x14ac:dyDescent="0.2">
      <c r="A1619" t="s">
        <v>66</v>
      </c>
      <c r="B1619">
        <v>1</v>
      </c>
      <c r="C1619">
        <v>0</v>
      </c>
      <c r="D1619">
        <v>0</v>
      </c>
    </row>
    <row r="1620" spans="1:4" x14ac:dyDescent="0.2">
      <c r="A1620" t="s">
        <v>136</v>
      </c>
    </row>
    <row r="1621" spans="1:4" x14ac:dyDescent="0.2">
      <c r="A1621" t="s">
        <v>82</v>
      </c>
    </row>
    <row r="1622" spans="1:4" x14ac:dyDescent="0.2">
      <c r="A1622" t="s">
        <v>72</v>
      </c>
      <c r="B1622" s="20">
        <v>45852</v>
      </c>
      <c r="C1622" s="20">
        <v>45212</v>
      </c>
      <c r="D1622" s="20">
        <v>184509</v>
      </c>
    </row>
    <row r="1623" spans="1:4" x14ac:dyDescent="0.2">
      <c r="A1623" t="s">
        <v>59</v>
      </c>
      <c r="B1623">
        <v>290</v>
      </c>
      <c r="C1623">
        <v>286</v>
      </c>
      <c r="D1623" s="20">
        <v>1086</v>
      </c>
    </row>
    <row r="1624" spans="1:4" x14ac:dyDescent="0.2">
      <c r="A1624" t="s">
        <v>60</v>
      </c>
      <c r="B1624">
        <v>32</v>
      </c>
      <c r="C1624">
        <v>32</v>
      </c>
      <c r="D1624">
        <v>122</v>
      </c>
    </row>
    <row r="1625" spans="1:4" x14ac:dyDescent="0.2">
      <c r="A1625" t="s">
        <v>61</v>
      </c>
      <c r="B1625">
        <v>57</v>
      </c>
      <c r="C1625">
        <v>57</v>
      </c>
      <c r="D1625">
        <v>274</v>
      </c>
    </row>
    <row r="1626" spans="1:4" x14ac:dyDescent="0.2">
      <c r="A1626" t="s">
        <v>62</v>
      </c>
      <c r="B1626">
        <v>873</v>
      </c>
      <c r="C1626">
        <v>864</v>
      </c>
      <c r="D1626" s="20">
        <v>4266</v>
      </c>
    </row>
    <row r="1627" spans="1:4" x14ac:dyDescent="0.2">
      <c r="A1627" t="s">
        <v>63</v>
      </c>
      <c r="B1627" s="20">
        <v>2685</v>
      </c>
      <c r="C1627" s="20">
        <v>2647</v>
      </c>
      <c r="D1627" s="20">
        <v>11650</v>
      </c>
    </row>
    <row r="1628" spans="1:4" x14ac:dyDescent="0.2">
      <c r="A1628" t="s">
        <v>64</v>
      </c>
      <c r="B1628" s="20">
        <v>19264</v>
      </c>
      <c r="C1628" s="20">
        <v>18970</v>
      </c>
      <c r="D1628" s="20">
        <v>80172</v>
      </c>
    </row>
    <row r="1629" spans="1:4" x14ac:dyDescent="0.2">
      <c r="A1629" t="s">
        <v>74</v>
      </c>
      <c r="B1629" s="20">
        <v>22633</v>
      </c>
      <c r="C1629" s="20">
        <v>22356</v>
      </c>
      <c r="D1629" s="20">
        <v>86939</v>
      </c>
    </row>
    <row r="1630" spans="1:4" x14ac:dyDescent="0.2">
      <c r="A1630" t="s">
        <v>66</v>
      </c>
      <c r="B1630">
        <v>18</v>
      </c>
      <c r="C1630">
        <v>0</v>
      </c>
      <c r="D1630">
        <v>0</v>
      </c>
    </row>
    <row r="1631" spans="1:4" x14ac:dyDescent="0.2">
      <c r="A1631" t="s">
        <v>83</v>
      </c>
    </row>
    <row r="1632" spans="1:4" x14ac:dyDescent="0.2">
      <c r="A1632" t="s">
        <v>72</v>
      </c>
      <c r="B1632" s="20">
        <v>7389</v>
      </c>
      <c r="C1632" s="20">
        <v>7158</v>
      </c>
      <c r="D1632" s="20">
        <v>29345</v>
      </c>
    </row>
    <row r="1633" spans="1:4" x14ac:dyDescent="0.2">
      <c r="A1633" t="s">
        <v>59</v>
      </c>
      <c r="B1633">
        <v>77</v>
      </c>
      <c r="C1633">
        <v>75</v>
      </c>
      <c r="D1633">
        <v>270</v>
      </c>
    </row>
    <row r="1634" spans="1:4" x14ac:dyDescent="0.2">
      <c r="A1634" t="s">
        <v>60</v>
      </c>
      <c r="B1634">
        <v>29</v>
      </c>
      <c r="C1634">
        <v>29</v>
      </c>
      <c r="D1634">
        <v>106</v>
      </c>
    </row>
    <row r="1635" spans="1:4" x14ac:dyDescent="0.2">
      <c r="A1635" t="s">
        <v>61</v>
      </c>
      <c r="B1635">
        <v>36</v>
      </c>
      <c r="C1635">
        <v>36</v>
      </c>
      <c r="D1635">
        <v>183</v>
      </c>
    </row>
    <row r="1636" spans="1:4" x14ac:dyDescent="0.2">
      <c r="A1636" t="s">
        <v>62</v>
      </c>
      <c r="B1636">
        <v>576</v>
      </c>
      <c r="C1636">
        <v>570</v>
      </c>
      <c r="D1636" s="20">
        <v>2784</v>
      </c>
    </row>
    <row r="1637" spans="1:4" x14ac:dyDescent="0.2">
      <c r="A1637" t="s">
        <v>63</v>
      </c>
      <c r="B1637" s="20">
        <v>1081</v>
      </c>
      <c r="C1637" s="20">
        <v>1056</v>
      </c>
      <c r="D1637" s="20">
        <v>4592</v>
      </c>
    </row>
    <row r="1638" spans="1:4" x14ac:dyDescent="0.2">
      <c r="A1638" t="s">
        <v>64</v>
      </c>
      <c r="B1638" s="20">
        <v>5110</v>
      </c>
      <c r="C1638" s="20">
        <v>4971</v>
      </c>
      <c r="D1638" s="20">
        <v>20056</v>
      </c>
    </row>
    <row r="1639" spans="1:4" x14ac:dyDescent="0.2">
      <c r="A1639" t="s">
        <v>74</v>
      </c>
      <c r="B1639">
        <v>470</v>
      </c>
      <c r="C1639">
        <v>421</v>
      </c>
      <c r="D1639" s="20">
        <v>1354</v>
      </c>
    </row>
    <row r="1640" spans="1:4" x14ac:dyDescent="0.2">
      <c r="A1640" t="s">
        <v>66</v>
      </c>
      <c r="B1640">
        <v>10</v>
      </c>
      <c r="C1640">
        <v>0</v>
      </c>
      <c r="D1640">
        <v>0</v>
      </c>
    </row>
    <row r="1641" spans="1:4" x14ac:dyDescent="0.2">
      <c r="A1641" t="s">
        <v>84</v>
      </c>
    </row>
    <row r="1642" spans="1:4" x14ac:dyDescent="0.2">
      <c r="A1642" t="s">
        <v>72</v>
      </c>
      <c r="B1642" s="20">
        <v>38463</v>
      </c>
      <c r="C1642" s="20">
        <v>38054</v>
      </c>
      <c r="D1642" s="20">
        <v>155164</v>
      </c>
    </row>
    <row r="1643" spans="1:4" x14ac:dyDescent="0.2">
      <c r="A1643" t="s">
        <v>59</v>
      </c>
      <c r="B1643">
        <v>213</v>
      </c>
      <c r="C1643">
        <v>211</v>
      </c>
      <c r="D1643">
        <v>816</v>
      </c>
    </row>
    <row r="1644" spans="1:4" x14ac:dyDescent="0.2">
      <c r="A1644" t="s">
        <v>60</v>
      </c>
      <c r="B1644">
        <v>3</v>
      </c>
      <c r="C1644">
        <v>3</v>
      </c>
      <c r="D1644">
        <v>16</v>
      </c>
    </row>
    <row r="1645" spans="1:4" x14ac:dyDescent="0.2">
      <c r="A1645" t="s">
        <v>61</v>
      </c>
      <c r="B1645">
        <v>21</v>
      </c>
      <c r="C1645">
        <v>21</v>
      </c>
      <c r="D1645">
        <v>91</v>
      </c>
    </row>
    <row r="1646" spans="1:4" x14ac:dyDescent="0.2">
      <c r="A1646" t="s">
        <v>62</v>
      </c>
      <c r="B1646">
        <v>297</v>
      </c>
      <c r="C1646">
        <v>294</v>
      </c>
      <c r="D1646" s="20">
        <v>1482</v>
      </c>
    </row>
    <row r="1647" spans="1:4" x14ac:dyDescent="0.2">
      <c r="A1647" t="s">
        <v>63</v>
      </c>
      <c r="B1647" s="20">
        <v>1604</v>
      </c>
      <c r="C1647" s="20">
        <v>1591</v>
      </c>
      <c r="D1647" s="20">
        <v>7058</v>
      </c>
    </row>
    <row r="1648" spans="1:4" x14ac:dyDescent="0.2">
      <c r="A1648" t="s">
        <v>64</v>
      </c>
      <c r="B1648" s="20">
        <v>14154</v>
      </c>
      <c r="C1648" s="20">
        <v>13999</v>
      </c>
      <c r="D1648" s="20">
        <v>60116</v>
      </c>
    </row>
    <row r="1649" spans="1:4" x14ac:dyDescent="0.2">
      <c r="A1649" t="s">
        <v>74</v>
      </c>
      <c r="B1649" s="20">
        <v>22163</v>
      </c>
      <c r="C1649" s="20">
        <v>21935</v>
      </c>
      <c r="D1649" s="20">
        <v>85585</v>
      </c>
    </row>
    <row r="1650" spans="1:4" x14ac:dyDescent="0.2">
      <c r="A1650" t="s">
        <v>66</v>
      </c>
      <c r="B1650">
        <v>8</v>
      </c>
      <c r="C1650">
        <v>0</v>
      </c>
      <c r="D1650">
        <v>0</v>
      </c>
    </row>
    <row r="1651" spans="1:4" x14ac:dyDescent="0.2">
      <c r="A1651" t="s">
        <v>137</v>
      </c>
    </row>
    <row r="1652" spans="1:4" x14ac:dyDescent="0.2">
      <c r="A1652" t="s">
        <v>82</v>
      </c>
    </row>
    <row r="1653" spans="1:4" x14ac:dyDescent="0.2">
      <c r="A1653" t="s">
        <v>72</v>
      </c>
      <c r="B1653" s="20">
        <v>66779</v>
      </c>
      <c r="C1653" s="20">
        <v>65997</v>
      </c>
      <c r="D1653" s="20">
        <v>287173</v>
      </c>
    </row>
    <row r="1654" spans="1:4" x14ac:dyDescent="0.2">
      <c r="A1654" t="s">
        <v>59</v>
      </c>
      <c r="B1654" s="20">
        <v>3655</v>
      </c>
      <c r="C1654" s="20">
        <v>3587</v>
      </c>
      <c r="D1654" s="20">
        <v>16348</v>
      </c>
    </row>
    <row r="1655" spans="1:4" x14ac:dyDescent="0.2">
      <c r="A1655" t="s">
        <v>60</v>
      </c>
      <c r="B1655" s="20">
        <v>1208</v>
      </c>
      <c r="C1655" s="20">
        <v>1201</v>
      </c>
      <c r="D1655" s="20">
        <v>5787</v>
      </c>
    </row>
    <row r="1656" spans="1:4" x14ac:dyDescent="0.2">
      <c r="A1656" t="s">
        <v>61</v>
      </c>
      <c r="B1656" s="20">
        <v>1743</v>
      </c>
      <c r="C1656" s="20">
        <v>1730</v>
      </c>
      <c r="D1656" s="20">
        <v>7792</v>
      </c>
    </row>
    <row r="1657" spans="1:4" x14ac:dyDescent="0.2">
      <c r="A1657" t="s">
        <v>62</v>
      </c>
      <c r="B1657" s="20">
        <v>20354</v>
      </c>
      <c r="C1657" s="20">
        <v>20176</v>
      </c>
      <c r="D1657" s="20">
        <v>93725</v>
      </c>
    </row>
    <row r="1658" spans="1:4" x14ac:dyDescent="0.2">
      <c r="A1658" t="s">
        <v>63</v>
      </c>
      <c r="B1658" s="20">
        <v>17062</v>
      </c>
      <c r="C1658" s="20">
        <v>16886</v>
      </c>
      <c r="D1658" s="20">
        <v>74865</v>
      </c>
    </row>
    <row r="1659" spans="1:4" x14ac:dyDescent="0.2">
      <c r="A1659" t="s">
        <v>64</v>
      </c>
      <c r="B1659" s="20">
        <v>18257</v>
      </c>
      <c r="C1659" s="20">
        <v>18003</v>
      </c>
      <c r="D1659" s="20">
        <v>72982</v>
      </c>
    </row>
    <row r="1660" spans="1:4" x14ac:dyDescent="0.2">
      <c r="A1660" t="s">
        <v>74</v>
      </c>
      <c r="B1660" s="20">
        <v>4458</v>
      </c>
      <c r="C1660" s="20">
        <v>4412</v>
      </c>
      <c r="D1660" s="20">
        <v>15662</v>
      </c>
    </row>
    <row r="1661" spans="1:4" x14ac:dyDescent="0.2">
      <c r="A1661" t="s">
        <v>66</v>
      </c>
      <c r="B1661">
        <v>42</v>
      </c>
      <c r="C1661">
        <v>2</v>
      </c>
      <c r="D1661">
        <v>12</v>
      </c>
    </row>
    <row r="1662" spans="1:4" x14ac:dyDescent="0.2">
      <c r="A1662" t="s">
        <v>83</v>
      </c>
    </row>
    <row r="1663" spans="1:4" x14ac:dyDescent="0.2">
      <c r="A1663" t="s">
        <v>72</v>
      </c>
      <c r="B1663" s="20">
        <v>66779</v>
      </c>
      <c r="C1663" s="20">
        <v>65997</v>
      </c>
      <c r="D1663" s="20">
        <v>287173</v>
      </c>
    </row>
    <row r="1664" spans="1:4" x14ac:dyDescent="0.2">
      <c r="A1664" t="s">
        <v>59</v>
      </c>
      <c r="B1664" s="20">
        <v>3655</v>
      </c>
      <c r="C1664" s="20">
        <v>3587</v>
      </c>
      <c r="D1664" s="20">
        <v>16348</v>
      </c>
    </row>
    <row r="1665" spans="1:4" x14ac:dyDescent="0.2">
      <c r="A1665" t="s">
        <v>60</v>
      </c>
      <c r="B1665" s="20">
        <v>1208</v>
      </c>
      <c r="C1665" s="20">
        <v>1201</v>
      </c>
      <c r="D1665" s="20">
        <v>5787</v>
      </c>
    </row>
    <row r="1666" spans="1:4" x14ac:dyDescent="0.2">
      <c r="A1666" t="s">
        <v>61</v>
      </c>
      <c r="B1666" s="20">
        <v>1743</v>
      </c>
      <c r="C1666" s="20">
        <v>1730</v>
      </c>
      <c r="D1666" s="20">
        <v>7792</v>
      </c>
    </row>
    <row r="1667" spans="1:4" x14ac:dyDescent="0.2">
      <c r="A1667" t="s">
        <v>62</v>
      </c>
      <c r="B1667" s="20">
        <v>20354</v>
      </c>
      <c r="C1667" s="20">
        <v>20176</v>
      </c>
      <c r="D1667" s="20">
        <v>93725</v>
      </c>
    </row>
    <row r="1668" spans="1:4" x14ac:dyDescent="0.2">
      <c r="A1668" t="s">
        <v>63</v>
      </c>
      <c r="B1668" s="20">
        <v>17062</v>
      </c>
      <c r="C1668" s="20">
        <v>16886</v>
      </c>
      <c r="D1668" s="20">
        <v>74865</v>
      </c>
    </row>
    <row r="1669" spans="1:4" x14ac:dyDescent="0.2">
      <c r="A1669" t="s">
        <v>64</v>
      </c>
      <c r="B1669" s="20">
        <v>18257</v>
      </c>
      <c r="C1669" s="20">
        <v>18003</v>
      </c>
      <c r="D1669" s="20">
        <v>72982</v>
      </c>
    </row>
    <row r="1670" spans="1:4" x14ac:dyDescent="0.2">
      <c r="A1670" t="s">
        <v>74</v>
      </c>
      <c r="B1670" s="20">
        <v>4458</v>
      </c>
      <c r="C1670" s="20">
        <v>4412</v>
      </c>
      <c r="D1670" s="20">
        <v>15662</v>
      </c>
    </row>
    <row r="1671" spans="1:4" x14ac:dyDescent="0.2">
      <c r="A1671" t="s">
        <v>66</v>
      </c>
      <c r="B1671">
        <v>42</v>
      </c>
      <c r="C1671">
        <v>2</v>
      </c>
      <c r="D1671">
        <v>12</v>
      </c>
    </row>
    <row r="1672" spans="1:4" x14ac:dyDescent="0.2">
      <c r="A1672" t="s">
        <v>84</v>
      </c>
    </row>
    <row r="1673" spans="1:4" x14ac:dyDescent="0.2">
      <c r="A1673" t="s">
        <v>72</v>
      </c>
      <c r="B1673">
        <v>0</v>
      </c>
      <c r="C1673">
        <v>0</v>
      </c>
      <c r="D1673">
        <v>0</v>
      </c>
    </row>
    <row r="1674" spans="1:4" x14ac:dyDescent="0.2">
      <c r="A1674" t="s">
        <v>59</v>
      </c>
      <c r="B1674">
        <v>0</v>
      </c>
      <c r="C1674">
        <v>0</v>
      </c>
      <c r="D1674">
        <v>0</v>
      </c>
    </row>
    <row r="1675" spans="1:4" x14ac:dyDescent="0.2">
      <c r="A1675" t="s">
        <v>60</v>
      </c>
      <c r="B1675">
        <v>0</v>
      </c>
      <c r="C1675">
        <v>0</v>
      </c>
      <c r="D1675">
        <v>0</v>
      </c>
    </row>
    <row r="1676" spans="1:4" x14ac:dyDescent="0.2">
      <c r="A1676" t="s">
        <v>61</v>
      </c>
      <c r="B1676">
        <v>0</v>
      </c>
      <c r="C1676">
        <v>0</v>
      </c>
      <c r="D1676">
        <v>0</v>
      </c>
    </row>
    <row r="1677" spans="1:4" x14ac:dyDescent="0.2">
      <c r="A1677" t="s">
        <v>62</v>
      </c>
      <c r="B1677">
        <v>0</v>
      </c>
      <c r="C1677">
        <v>0</v>
      </c>
      <c r="D1677">
        <v>0</v>
      </c>
    </row>
    <row r="1678" spans="1:4" x14ac:dyDescent="0.2">
      <c r="A1678" t="s">
        <v>63</v>
      </c>
      <c r="B1678">
        <v>0</v>
      </c>
      <c r="C1678">
        <v>0</v>
      </c>
      <c r="D1678">
        <v>0</v>
      </c>
    </row>
    <row r="1679" spans="1:4" x14ac:dyDescent="0.2">
      <c r="A1679" t="s">
        <v>64</v>
      </c>
      <c r="B1679">
        <v>0</v>
      </c>
      <c r="C1679">
        <v>0</v>
      </c>
      <c r="D1679">
        <v>0</v>
      </c>
    </row>
    <row r="1680" spans="1:4" x14ac:dyDescent="0.2">
      <c r="A1680" t="s">
        <v>74</v>
      </c>
      <c r="B1680">
        <v>0</v>
      </c>
      <c r="C1680">
        <v>0</v>
      </c>
      <c r="D1680">
        <v>0</v>
      </c>
    </row>
    <row r="1681" spans="1:4" x14ac:dyDescent="0.2">
      <c r="A1681" t="s">
        <v>66</v>
      </c>
      <c r="B1681">
        <v>0</v>
      </c>
      <c r="C1681">
        <v>0</v>
      </c>
      <c r="D1681">
        <v>0</v>
      </c>
    </row>
    <row r="1682" spans="1:4" x14ac:dyDescent="0.2">
      <c r="A1682" t="s">
        <v>138</v>
      </c>
    </row>
    <row r="1683" spans="1:4" x14ac:dyDescent="0.2">
      <c r="A1683" t="s">
        <v>82</v>
      </c>
    </row>
    <row r="1684" spans="1:4" x14ac:dyDescent="0.2">
      <c r="A1684" t="s">
        <v>72</v>
      </c>
      <c r="B1684" s="20">
        <v>30644</v>
      </c>
      <c r="C1684" s="20">
        <v>30432</v>
      </c>
      <c r="D1684" s="20">
        <v>121581</v>
      </c>
    </row>
    <row r="1685" spans="1:4" x14ac:dyDescent="0.2">
      <c r="A1685" t="s">
        <v>59</v>
      </c>
      <c r="B1685">
        <v>369</v>
      </c>
      <c r="C1685">
        <v>368</v>
      </c>
      <c r="D1685" s="20">
        <v>1599</v>
      </c>
    </row>
    <row r="1686" spans="1:4" x14ac:dyDescent="0.2">
      <c r="A1686" t="s">
        <v>60</v>
      </c>
      <c r="B1686">
        <v>105</v>
      </c>
      <c r="C1686">
        <v>105</v>
      </c>
      <c r="D1686">
        <v>472</v>
      </c>
    </row>
    <row r="1687" spans="1:4" x14ac:dyDescent="0.2">
      <c r="A1687" t="s">
        <v>61</v>
      </c>
      <c r="B1687">
        <v>316</v>
      </c>
      <c r="C1687">
        <v>314</v>
      </c>
      <c r="D1687" s="20">
        <v>1282</v>
      </c>
    </row>
    <row r="1688" spans="1:4" x14ac:dyDescent="0.2">
      <c r="A1688" t="s">
        <v>62</v>
      </c>
      <c r="B1688" s="20">
        <v>2934</v>
      </c>
      <c r="C1688" s="20">
        <v>2910</v>
      </c>
      <c r="D1688" s="20">
        <v>12400</v>
      </c>
    </row>
    <row r="1689" spans="1:4" x14ac:dyDescent="0.2">
      <c r="A1689" t="s">
        <v>63</v>
      </c>
      <c r="B1689" s="20">
        <v>5234</v>
      </c>
      <c r="C1689" s="20">
        <v>5205</v>
      </c>
      <c r="D1689" s="20">
        <v>21863</v>
      </c>
    </row>
    <row r="1690" spans="1:4" x14ac:dyDescent="0.2">
      <c r="A1690" t="s">
        <v>64</v>
      </c>
      <c r="B1690" s="20">
        <v>14544</v>
      </c>
      <c r="C1690" s="20">
        <v>14474</v>
      </c>
      <c r="D1690" s="20">
        <v>58935</v>
      </c>
    </row>
    <row r="1691" spans="1:4" x14ac:dyDescent="0.2">
      <c r="A1691" t="s">
        <v>74</v>
      </c>
      <c r="B1691" s="20">
        <v>7126</v>
      </c>
      <c r="C1691" s="20">
        <v>7056</v>
      </c>
      <c r="D1691" s="20">
        <v>25030</v>
      </c>
    </row>
    <row r="1692" spans="1:4" x14ac:dyDescent="0.2">
      <c r="A1692" t="s">
        <v>66</v>
      </c>
      <c r="B1692">
        <v>16</v>
      </c>
      <c r="C1692">
        <v>0</v>
      </c>
      <c r="D1692">
        <v>0</v>
      </c>
    </row>
    <row r="1693" spans="1:4" x14ac:dyDescent="0.2">
      <c r="A1693" t="s">
        <v>83</v>
      </c>
    </row>
    <row r="1694" spans="1:4" x14ac:dyDescent="0.2">
      <c r="A1694" t="s">
        <v>72</v>
      </c>
      <c r="B1694" s="20">
        <v>6816</v>
      </c>
      <c r="C1694" s="20">
        <v>6792</v>
      </c>
      <c r="D1694" s="20">
        <v>27742</v>
      </c>
    </row>
    <row r="1695" spans="1:4" x14ac:dyDescent="0.2">
      <c r="A1695" t="s">
        <v>59</v>
      </c>
      <c r="B1695">
        <v>119</v>
      </c>
      <c r="C1695">
        <v>119</v>
      </c>
      <c r="D1695">
        <v>580</v>
      </c>
    </row>
    <row r="1696" spans="1:4" x14ac:dyDescent="0.2">
      <c r="A1696" t="s">
        <v>60</v>
      </c>
      <c r="B1696">
        <v>68</v>
      </c>
      <c r="C1696">
        <v>68</v>
      </c>
      <c r="D1696">
        <v>351</v>
      </c>
    </row>
    <row r="1697" spans="1:4" x14ac:dyDescent="0.2">
      <c r="A1697" t="s">
        <v>61</v>
      </c>
      <c r="B1697">
        <v>119</v>
      </c>
      <c r="C1697">
        <v>118</v>
      </c>
      <c r="D1697">
        <v>509</v>
      </c>
    </row>
    <row r="1698" spans="1:4" x14ac:dyDescent="0.2">
      <c r="A1698" t="s">
        <v>62</v>
      </c>
      <c r="B1698" s="20">
        <v>1377</v>
      </c>
      <c r="C1698" s="20">
        <v>1369</v>
      </c>
      <c r="D1698" s="20">
        <v>5862</v>
      </c>
    </row>
    <row r="1699" spans="1:4" x14ac:dyDescent="0.2">
      <c r="A1699" t="s">
        <v>63</v>
      </c>
      <c r="B1699" s="20">
        <v>1354</v>
      </c>
      <c r="C1699" s="20">
        <v>1351</v>
      </c>
      <c r="D1699" s="20">
        <v>5700</v>
      </c>
    </row>
    <row r="1700" spans="1:4" x14ac:dyDescent="0.2">
      <c r="A1700" t="s">
        <v>64</v>
      </c>
      <c r="B1700" s="20">
        <v>2828</v>
      </c>
      <c r="C1700" s="20">
        <v>2821</v>
      </c>
      <c r="D1700" s="20">
        <v>11369</v>
      </c>
    </row>
    <row r="1701" spans="1:4" x14ac:dyDescent="0.2">
      <c r="A1701" t="s">
        <v>74</v>
      </c>
      <c r="B1701">
        <v>949</v>
      </c>
      <c r="C1701">
        <v>946</v>
      </c>
      <c r="D1701" s="20">
        <v>3371</v>
      </c>
    </row>
    <row r="1702" spans="1:4" x14ac:dyDescent="0.2">
      <c r="A1702" t="s">
        <v>66</v>
      </c>
      <c r="B1702">
        <v>2</v>
      </c>
      <c r="C1702">
        <v>0</v>
      </c>
      <c r="D1702">
        <v>0</v>
      </c>
    </row>
    <row r="1703" spans="1:4" x14ac:dyDescent="0.2">
      <c r="A1703" t="s">
        <v>84</v>
      </c>
    </row>
    <row r="1704" spans="1:4" x14ac:dyDescent="0.2">
      <c r="A1704" t="s">
        <v>72</v>
      </c>
      <c r="B1704" s="20">
        <v>23828</v>
      </c>
      <c r="C1704" s="20">
        <v>23640</v>
      </c>
      <c r="D1704" s="20">
        <v>93839</v>
      </c>
    </row>
    <row r="1705" spans="1:4" x14ac:dyDescent="0.2">
      <c r="A1705" t="s">
        <v>59</v>
      </c>
      <c r="B1705">
        <v>250</v>
      </c>
      <c r="C1705">
        <v>249</v>
      </c>
      <c r="D1705" s="20">
        <v>1019</v>
      </c>
    </row>
    <row r="1706" spans="1:4" x14ac:dyDescent="0.2">
      <c r="A1706" t="s">
        <v>60</v>
      </c>
      <c r="B1706">
        <v>37</v>
      </c>
      <c r="C1706">
        <v>37</v>
      </c>
      <c r="D1706">
        <v>121</v>
      </c>
    </row>
    <row r="1707" spans="1:4" x14ac:dyDescent="0.2">
      <c r="A1707" t="s">
        <v>61</v>
      </c>
      <c r="B1707">
        <v>197</v>
      </c>
      <c r="C1707">
        <v>196</v>
      </c>
      <c r="D1707">
        <v>773</v>
      </c>
    </row>
    <row r="1708" spans="1:4" x14ac:dyDescent="0.2">
      <c r="A1708" t="s">
        <v>62</v>
      </c>
      <c r="B1708" s="20">
        <v>1557</v>
      </c>
      <c r="C1708" s="20">
        <v>1541</v>
      </c>
      <c r="D1708" s="20">
        <v>6538</v>
      </c>
    </row>
    <row r="1709" spans="1:4" x14ac:dyDescent="0.2">
      <c r="A1709" t="s">
        <v>63</v>
      </c>
      <c r="B1709" s="20">
        <v>3880</v>
      </c>
      <c r="C1709" s="20">
        <v>3854</v>
      </c>
      <c r="D1709" s="20">
        <v>16163</v>
      </c>
    </row>
    <row r="1710" spans="1:4" x14ac:dyDescent="0.2">
      <c r="A1710" t="s">
        <v>64</v>
      </c>
      <c r="B1710" s="20">
        <v>11716</v>
      </c>
      <c r="C1710" s="20">
        <v>11653</v>
      </c>
      <c r="D1710" s="20">
        <v>47566</v>
      </c>
    </row>
    <row r="1711" spans="1:4" x14ac:dyDescent="0.2">
      <c r="A1711" t="s">
        <v>74</v>
      </c>
      <c r="B1711" s="20">
        <v>6177</v>
      </c>
      <c r="C1711" s="20">
        <v>6110</v>
      </c>
      <c r="D1711" s="20">
        <v>21659</v>
      </c>
    </row>
    <row r="1712" spans="1:4" x14ac:dyDescent="0.2">
      <c r="A1712" t="s">
        <v>66</v>
      </c>
      <c r="B1712">
        <v>14</v>
      </c>
      <c r="C1712">
        <v>0</v>
      </c>
      <c r="D1712">
        <v>0</v>
      </c>
    </row>
    <row r="1713" spans="1:4" x14ac:dyDescent="0.2">
      <c r="A1713" t="s">
        <v>139</v>
      </c>
    </row>
    <row r="1714" spans="1:4" x14ac:dyDescent="0.2">
      <c r="A1714" t="s">
        <v>82</v>
      </c>
    </row>
    <row r="1715" spans="1:4" x14ac:dyDescent="0.2">
      <c r="A1715" t="s">
        <v>72</v>
      </c>
      <c r="B1715" s="20">
        <v>35930</v>
      </c>
      <c r="C1715" s="20">
        <v>35742</v>
      </c>
      <c r="D1715" s="20">
        <v>145195</v>
      </c>
    </row>
    <row r="1716" spans="1:4" x14ac:dyDescent="0.2">
      <c r="A1716" t="s">
        <v>59</v>
      </c>
      <c r="B1716">
        <v>316</v>
      </c>
      <c r="C1716">
        <v>313</v>
      </c>
      <c r="D1716" s="20">
        <v>1348</v>
      </c>
    </row>
    <row r="1717" spans="1:4" x14ac:dyDescent="0.2">
      <c r="A1717" t="s">
        <v>60</v>
      </c>
      <c r="B1717">
        <v>27</v>
      </c>
      <c r="C1717">
        <v>27</v>
      </c>
      <c r="D1717">
        <v>93</v>
      </c>
    </row>
    <row r="1718" spans="1:4" x14ac:dyDescent="0.2">
      <c r="A1718" t="s">
        <v>61</v>
      </c>
      <c r="B1718">
        <v>128</v>
      </c>
      <c r="C1718">
        <v>127</v>
      </c>
      <c r="D1718">
        <v>596</v>
      </c>
    </row>
    <row r="1719" spans="1:4" x14ac:dyDescent="0.2">
      <c r="A1719" t="s">
        <v>62</v>
      </c>
      <c r="B1719">
        <v>673</v>
      </c>
      <c r="C1719">
        <v>670</v>
      </c>
      <c r="D1719" s="20">
        <v>3214</v>
      </c>
    </row>
    <row r="1720" spans="1:4" x14ac:dyDescent="0.2">
      <c r="A1720" t="s">
        <v>63</v>
      </c>
      <c r="B1720" s="20">
        <v>2385</v>
      </c>
      <c r="C1720" s="20">
        <v>2378</v>
      </c>
      <c r="D1720" s="20">
        <v>10449</v>
      </c>
    </row>
    <row r="1721" spans="1:4" x14ac:dyDescent="0.2">
      <c r="A1721" t="s">
        <v>64</v>
      </c>
      <c r="B1721" s="20">
        <v>21057</v>
      </c>
      <c r="C1721" s="20">
        <v>20939</v>
      </c>
      <c r="D1721" s="20">
        <v>87608</v>
      </c>
    </row>
    <row r="1722" spans="1:4" x14ac:dyDescent="0.2">
      <c r="A1722" t="s">
        <v>74</v>
      </c>
      <c r="B1722" s="20">
        <v>11343</v>
      </c>
      <c r="C1722" s="20">
        <v>11288</v>
      </c>
      <c r="D1722" s="20">
        <v>41887</v>
      </c>
    </row>
    <row r="1723" spans="1:4" x14ac:dyDescent="0.2">
      <c r="A1723" t="s">
        <v>66</v>
      </c>
      <c r="B1723">
        <v>1</v>
      </c>
      <c r="C1723">
        <v>0</v>
      </c>
      <c r="D1723">
        <v>0</v>
      </c>
    </row>
    <row r="1724" spans="1:4" x14ac:dyDescent="0.2">
      <c r="A1724" t="s">
        <v>83</v>
      </c>
    </row>
    <row r="1725" spans="1:4" x14ac:dyDescent="0.2">
      <c r="A1725" t="s">
        <v>72</v>
      </c>
      <c r="B1725">
        <v>0</v>
      </c>
      <c r="C1725">
        <v>0</v>
      </c>
      <c r="D1725">
        <v>0</v>
      </c>
    </row>
    <row r="1726" spans="1:4" x14ac:dyDescent="0.2">
      <c r="A1726" t="s">
        <v>59</v>
      </c>
      <c r="B1726">
        <v>0</v>
      </c>
      <c r="C1726">
        <v>0</v>
      </c>
      <c r="D1726">
        <v>0</v>
      </c>
    </row>
    <row r="1727" spans="1:4" x14ac:dyDescent="0.2">
      <c r="A1727" t="s">
        <v>60</v>
      </c>
      <c r="B1727">
        <v>0</v>
      </c>
      <c r="C1727">
        <v>0</v>
      </c>
      <c r="D1727">
        <v>0</v>
      </c>
    </row>
    <row r="1728" spans="1:4" x14ac:dyDescent="0.2">
      <c r="A1728" t="s">
        <v>61</v>
      </c>
      <c r="B1728">
        <v>0</v>
      </c>
      <c r="C1728">
        <v>0</v>
      </c>
      <c r="D1728">
        <v>0</v>
      </c>
    </row>
    <row r="1729" spans="1:4" x14ac:dyDescent="0.2">
      <c r="A1729" t="s">
        <v>62</v>
      </c>
      <c r="B1729">
        <v>0</v>
      </c>
      <c r="C1729">
        <v>0</v>
      </c>
      <c r="D1729">
        <v>0</v>
      </c>
    </row>
    <row r="1730" spans="1:4" x14ac:dyDescent="0.2">
      <c r="A1730" t="s">
        <v>63</v>
      </c>
      <c r="B1730">
        <v>0</v>
      </c>
      <c r="C1730">
        <v>0</v>
      </c>
      <c r="D1730">
        <v>0</v>
      </c>
    </row>
    <row r="1731" spans="1:4" x14ac:dyDescent="0.2">
      <c r="A1731" t="s">
        <v>64</v>
      </c>
      <c r="B1731">
        <v>0</v>
      </c>
      <c r="C1731">
        <v>0</v>
      </c>
      <c r="D1731">
        <v>0</v>
      </c>
    </row>
    <row r="1732" spans="1:4" x14ac:dyDescent="0.2">
      <c r="A1732" t="s">
        <v>74</v>
      </c>
      <c r="B1732">
        <v>0</v>
      </c>
      <c r="C1732">
        <v>0</v>
      </c>
      <c r="D1732">
        <v>0</v>
      </c>
    </row>
    <row r="1733" spans="1:4" x14ac:dyDescent="0.2">
      <c r="A1733" t="s">
        <v>66</v>
      </c>
      <c r="B1733">
        <v>0</v>
      </c>
      <c r="C1733">
        <v>0</v>
      </c>
      <c r="D1733">
        <v>0</v>
      </c>
    </row>
    <row r="1734" spans="1:4" x14ac:dyDescent="0.2">
      <c r="A1734" t="s">
        <v>84</v>
      </c>
    </row>
    <row r="1735" spans="1:4" x14ac:dyDescent="0.2">
      <c r="A1735" t="s">
        <v>72</v>
      </c>
      <c r="B1735" s="20">
        <v>35930</v>
      </c>
      <c r="C1735" s="20">
        <v>35742</v>
      </c>
      <c r="D1735" s="20">
        <v>145195</v>
      </c>
    </row>
    <row r="1736" spans="1:4" x14ac:dyDescent="0.2">
      <c r="A1736" t="s">
        <v>59</v>
      </c>
      <c r="B1736">
        <v>316</v>
      </c>
      <c r="C1736">
        <v>313</v>
      </c>
      <c r="D1736" s="20">
        <v>1348</v>
      </c>
    </row>
    <row r="1737" spans="1:4" x14ac:dyDescent="0.2">
      <c r="A1737" t="s">
        <v>60</v>
      </c>
      <c r="B1737">
        <v>27</v>
      </c>
      <c r="C1737">
        <v>27</v>
      </c>
      <c r="D1737">
        <v>93</v>
      </c>
    </row>
    <row r="1738" spans="1:4" x14ac:dyDescent="0.2">
      <c r="A1738" t="s">
        <v>61</v>
      </c>
      <c r="B1738">
        <v>128</v>
      </c>
      <c r="C1738">
        <v>127</v>
      </c>
      <c r="D1738">
        <v>596</v>
      </c>
    </row>
    <row r="1739" spans="1:4" x14ac:dyDescent="0.2">
      <c r="A1739" t="s">
        <v>62</v>
      </c>
      <c r="B1739">
        <v>673</v>
      </c>
      <c r="C1739">
        <v>670</v>
      </c>
      <c r="D1739" s="20">
        <v>3214</v>
      </c>
    </row>
    <row r="1740" spans="1:4" x14ac:dyDescent="0.2">
      <c r="A1740" t="s">
        <v>63</v>
      </c>
      <c r="B1740" s="20">
        <v>2385</v>
      </c>
      <c r="C1740" s="20">
        <v>2378</v>
      </c>
      <c r="D1740" s="20">
        <v>10449</v>
      </c>
    </row>
    <row r="1741" spans="1:4" x14ac:dyDescent="0.2">
      <c r="A1741" t="s">
        <v>64</v>
      </c>
      <c r="B1741" s="20">
        <v>21057</v>
      </c>
      <c r="C1741" s="20">
        <v>20939</v>
      </c>
      <c r="D1741" s="20">
        <v>87608</v>
      </c>
    </row>
    <row r="1742" spans="1:4" x14ac:dyDescent="0.2">
      <c r="A1742" t="s">
        <v>74</v>
      </c>
      <c r="B1742" s="20">
        <v>11343</v>
      </c>
      <c r="C1742" s="20">
        <v>11288</v>
      </c>
      <c r="D1742" s="20">
        <v>41887</v>
      </c>
    </row>
    <row r="1743" spans="1:4" x14ac:dyDescent="0.2">
      <c r="A1743" t="s">
        <v>66</v>
      </c>
      <c r="B1743">
        <v>1</v>
      </c>
      <c r="C1743">
        <v>0</v>
      </c>
      <c r="D1743">
        <v>0</v>
      </c>
    </row>
    <row r="1744" spans="1:4" x14ac:dyDescent="0.2">
      <c r="A1744" t="s">
        <v>140</v>
      </c>
    </row>
    <row r="1745" spans="1:4" x14ac:dyDescent="0.2">
      <c r="A1745" t="s">
        <v>82</v>
      </c>
    </row>
    <row r="1746" spans="1:4" x14ac:dyDescent="0.2">
      <c r="A1746" t="s">
        <v>72</v>
      </c>
      <c r="B1746" s="20">
        <v>42128</v>
      </c>
      <c r="C1746" s="20">
        <v>41385</v>
      </c>
      <c r="D1746" s="20">
        <v>166150</v>
      </c>
    </row>
    <row r="1747" spans="1:4" x14ac:dyDescent="0.2">
      <c r="A1747" t="s">
        <v>59</v>
      </c>
      <c r="B1747">
        <v>240</v>
      </c>
      <c r="C1747">
        <v>233</v>
      </c>
      <c r="D1747">
        <v>923</v>
      </c>
    </row>
    <row r="1748" spans="1:4" x14ac:dyDescent="0.2">
      <c r="A1748" t="s">
        <v>60</v>
      </c>
      <c r="B1748">
        <v>24</v>
      </c>
      <c r="C1748">
        <v>24</v>
      </c>
      <c r="D1748">
        <v>111</v>
      </c>
    </row>
    <row r="1749" spans="1:4" x14ac:dyDescent="0.2">
      <c r="A1749" t="s">
        <v>61</v>
      </c>
      <c r="B1749">
        <v>26</v>
      </c>
      <c r="C1749">
        <v>26</v>
      </c>
      <c r="D1749">
        <v>132</v>
      </c>
    </row>
    <row r="1750" spans="1:4" x14ac:dyDescent="0.2">
      <c r="A1750" t="s">
        <v>62</v>
      </c>
      <c r="B1750" s="20">
        <v>1182</v>
      </c>
      <c r="C1750" s="20">
        <v>1134</v>
      </c>
      <c r="D1750" s="20">
        <v>5005</v>
      </c>
    </row>
    <row r="1751" spans="1:4" x14ac:dyDescent="0.2">
      <c r="A1751" t="s">
        <v>63</v>
      </c>
      <c r="B1751" s="20">
        <v>3084</v>
      </c>
      <c r="C1751" s="20">
        <v>3054</v>
      </c>
      <c r="D1751" s="20">
        <v>13071</v>
      </c>
    </row>
    <row r="1752" spans="1:4" x14ac:dyDescent="0.2">
      <c r="A1752" t="s">
        <v>64</v>
      </c>
      <c r="B1752" s="20">
        <v>25199</v>
      </c>
      <c r="C1752" s="20">
        <v>24781</v>
      </c>
      <c r="D1752" s="20">
        <v>102763</v>
      </c>
    </row>
    <row r="1753" spans="1:4" x14ac:dyDescent="0.2">
      <c r="A1753" t="s">
        <v>74</v>
      </c>
      <c r="B1753" s="20">
        <v>12332</v>
      </c>
      <c r="C1753" s="20">
        <v>12133</v>
      </c>
      <c r="D1753" s="20">
        <v>44142</v>
      </c>
    </row>
    <row r="1754" spans="1:4" x14ac:dyDescent="0.2">
      <c r="A1754" t="s">
        <v>66</v>
      </c>
      <c r="B1754">
        <v>41</v>
      </c>
      <c r="C1754">
        <v>0</v>
      </c>
      <c r="D1754">
        <v>3</v>
      </c>
    </row>
    <row r="1755" spans="1:4" x14ac:dyDescent="0.2">
      <c r="A1755" t="s">
        <v>83</v>
      </c>
    </row>
    <row r="1756" spans="1:4" x14ac:dyDescent="0.2">
      <c r="A1756" t="s">
        <v>72</v>
      </c>
      <c r="B1756">
        <v>0</v>
      </c>
      <c r="C1756">
        <v>0</v>
      </c>
      <c r="D1756">
        <v>0</v>
      </c>
    </row>
    <row r="1757" spans="1:4" x14ac:dyDescent="0.2">
      <c r="A1757" t="s">
        <v>59</v>
      </c>
      <c r="B1757">
        <v>0</v>
      </c>
      <c r="C1757">
        <v>0</v>
      </c>
      <c r="D1757">
        <v>0</v>
      </c>
    </row>
    <row r="1758" spans="1:4" x14ac:dyDescent="0.2">
      <c r="A1758" t="s">
        <v>60</v>
      </c>
      <c r="B1758">
        <v>0</v>
      </c>
      <c r="C1758">
        <v>0</v>
      </c>
      <c r="D1758">
        <v>0</v>
      </c>
    </row>
    <row r="1759" spans="1:4" x14ac:dyDescent="0.2">
      <c r="A1759" t="s">
        <v>61</v>
      </c>
      <c r="B1759">
        <v>0</v>
      </c>
      <c r="C1759">
        <v>0</v>
      </c>
      <c r="D1759">
        <v>0</v>
      </c>
    </row>
    <row r="1760" spans="1:4" x14ac:dyDescent="0.2">
      <c r="A1760" t="s">
        <v>62</v>
      </c>
      <c r="B1760">
        <v>0</v>
      </c>
      <c r="C1760">
        <v>0</v>
      </c>
      <c r="D1760">
        <v>0</v>
      </c>
    </row>
    <row r="1761" spans="1:4" x14ac:dyDescent="0.2">
      <c r="A1761" t="s">
        <v>63</v>
      </c>
      <c r="B1761">
        <v>0</v>
      </c>
      <c r="C1761">
        <v>0</v>
      </c>
      <c r="D1761">
        <v>0</v>
      </c>
    </row>
    <row r="1762" spans="1:4" x14ac:dyDescent="0.2">
      <c r="A1762" t="s">
        <v>64</v>
      </c>
      <c r="B1762">
        <v>0</v>
      </c>
      <c r="C1762">
        <v>0</v>
      </c>
      <c r="D1762">
        <v>0</v>
      </c>
    </row>
    <row r="1763" spans="1:4" x14ac:dyDescent="0.2">
      <c r="A1763" t="s">
        <v>74</v>
      </c>
      <c r="B1763">
        <v>0</v>
      </c>
      <c r="C1763">
        <v>0</v>
      </c>
      <c r="D1763">
        <v>0</v>
      </c>
    </row>
    <row r="1764" spans="1:4" x14ac:dyDescent="0.2">
      <c r="A1764" t="s">
        <v>66</v>
      </c>
      <c r="B1764">
        <v>0</v>
      </c>
      <c r="C1764">
        <v>0</v>
      </c>
      <c r="D1764">
        <v>0</v>
      </c>
    </row>
    <row r="1765" spans="1:4" x14ac:dyDescent="0.2">
      <c r="A1765" t="s">
        <v>84</v>
      </c>
    </row>
    <row r="1766" spans="1:4" x14ac:dyDescent="0.2">
      <c r="A1766" t="s">
        <v>72</v>
      </c>
      <c r="B1766" s="20">
        <v>42128</v>
      </c>
      <c r="C1766" s="20">
        <v>41385</v>
      </c>
      <c r="D1766" s="20">
        <v>166150</v>
      </c>
    </row>
    <row r="1767" spans="1:4" x14ac:dyDescent="0.2">
      <c r="A1767" t="s">
        <v>59</v>
      </c>
      <c r="B1767">
        <v>240</v>
      </c>
      <c r="C1767">
        <v>233</v>
      </c>
      <c r="D1767">
        <v>923</v>
      </c>
    </row>
    <row r="1768" spans="1:4" x14ac:dyDescent="0.2">
      <c r="A1768" t="s">
        <v>60</v>
      </c>
      <c r="B1768">
        <v>24</v>
      </c>
      <c r="C1768">
        <v>24</v>
      </c>
      <c r="D1768">
        <v>111</v>
      </c>
    </row>
    <row r="1769" spans="1:4" x14ac:dyDescent="0.2">
      <c r="A1769" t="s">
        <v>61</v>
      </c>
      <c r="B1769">
        <v>26</v>
      </c>
      <c r="C1769">
        <v>26</v>
      </c>
      <c r="D1769">
        <v>132</v>
      </c>
    </row>
    <row r="1770" spans="1:4" x14ac:dyDescent="0.2">
      <c r="A1770" t="s">
        <v>62</v>
      </c>
      <c r="B1770" s="20">
        <v>1182</v>
      </c>
      <c r="C1770" s="20">
        <v>1134</v>
      </c>
      <c r="D1770" s="20">
        <v>5005</v>
      </c>
    </row>
    <row r="1771" spans="1:4" x14ac:dyDescent="0.2">
      <c r="A1771" t="s">
        <v>63</v>
      </c>
      <c r="B1771" s="20">
        <v>3084</v>
      </c>
      <c r="C1771" s="20">
        <v>3054</v>
      </c>
      <c r="D1771" s="20">
        <v>13071</v>
      </c>
    </row>
    <row r="1772" spans="1:4" x14ac:dyDescent="0.2">
      <c r="A1772" t="s">
        <v>64</v>
      </c>
      <c r="B1772" s="20">
        <v>25199</v>
      </c>
      <c r="C1772" s="20">
        <v>24781</v>
      </c>
      <c r="D1772" s="20">
        <v>102763</v>
      </c>
    </row>
    <row r="1773" spans="1:4" x14ac:dyDescent="0.2">
      <c r="A1773" t="s">
        <v>74</v>
      </c>
      <c r="B1773" s="20">
        <v>12332</v>
      </c>
      <c r="C1773" s="20">
        <v>12133</v>
      </c>
      <c r="D1773" s="20">
        <v>44142</v>
      </c>
    </row>
    <row r="1774" spans="1:4" x14ac:dyDescent="0.2">
      <c r="A1774" t="s">
        <v>66</v>
      </c>
      <c r="B1774">
        <v>41</v>
      </c>
      <c r="C1774">
        <v>0</v>
      </c>
      <c r="D1774">
        <v>3</v>
      </c>
    </row>
    <row r="1775" spans="1:4" x14ac:dyDescent="0.2">
      <c r="A1775" t="s">
        <v>141</v>
      </c>
    </row>
    <row r="1776" spans="1:4" x14ac:dyDescent="0.2">
      <c r="A1776" t="s">
        <v>82</v>
      </c>
    </row>
    <row r="1777" spans="1:4" x14ac:dyDescent="0.2">
      <c r="A1777" t="s">
        <v>72</v>
      </c>
      <c r="B1777" s="20">
        <v>60351</v>
      </c>
      <c r="C1777" s="20">
        <v>59423</v>
      </c>
      <c r="D1777" s="20">
        <v>255763</v>
      </c>
    </row>
    <row r="1778" spans="1:4" x14ac:dyDescent="0.2">
      <c r="A1778" t="s">
        <v>59</v>
      </c>
      <c r="B1778">
        <v>619</v>
      </c>
      <c r="C1778">
        <v>613</v>
      </c>
      <c r="D1778" s="20">
        <v>2670</v>
      </c>
    </row>
    <row r="1779" spans="1:4" x14ac:dyDescent="0.2">
      <c r="A1779" t="s">
        <v>60</v>
      </c>
      <c r="B1779">
        <v>204</v>
      </c>
      <c r="C1779">
        <v>198</v>
      </c>
      <c r="D1779">
        <v>950</v>
      </c>
    </row>
    <row r="1780" spans="1:4" x14ac:dyDescent="0.2">
      <c r="A1780" t="s">
        <v>61</v>
      </c>
      <c r="B1780">
        <v>297</v>
      </c>
      <c r="C1780">
        <v>284</v>
      </c>
      <c r="D1780" s="20">
        <v>1522</v>
      </c>
    </row>
    <row r="1781" spans="1:4" x14ac:dyDescent="0.2">
      <c r="A1781" t="s">
        <v>62</v>
      </c>
      <c r="B1781" s="20">
        <v>2371</v>
      </c>
      <c r="C1781" s="20">
        <v>2313</v>
      </c>
      <c r="D1781" s="20">
        <v>11463</v>
      </c>
    </row>
    <row r="1782" spans="1:4" x14ac:dyDescent="0.2">
      <c r="A1782" t="s">
        <v>63</v>
      </c>
      <c r="B1782" s="20">
        <v>4520</v>
      </c>
      <c r="C1782" s="20">
        <v>4428</v>
      </c>
      <c r="D1782" s="20">
        <v>20657</v>
      </c>
    </row>
    <row r="1783" spans="1:4" x14ac:dyDescent="0.2">
      <c r="A1783" t="s">
        <v>64</v>
      </c>
      <c r="B1783" s="20">
        <v>32353</v>
      </c>
      <c r="C1783" s="20">
        <v>31845</v>
      </c>
      <c r="D1783" s="20">
        <v>138791</v>
      </c>
    </row>
    <row r="1784" spans="1:4" x14ac:dyDescent="0.2">
      <c r="A1784" t="s">
        <v>74</v>
      </c>
      <c r="B1784" s="20">
        <v>19971</v>
      </c>
      <c r="C1784" s="20">
        <v>19742</v>
      </c>
      <c r="D1784" s="20">
        <v>79710</v>
      </c>
    </row>
    <row r="1785" spans="1:4" x14ac:dyDescent="0.2">
      <c r="A1785" t="s">
        <v>66</v>
      </c>
      <c r="B1785">
        <v>16</v>
      </c>
      <c r="C1785">
        <v>0</v>
      </c>
      <c r="D1785">
        <v>0</v>
      </c>
    </row>
    <row r="1786" spans="1:4" x14ac:dyDescent="0.2">
      <c r="A1786" t="s">
        <v>83</v>
      </c>
    </row>
    <row r="1787" spans="1:4" x14ac:dyDescent="0.2">
      <c r="A1787" t="s">
        <v>72</v>
      </c>
      <c r="B1787" s="20">
        <v>20754</v>
      </c>
      <c r="C1787" s="20">
        <v>20164</v>
      </c>
      <c r="D1787" s="20">
        <v>87833</v>
      </c>
    </row>
    <row r="1788" spans="1:4" x14ac:dyDescent="0.2">
      <c r="A1788" t="s">
        <v>59</v>
      </c>
      <c r="B1788">
        <v>216</v>
      </c>
      <c r="C1788">
        <v>212</v>
      </c>
      <c r="D1788" s="20">
        <v>1038</v>
      </c>
    </row>
    <row r="1789" spans="1:4" x14ac:dyDescent="0.2">
      <c r="A1789" t="s">
        <v>60</v>
      </c>
      <c r="B1789">
        <v>120</v>
      </c>
      <c r="C1789">
        <v>118</v>
      </c>
      <c r="D1789">
        <v>579</v>
      </c>
    </row>
    <row r="1790" spans="1:4" x14ac:dyDescent="0.2">
      <c r="A1790" t="s">
        <v>61</v>
      </c>
      <c r="B1790">
        <v>165</v>
      </c>
      <c r="C1790">
        <v>158</v>
      </c>
      <c r="D1790">
        <v>843</v>
      </c>
    </row>
    <row r="1791" spans="1:4" x14ac:dyDescent="0.2">
      <c r="A1791" t="s">
        <v>62</v>
      </c>
      <c r="B1791" s="20">
        <v>1715</v>
      </c>
      <c r="C1791" s="20">
        <v>1668</v>
      </c>
      <c r="D1791" s="20">
        <v>8311</v>
      </c>
    </row>
    <row r="1792" spans="1:4" x14ac:dyDescent="0.2">
      <c r="A1792" t="s">
        <v>63</v>
      </c>
      <c r="B1792" s="20">
        <v>2618</v>
      </c>
      <c r="C1792" s="20">
        <v>2547</v>
      </c>
      <c r="D1792" s="20">
        <v>11884</v>
      </c>
    </row>
    <row r="1793" spans="1:4" x14ac:dyDescent="0.2">
      <c r="A1793" t="s">
        <v>64</v>
      </c>
      <c r="B1793" s="20">
        <v>13292</v>
      </c>
      <c r="C1793" s="20">
        <v>12928</v>
      </c>
      <c r="D1793" s="20">
        <v>55650</v>
      </c>
    </row>
    <row r="1794" spans="1:4" x14ac:dyDescent="0.2">
      <c r="A1794" t="s">
        <v>74</v>
      </c>
      <c r="B1794" s="20">
        <v>2619</v>
      </c>
      <c r="C1794" s="20">
        <v>2533</v>
      </c>
      <c r="D1794" s="20">
        <v>9528</v>
      </c>
    </row>
    <row r="1795" spans="1:4" x14ac:dyDescent="0.2">
      <c r="A1795" t="s">
        <v>66</v>
      </c>
      <c r="B1795">
        <v>9</v>
      </c>
      <c r="C1795">
        <v>0</v>
      </c>
      <c r="D1795">
        <v>0</v>
      </c>
    </row>
    <row r="1796" spans="1:4" x14ac:dyDescent="0.2">
      <c r="A1796" t="s">
        <v>84</v>
      </c>
    </row>
    <row r="1797" spans="1:4" x14ac:dyDescent="0.2">
      <c r="A1797" t="s">
        <v>72</v>
      </c>
      <c r="B1797" s="20">
        <v>39597</v>
      </c>
      <c r="C1797" s="20">
        <v>39259</v>
      </c>
      <c r="D1797" s="20">
        <v>167930</v>
      </c>
    </row>
    <row r="1798" spans="1:4" x14ac:dyDescent="0.2">
      <c r="A1798" t="s">
        <v>59</v>
      </c>
      <c r="B1798">
        <v>403</v>
      </c>
      <c r="C1798">
        <v>401</v>
      </c>
      <c r="D1798" s="20">
        <v>1632</v>
      </c>
    </row>
    <row r="1799" spans="1:4" x14ac:dyDescent="0.2">
      <c r="A1799" t="s">
        <v>60</v>
      </c>
      <c r="B1799">
        <v>84</v>
      </c>
      <c r="C1799">
        <v>80</v>
      </c>
      <c r="D1799">
        <v>371</v>
      </c>
    </row>
    <row r="1800" spans="1:4" x14ac:dyDescent="0.2">
      <c r="A1800" t="s">
        <v>61</v>
      </c>
      <c r="B1800">
        <v>132</v>
      </c>
      <c r="C1800">
        <v>126</v>
      </c>
      <c r="D1800">
        <v>679</v>
      </c>
    </row>
    <row r="1801" spans="1:4" x14ac:dyDescent="0.2">
      <c r="A1801" t="s">
        <v>62</v>
      </c>
      <c r="B1801">
        <v>656</v>
      </c>
      <c r="C1801">
        <v>645</v>
      </c>
      <c r="D1801" s="20">
        <v>3152</v>
      </c>
    </row>
    <row r="1802" spans="1:4" x14ac:dyDescent="0.2">
      <c r="A1802" t="s">
        <v>63</v>
      </c>
      <c r="B1802" s="20">
        <v>1902</v>
      </c>
      <c r="C1802" s="20">
        <v>1881</v>
      </c>
      <c r="D1802" s="20">
        <v>8773</v>
      </c>
    </row>
    <row r="1803" spans="1:4" x14ac:dyDescent="0.2">
      <c r="A1803" t="s">
        <v>64</v>
      </c>
      <c r="B1803" s="20">
        <v>19061</v>
      </c>
      <c r="C1803" s="20">
        <v>18917</v>
      </c>
      <c r="D1803" s="20">
        <v>83141</v>
      </c>
    </row>
    <row r="1804" spans="1:4" x14ac:dyDescent="0.2">
      <c r="A1804" t="s">
        <v>74</v>
      </c>
      <c r="B1804" s="20">
        <v>17352</v>
      </c>
      <c r="C1804" s="20">
        <v>17209</v>
      </c>
      <c r="D1804" s="20">
        <v>70182</v>
      </c>
    </row>
    <row r="1805" spans="1:4" x14ac:dyDescent="0.2">
      <c r="A1805" t="s">
        <v>66</v>
      </c>
      <c r="B1805">
        <v>7</v>
      </c>
      <c r="C1805">
        <v>0</v>
      </c>
      <c r="D1805">
        <v>0</v>
      </c>
    </row>
    <row r="1806" spans="1:4" x14ac:dyDescent="0.2">
      <c r="A1806" t="s">
        <v>142</v>
      </c>
    </row>
    <row r="1807" spans="1:4" x14ac:dyDescent="0.2">
      <c r="A1807" t="s">
        <v>82</v>
      </c>
    </row>
    <row r="1808" spans="1:4" x14ac:dyDescent="0.2">
      <c r="A1808" t="s">
        <v>72</v>
      </c>
      <c r="B1808" s="20">
        <v>23316</v>
      </c>
      <c r="C1808" s="20">
        <v>22848</v>
      </c>
      <c r="D1808" s="20">
        <v>98274</v>
      </c>
    </row>
    <row r="1809" spans="1:4" x14ac:dyDescent="0.2">
      <c r="A1809" t="s">
        <v>59</v>
      </c>
      <c r="B1809">
        <v>581</v>
      </c>
      <c r="C1809">
        <v>571</v>
      </c>
      <c r="D1809" s="20">
        <v>2387</v>
      </c>
    </row>
    <row r="1810" spans="1:4" x14ac:dyDescent="0.2">
      <c r="A1810" t="s">
        <v>60</v>
      </c>
      <c r="B1810">
        <v>125</v>
      </c>
      <c r="C1810">
        <v>124</v>
      </c>
      <c r="D1810">
        <v>524</v>
      </c>
    </row>
    <row r="1811" spans="1:4" x14ac:dyDescent="0.2">
      <c r="A1811" t="s">
        <v>61</v>
      </c>
      <c r="B1811">
        <v>111</v>
      </c>
      <c r="C1811">
        <v>107</v>
      </c>
      <c r="D1811">
        <v>547</v>
      </c>
    </row>
    <row r="1812" spans="1:4" x14ac:dyDescent="0.2">
      <c r="A1812" t="s">
        <v>62</v>
      </c>
      <c r="B1812">
        <v>815</v>
      </c>
      <c r="C1812">
        <v>802</v>
      </c>
      <c r="D1812" s="20">
        <v>3973</v>
      </c>
    </row>
    <row r="1813" spans="1:4" x14ac:dyDescent="0.2">
      <c r="A1813" t="s">
        <v>63</v>
      </c>
      <c r="B1813" s="20">
        <v>1739</v>
      </c>
      <c r="C1813" s="20">
        <v>1712</v>
      </c>
      <c r="D1813" s="20">
        <v>8399</v>
      </c>
    </row>
    <row r="1814" spans="1:4" x14ac:dyDescent="0.2">
      <c r="A1814" t="s">
        <v>64</v>
      </c>
      <c r="B1814" s="20">
        <v>8170</v>
      </c>
      <c r="C1814" s="20">
        <v>8006</v>
      </c>
      <c r="D1814" s="20">
        <v>36384</v>
      </c>
    </row>
    <row r="1815" spans="1:4" x14ac:dyDescent="0.2">
      <c r="A1815" t="s">
        <v>74</v>
      </c>
      <c r="B1815" s="20">
        <v>11764</v>
      </c>
      <c r="C1815" s="20">
        <v>11526</v>
      </c>
      <c r="D1815" s="20">
        <v>46060</v>
      </c>
    </row>
    <row r="1816" spans="1:4" x14ac:dyDescent="0.2">
      <c r="A1816" t="s">
        <v>66</v>
      </c>
      <c r="B1816">
        <v>11</v>
      </c>
      <c r="C1816">
        <v>0</v>
      </c>
      <c r="D1816">
        <v>0</v>
      </c>
    </row>
    <row r="1817" spans="1:4" x14ac:dyDescent="0.2">
      <c r="A1817" t="s">
        <v>83</v>
      </c>
    </row>
    <row r="1818" spans="1:4" x14ac:dyDescent="0.2">
      <c r="A1818" t="s">
        <v>72</v>
      </c>
      <c r="B1818">
        <v>0</v>
      </c>
      <c r="C1818">
        <v>0</v>
      </c>
      <c r="D1818">
        <v>0</v>
      </c>
    </row>
    <row r="1819" spans="1:4" x14ac:dyDescent="0.2">
      <c r="A1819" t="s">
        <v>59</v>
      </c>
      <c r="B1819">
        <v>0</v>
      </c>
      <c r="C1819">
        <v>0</v>
      </c>
      <c r="D1819">
        <v>0</v>
      </c>
    </row>
    <row r="1820" spans="1:4" x14ac:dyDescent="0.2">
      <c r="A1820" t="s">
        <v>60</v>
      </c>
      <c r="B1820">
        <v>0</v>
      </c>
      <c r="C1820">
        <v>0</v>
      </c>
      <c r="D1820">
        <v>0</v>
      </c>
    </row>
    <row r="1821" spans="1:4" x14ac:dyDescent="0.2">
      <c r="A1821" t="s">
        <v>61</v>
      </c>
      <c r="B1821">
        <v>0</v>
      </c>
      <c r="C1821">
        <v>0</v>
      </c>
      <c r="D1821">
        <v>0</v>
      </c>
    </row>
    <row r="1822" spans="1:4" x14ac:dyDescent="0.2">
      <c r="A1822" t="s">
        <v>62</v>
      </c>
      <c r="B1822">
        <v>0</v>
      </c>
      <c r="C1822">
        <v>0</v>
      </c>
      <c r="D1822">
        <v>0</v>
      </c>
    </row>
    <row r="1823" spans="1:4" x14ac:dyDescent="0.2">
      <c r="A1823" t="s">
        <v>63</v>
      </c>
      <c r="B1823">
        <v>0</v>
      </c>
      <c r="C1823">
        <v>0</v>
      </c>
      <c r="D1823">
        <v>0</v>
      </c>
    </row>
    <row r="1824" spans="1:4" x14ac:dyDescent="0.2">
      <c r="A1824" t="s">
        <v>64</v>
      </c>
      <c r="B1824">
        <v>0</v>
      </c>
      <c r="C1824">
        <v>0</v>
      </c>
      <c r="D1824">
        <v>0</v>
      </c>
    </row>
    <row r="1825" spans="1:4" x14ac:dyDescent="0.2">
      <c r="A1825" t="s">
        <v>74</v>
      </c>
      <c r="B1825">
        <v>0</v>
      </c>
      <c r="C1825">
        <v>0</v>
      </c>
      <c r="D1825">
        <v>0</v>
      </c>
    </row>
    <row r="1826" spans="1:4" x14ac:dyDescent="0.2">
      <c r="A1826" t="s">
        <v>66</v>
      </c>
      <c r="B1826">
        <v>0</v>
      </c>
      <c r="C1826">
        <v>0</v>
      </c>
      <c r="D1826">
        <v>0</v>
      </c>
    </row>
    <row r="1827" spans="1:4" x14ac:dyDescent="0.2">
      <c r="A1827" t="s">
        <v>84</v>
      </c>
    </row>
    <row r="1828" spans="1:4" x14ac:dyDescent="0.2">
      <c r="A1828" t="s">
        <v>72</v>
      </c>
      <c r="B1828" s="20">
        <v>23316</v>
      </c>
      <c r="C1828" s="20">
        <v>22848</v>
      </c>
      <c r="D1828" s="20">
        <v>98274</v>
      </c>
    </row>
    <row r="1829" spans="1:4" x14ac:dyDescent="0.2">
      <c r="A1829" t="s">
        <v>59</v>
      </c>
      <c r="B1829">
        <v>581</v>
      </c>
      <c r="C1829">
        <v>571</v>
      </c>
      <c r="D1829" s="20">
        <v>2387</v>
      </c>
    </row>
    <row r="1830" spans="1:4" x14ac:dyDescent="0.2">
      <c r="A1830" t="s">
        <v>60</v>
      </c>
      <c r="B1830">
        <v>125</v>
      </c>
      <c r="C1830">
        <v>124</v>
      </c>
      <c r="D1830">
        <v>524</v>
      </c>
    </row>
    <row r="1831" spans="1:4" x14ac:dyDescent="0.2">
      <c r="A1831" t="s">
        <v>61</v>
      </c>
      <c r="B1831">
        <v>111</v>
      </c>
      <c r="C1831">
        <v>107</v>
      </c>
      <c r="D1831">
        <v>547</v>
      </c>
    </row>
    <row r="1832" spans="1:4" x14ac:dyDescent="0.2">
      <c r="A1832" t="s">
        <v>62</v>
      </c>
      <c r="B1832">
        <v>815</v>
      </c>
      <c r="C1832">
        <v>802</v>
      </c>
      <c r="D1832" s="20">
        <v>3973</v>
      </c>
    </row>
    <row r="1833" spans="1:4" x14ac:dyDescent="0.2">
      <c r="A1833" t="s">
        <v>63</v>
      </c>
      <c r="B1833" s="20">
        <v>1739</v>
      </c>
      <c r="C1833" s="20">
        <v>1712</v>
      </c>
      <c r="D1833" s="20">
        <v>8399</v>
      </c>
    </row>
    <row r="1834" spans="1:4" x14ac:dyDescent="0.2">
      <c r="A1834" t="s">
        <v>64</v>
      </c>
      <c r="B1834" s="20">
        <v>8170</v>
      </c>
      <c r="C1834" s="20">
        <v>8006</v>
      </c>
      <c r="D1834" s="20">
        <v>36384</v>
      </c>
    </row>
    <row r="1835" spans="1:4" x14ac:dyDescent="0.2">
      <c r="A1835" t="s">
        <v>74</v>
      </c>
      <c r="B1835" s="20">
        <v>11764</v>
      </c>
      <c r="C1835" s="20">
        <v>11526</v>
      </c>
      <c r="D1835" s="20">
        <v>46060</v>
      </c>
    </row>
    <row r="1836" spans="1:4" x14ac:dyDescent="0.2">
      <c r="A1836" t="s">
        <v>66</v>
      </c>
      <c r="B1836">
        <v>11</v>
      </c>
      <c r="C1836">
        <v>0</v>
      </c>
      <c r="D1836">
        <v>0</v>
      </c>
    </row>
    <row r="1837" spans="1:4" x14ac:dyDescent="0.2">
      <c r="A1837" t="s">
        <v>143</v>
      </c>
    </row>
    <row r="1838" spans="1:4" x14ac:dyDescent="0.2">
      <c r="A1838" t="s">
        <v>82</v>
      </c>
    </row>
    <row r="1839" spans="1:4" x14ac:dyDescent="0.2">
      <c r="A1839" t="s">
        <v>72</v>
      </c>
      <c r="B1839" s="20">
        <v>21751</v>
      </c>
      <c r="C1839" s="20">
        <v>21631</v>
      </c>
      <c r="D1839" s="20">
        <v>89140</v>
      </c>
    </row>
    <row r="1840" spans="1:4" x14ac:dyDescent="0.2">
      <c r="A1840" t="s">
        <v>59</v>
      </c>
      <c r="B1840">
        <v>193</v>
      </c>
      <c r="C1840">
        <v>191</v>
      </c>
      <c r="D1840">
        <v>846</v>
      </c>
    </row>
    <row r="1841" spans="1:4" x14ac:dyDescent="0.2">
      <c r="A1841" t="s">
        <v>60</v>
      </c>
      <c r="B1841">
        <v>6</v>
      </c>
      <c r="C1841">
        <v>5</v>
      </c>
      <c r="D1841">
        <v>35</v>
      </c>
    </row>
    <row r="1842" spans="1:4" x14ac:dyDescent="0.2">
      <c r="A1842" t="s">
        <v>61</v>
      </c>
      <c r="B1842">
        <v>16</v>
      </c>
      <c r="C1842">
        <v>15</v>
      </c>
      <c r="D1842">
        <v>78</v>
      </c>
    </row>
    <row r="1843" spans="1:4" x14ac:dyDescent="0.2">
      <c r="A1843" t="s">
        <v>62</v>
      </c>
      <c r="B1843">
        <v>234</v>
      </c>
      <c r="C1843">
        <v>233</v>
      </c>
      <c r="D1843" s="20">
        <v>1205</v>
      </c>
    </row>
    <row r="1844" spans="1:4" x14ac:dyDescent="0.2">
      <c r="A1844" t="s">
        <v>63</v>
      </c>
      <c r="B1844" s="20">
        <v>1476</v>
      </c>
      <c r="C1844" s="20">
        <v>1470</v>
      </c>
      <c r="D1844" s="20">
        <v>6525</v>
      </c>
    </row>
    <row r="1845" spans="1:4" x14ac:dyDescent="0.2">
      <c r="A1845" t="s">
        <v>64</v>
      </c>
      <c r="B1845" s="20">
        <v>13157</v>
      </c>
      <c r="C1845" s="20">
        <v>13104</v>
      </c>
      <c r="D1845" s="20">
        <v>55855</v>
      </c>
    </row>
    <row r="1846" spans="1:4" x14ac:dyDescent="0.2">
      <c r="A1846" t="s">
        <v>74</v>
      </c>
      <c r="B1846" s="20">
        <v>6667</v>
      </c>
      <c r="C1846" s="20">
        <v>6613</v>
      </c>
      <c r="D1846" s="20">
        <v>24596</v>
      </c>
    </row>
    <row r="1847" spans="1:4" x14ac:dyDescent="0.2">
      <c r="A1847" t="s">
        <v>66</v>
      </c>
      <c r="B1847">
        <v>2</v>
      </c>
      <c r="C1847">
        <v>0</v>
      </c>
      <c r="D1847">
        <v>0</v>
      </c>
    </row>
    <row r="1848" spans="1:4" x14ac:dyDescent="0.2">
      <c r="A1848" t="s">
        <v>83</v>
      </c>
    </row>
    <row r="1849" spans="1:4" x14ac:dyDescent="0.2">
      <c r="A1849" t="s">
        <v>72</v>
      </c>
      <c r="B1849">
        <v>0</v>
      </c>
      <c r="C1849">
        <v>0</v>
      </c>
      <c r="D1849">
        <v>0</v>
      </c>
    </row>
    <row r="1850" spans="1:4" x14ac:dyDescent="0.2">
      <c r="A1850" t="s">
        <v>59</v>
      </c>
      <c r="B1850">
        <v>0</v>
      </c>
      <c r="C1850">
        <v>0</v>
      </c>
      <c r="D1850">
        <v>0</v>
      </c>
    </row>
    <row r="1851" spans="1:4" x14ac:dyDescent="0.2">
      <c r="A1851" t="s">
        <v>60</v>
      </c>
      <c r="B1851">
        <v>0</v>
      </c>
      <c r="C1851">
        <v>0</v>
      </c>
      <c r="D1851">
        <v>0</v>
      </c>
    </row>
    <row r="1852" spans="1:4" x14ac:dyDescent="0.2">
      <c r="A1852" t="s">
        <v>61</v>
      </c>
      <c r="B1852">
        <v>0</v>
      </c>
      <c r="C1852">
        <v>0</v>
      </c>
      <c r="D1852">
        <v>0</v>
      </c>
    </row>
    <row r="1853" spans="1:4" x14ac:dyDescent="0.2">
      <c r="A1853" t="s">
        <v>62</v>
      </c>
      <c r="B1853">
        <v>0</v>
      </c>
      <c r="C1853">
        <v>0</v>
      </c>
      <c r="D1853">
        <v>0</v>
      </c>
    </row>
    <row r="1854" spans="1:4" x14ac:dyDescent="0.2">
      <c r="A1854" t="s">
        <v>63</v>
      </c>
      <c r="B1854">
        <v>0</v>
      </c>
      <c r="C1854">
        <v>0</v>
      </c>
      <c r="D1854">
        <v>0</v>
      </c>
    </row>
    <row r="1855" spans="1:4" x14ac:dyDescent="0.2">
      <c r="A1855" t="s">
        <v>64</v>
      </c>
      <c r="B1855">
        <v>0</v>
      </c>
      <c r="C1855">
        <v>0</v>
      </c>
      <c r="D1855">
        <v>0</v>
      </c>
    </row>
    <row r="1856" spans="1:4" x14ac:dyDescent="0.2">
      <c r="A1856" t="s">
        <v>74</v>
      </c>
      <c r="B1856">
        <v>0</v>
      </c>
      <c r="C1856">
        <v>0</v>
      </c>
      <c r="D1856">
        <v>0</v>
      </c>
    </row>
    <row r="1857" spans="1:4" x14ac:dyDescent="0.2">
      <c r="A1857" t="s">
        <v>66</v>
      </c>
      <c r="B1857">
        <v>0</v>
      </c>
      <c r="C1857">
        <v>0</v>
      </c>
      <c r="D1857">
        <v>0</v>
      </c>
    </row>
    <row r="1858" spans="1:4" x14ac:dyDescent="0.2">
      <c r="A1858" t="s">
        <v>84</v>
      </c>
    </row>
    <row r="1859" spans="1:4" x14ac:dyDescent="0.2">
      <c r="A1859" t="s">
        <v>72</v>
      </c>
      <c r="B1859" s="20">
        <v>21751</v>
      </c>
      <c r="C1859" s="20">
        <v>21631</v>
      </c>
      <c r="D1859" s="20">
        <v>89140</v>
      </c>
    </row>
    <row r="1860" spans="1:4" x14ac:dyDescent="0.2">
      <c r="A1860" t="s">
        <v>59</v>
      </c>
      <c r="B1860">
        <v>193</v>
      </c>
      <c r="C1860">
        <v>191</v>
      </c>
      <c r="D1860">
        <v>846</v>
      </c>
    </row>
    <row r="1861" spans="1:4" x14ac:dyDescent="0.2">
      <c r="A1861" t="s">
        <v>60</v>
      </c>
      <c r="B1861">
        <v>6</v>
      </c>
      <c r="C1861">
        <v>5</v>
      </c>
      <c r="D1861">
        <v>35</v>
      </c>
    </row>
    <row r="1862" spans="1:4" x14ac:dyDescent="0.2">
      <c r="A1862" t="s">
        <v>61</v>
      </c>
      <c r="B1862">
        <v>16</v>
      </c>
      <c r="C1862">
        <v>15</v>
      </c>
      <c r="D1862">
        <v>78</v>
      </c>
    </row>
    <row r="1863" spans="1:4" x14ac:dyDescent="0.2">
      <c r="A1863" t="s">
        <v>62</v>
      </c>
      <c r="B1863">
        <v>234</v>
      </c>
      <c r="C1863">
        <v>233</v>
      </c>
      <c r="D1863" s="20">
        <v>1205</v>
      </c>
    </row>
    <row r="1864" spans="1:4" x14ac:dyDescent="0.2">
      <c r="A1864" t="s">
        <v>63</v>
      </c>
      <c r="B1864" s="20">
        <v>1476</v>
      </c>
      <c r="C1864" s="20">
        <v>1470</v>
      </c>
      <c r="D1864" s="20">
        <v>6525</v>
      </c>
    </row>
    <row r="1865" spans="1:4" x14ac:dyDescent="0.2">
      <c r="A1865" t="s">
        <v>64</v>
      </c>
      <c r="B1865" s="20">
        <v>13157</v>
      </c>
      <c r="C1865" s="20">
        <v>13104</v>
      </c>
      <c r="D1865" s="20">
        <v>55855</v>
      </c>
    </row>
    <row r="1866" spans="1:4" x14ac:dyDescent="0.2">
      <c r="A1866" t="s">
        <v>74</v>
      </c>
      <c r="B1866" s="20">
        <v>6667</v>
      </c>
      <c r="C1866" s="20">
        <v>6613</v>
      </c>
      <c r="D1866" s="20">
        <v>24596</v>
      </c>
    </row>
    <row r="1867" spans="1:4" x14ac:dyDescent="0.2">
      <c r="A1867" t="s">
        <v>66</v>
      </c>
      <c r="B1867">
        <v>2</v>
      </c>
      <c r="C1867">
        <v>0</v>
      </c>
      <c r="D1867">
        <v>0</v>
      </c>
    </row>
    <row r="1868" spans="1:4" x14ac:dyDescent="0.2">
      <c r="A1868" t="s">
        <v>144</v>
      </c>
    </row>
    <row r="1869" spans="1:4" x14ac:dyDescent="0.2">
      <c r="A1869" t="s">
        <v>82</v>
      </c>
    </row>
    <row r="1870" spans="1:4" x14ac:dyDescent="0.2">
      <c r="A1870" t="s">
        <v>72</v>
      </c>
      <c r="B1870" s="20">
        <v>1169241</v>
      </c>
      <c r="C1870" s="20">
        <v>1150721</v>
      </c>
      <c r="D1870" s="20">
        <v>4991156</v>
      </c>
    </row>
    <row r="1871" spans="1:4" x14ac:dyDescent="0.2">
      <c r="A1871" t="s">
        <v>59</v>
      </c>
      <c r="B1871" s="20">
        <v>15745</v>
      </c>
      <c r="C1871" s="20">
        <v>15327</v>
      </c>
      <c r="D1871" s="20">
        <v>67859</v>
      </c>
    </row>
    <row r="1872" spans="1:4" x14ac:dyDescent="0.2">
      <c r="A1872" t="s">
        <v>60</v>
      </c>
      <c r="B1872" s="20">
        <v>7193</v>
      </c>
      <c r="C1872" s="20">
        <v>6978</v>
      </c>
      <c r="D1872" s="20">
        <v>31395</v>
      </c>
    </row>
    <row r="1873" spans="1:4" x14ac:dyDescent="0.2">
      <c r="A1873" t="s">
        <v>61</v>
      </c>
      <c r="B1873" s="20">
        <v>12481</v>
      </c>
      <c r="C1873" s="20">
        <v>12198</v>
      </c>
      <c r="D1873" s="20">
        <v>57882</v>
      </c>
    </row>
    <row r="1874" spans="1:4" x14ac:dyDescent="0.2">
      <c r="A1874" t="s">
        <v>62</v>
      </c>
      <c r="B1874" s="20">
        <v>92002</v>
      </c>
      <c r="C1874" s="20">
        <v>90112</v>
      </c>
      <c r="D1874" s="20">
        <v>429258</v>
      </c>
    </row>
    <row r="1875" spans="1:4" x14ac:dyDescent="0.2">
      <c r="A1875" t="s">
        <v>63</v>
      </c>
      <c r="B1875" s="20">
        <v>145318</v>
      </c>
      <c r="C1875" s="20">
        <v>142739</v>
      </c>
      <c r="D1875" s="20">
        <v>668296</v>
      </c>
    </row>
    <row r="1876" spans="1:4" x14ac:dyDescent="0.2">
      <c r="A1876" t="s">
        <v>64</v>
      </c>
      <c r="B1876" s="20">
        <v>466086</v>
      </c>
      <c r="C1876" s="20">
        <v>459504</v>
      </c>
      <c r="D1876" s="20">
        <v>2014392</v>
      </c>
    </row>
    <row r="1877" spans="1:4" x14ac:dyDescent="0.2">
      <c r="A1877" t="s">
        <v>74</v>
      </c>
      <c r="B1877" s="20">
        <v>428946</v>
      </c>
      <c r="C1877" s="20">
        <v>423863</v>
      </c>
      <c r="D1877" s="20">
        <v>1722033</v>
      </c>
    </row>
    <row r="1878" spans="1:4" x14ac:dyDescent="0.2">
      <c r="A1878" t="s">
        <v>66</v>
      </c>
      <c r="B1878" s="20">
        <v>1470</v>
      </c>
      <c r="C1878">
        <v>0</v>
      </c>
      <c r="D1878">
        <v>41</v>
      </c>
    </row>
    <row r="1879" spans="1:4" x14ac:dyDescent="0.2">
      <c r="A1879" t="s">
        <v>83</v>
      </c>
    </row>
    <row r="1880" spans="1:4" x14ac:dyDescent="0.2">
      <c r="A1880" t="s">
        <v>72</v>
      </c>
      <c r="B1880" s="20">
        <v>204846</v>
      </c>
      <c r="C1880" s="20">
        <v>198431</v>
      </c>
      <c r="D1880" s="20">
        <v>897881</v>
      </c>
    </row>
    <row r="1881" spans="1:4" x14ac:dyDescent="0.2">
      <c r="A1881" t="s">
        <v>59</v>
      </c>
      <c r="B1881" s="20">
        <v>8897</v>
      </c>
      <c r="C1881" s="20">
        <v>8564</v>
      </c>
      <c r="D1881" s="20">
        <v>39881</v>
      </c>
    </row>
    <row r="1882" spans="1:4" x14ac:dyDescent="0.2">
      <c r="A1882" t="s">
        <v>60</v>
      </c>
      <c r="B1882" s="20">
        <v>3264</v>
      </c>
      <c r="C1882" s="20">
        <v>3126</v>
      </c>
      <c r="D1882" s="20">
        <v>14767</v>
      </c>
    </row>
    <row r="1883" spans="1:4" x14ac:dyDescent="0.2">
      <c r="A1883" t="s">
        <v>61</v>
      </c>
      <c r="B1883" s="20">
        <v>6949</v>
      </c>
      <c r="C1883" s="20">
        <v>6755</v>
      </c>
      <c r="D1883" s="20">
        <v>32234</v>
      </c>
    </row>
    <row r="1884" spans="1:4" x14ac:dyDescent="0.2">
      <c r="A1884" t="s">
        <v>62</v>
      </c>
      <c r="B1884" s="20">
        <v>53196</v>
      </c>
      <c r="C1884" s="20">
        <v>51884</v>
      </c>
      <c r="D1884" s="20">
        <v>249353</v>
      </c>
    </row>
    <row r="1885" spans="1:4" x14ac:dyDescent="0.2">
      <c r="A1885" t="s">
        <v>63</v>
      </c>
      <c r="B1885" s="20">
        <v>40152</v>
      </c>
      <c r="C1885" s="20">
        <v>39024</v>
      </c>
      <c r="D1885" s="20">
        <v>181862</v>
      </c>
    </row>
    <row r="1886" spans="1:4" x14ac:dyDescent="0.2">
      <c r="A1886" t="s">
        <v>64</v>
      </c>
      <c r="B1886" s="20">
        <v>62222</v>
      </c>
      <c r="C1886" s="20">
        <v>60553</v>
      </c>
      <c r="D1886" s="20">
        <v>263061</v>
      </c>
    </row>
    <row r="1887" spans="1:4" x14ac:dyDescent="0.2">
      <c r="A1887" t="s">
        <v>74</v>
      </c>
      <c r="B1887" s="20">
        <v>29257</v>
      </c>
      <c r="C1887" s="20">
        <v>28525</v>
      </c>
      <c r="D1887" s="20">
        <v>116689</v>
      </c>
    </row>
    <row r="1888" spans="1:4" x14ac:dyDescent="0.2">
      <c r="A1888" t="s">
        <v>66</v>
      </c>
      <c r="B1888">
        <v>909</v>
      </c>
      <c r="C1888">
        <v>0</v>
      </c>
      <c r="D1888">
        <v>34</v>
      </c>
    </row>
    <row r="1889" spans="1:4" x14ac:dyDescent="0.2">
      <c r="A1889" t="s">
        <v>84</v>
      </c>
    </row>
    <row r="1890" spans="1:4" x14ac:dyDescent="0.2">
      <c r="A1890" t="s">
        <v>72</v>
      </c>
      <c r="B1890" s="20">
        <v>964395</v>
      </c>
      <c r="C1890" s="20">
        <v>952290</v>
      </c>
      <c r="D1890" s="20">
        <v>4093275</v>
      </c>
    </row>
    <row r="1891" spans="1:4" x14ac:dyDescent="0.2">
      <c r="A1891" t="s">
        <v>59</v>
      </c>
      <c r="B1891" s="20">
        <v>6848</v>
      </c>
      <c r="C1891" s="20">
        <v>6763</v>
      </c>
      <c r="D1891" s="20">
        <v>27978</v>
      </c>
    </row>
    <row r="1892" spans="1:4" x14ac:dyDescent="0.2">
      <c r="A1892" t="s">
        <v>60</v>
      </c>
      <c r="B1892" s="20">
        <v>3929</v>
      </c>
      <c r="C1892" s="20">
        <v>3852</v>
      </c>
      <c r="D1892" s="20">
        <v>16628</v>
      </c>
    </row>
    <row r="1893" spans="1:4" x14ac:dyDescent="0.2">
      <c r="A1893" t="s">
        <v>61</v>
      </c>
      <c r="B1893" s="20">
        <v>5532</v>
      </c>
      <c r="C1893" s="20">
        <v>5443</v>
      </c>
      <c r="D1893" s="20">
        <v>25648</v>
      </c>
    </row>
    <row r="1894" spans="1:4" x14ac:dyDescent="0.2">
      <c r="A1894" t="s">
        <v>62</v>
      </c>
      <c r="B1894" s="20">
        <v>38806</v>
      </c>
      <c r="C1894" s="20">
        <v>38228</v>
      </c>
      <c r="D1894" s="20">
        <v>179905</v>
      </c>
    </row>
    <row r="1895" spans="1:4" x14ac:dyDescent="0.2">
      <c r="A1895" t="s">
        <v>63</v>
      </c>
      <c r="B1895" s="20">
        <v>105166</v>
      </c>
      <c r="C1895" s="20">
        <v>103715</v>
      </c>
      <c r="D1895" s="20">
        <v>486434</v>
      </c>
    </row>
    <row r="1896" spans="1:4" x14ac:dyDescent="0.2">
      <c r="A1896" t="s">
        <v>64</v>
      </c>
      <c r="B1896" s="20">
        <v>403864</v>
      </c>
      <c r="C1896" s="20">
        <v>398951</v>
      </c>
      <c r="D1896" s="20">
        <v>1751331</v>
      </c>
    </row>
    <row r="1897" spans="1:4" x14ac:dyDescent="0.2">
      <c r="A1897" t="s">
        <v>74</v>
      </c>
      <c r="B1897" s="20">
        <v>399689</v>
      </c>
      <c r="C1897" s="20">
        <v>395338</v>
      </c>
      <c r="D1897" s="20">
        <v>1605344</v>
      </c>
    </row>
    <row r="1898" spans="1:4" x14ac:dyDescent="0.2">
      <c r="A1898" t="s">
        <v>66</v>
      </c>
      <c r="B1898">
        <v>561</v>
      </c>
      <c r="C1898">
        <v>0</v>
      </c>
      <c r="D1898">
        <v>7</v>
      </c>
    </row>
    <row r="1899" spans="1:4" x14ac:dyDescent="0.2">
      <c r="A1899" t="s">
        <v>145</v>
      </c>
    </row>
    <row r="1900" spans="1:4" x14ac:dyDescent="0.2">
      <c r="A1900" t="s">
        <v>82</v>
      </c>
    </row>
    <row r="1901" spans="1:4" x14ac:dyDescent="0.2">
      <c r="A1901" t="s">
        <v>72</v>
      </c>
      <c r="B1901" s="20">
        <v>81353</v>
      </c>
      <c r="C1901" s="20">
        <v>79841</v>
      </c>
      <c r="D1901" s="20">
        <v>346820</v>
      </c>
    </row>
    <row r="1902" spans="1:4" x14ac:dyDescent="0.2">
      <c r="A1902" t="s">
        <v>59</v>
      </c>
      <c r="B1902" s="20">
        <v>5630</v>
      </c>
      <c r="C1902" s="20">
        <v>5485</v>
      </c>
      <c r="D1902" s="20">
        <v>25156</v>
      </c>
    </row>
    <row r="1903" spans="1:4" x14ac:dyDescent="0.2">
      <c r="A1903" t="s">
        <v>60</v>
      </c>
      <c r="B1903" s="20">
        <v>1731</v>
      </c>
      <c r="C1903" s="20">
        <v>1695</v>
      </c>
      <c r="D1903" s="20">
        <v>7753</v>
      </c>
    </row>
    <row r="1904" spans="1:4" x14ac:dyDescent="0.2">
      <c r="A1904" t="s">
        <v>61</v>
      </c>
      <c r="B1904" s="20">
        <v>3690</v>
      </c>
      <c r="C1904" s="20">
        <v>3617</v>
      </c>
      <c r="D1904" s="20">
        <v>16919</v>
      </c>
    </row>
    <row r="1905" spans="1:4" x14ac:dyDescent="0.2">
      <c r="A1905" t="s">
        <v>62</v>
      </c>
      <c r="B1905" s="20">
        <v>26903</v>
      </c>
      <c r="C1905" s="20">
        <v>26415</v>
      </c>
      <c r="D1905" s="20">
        <v>124983</v>
      </c>
    </row>
    <row r="1906" spans="1:4" x14ac:dyDescent="0.2">
      <c r="A1906" t="s">
        <v>63</v>
      </c>
      <c r="B1906" s="20">
        <v>12523</v>
      </c>
      <c r="C1906" s="20">
        <v>12307</v>
      </c>
      <c r="D1906" s="20">
        <v>55484</v>
      </c>
    </row>
    <row r="1907" spans="1:4" x14ac:dyDescent="0.2">
      <c r="A1907" t="s">
        <v>64</v>
      </c>
      <c r="B1907" s="20">
        <v>11813</v>
      </c>
      <c r="C1907" s="20">
        <v>11631</v>
      </c>
      <c r="D1907" s="20">
        <v>47666</v>
      </c>
    </row>
    <row r="1908" spans="1:4" x14ac:dyDescent="0.2">
      <c r="A1908" t="s">
        <v>74</v>
      </c>
      <c r="B1908" s="20">
        <v>18902</v>
      </c>
      <c r="C1908" s="20">
        <v>18691</v>
      </c>
      <c r="D1908" s="20">
        <v>68854</v>
      </c>
    </row>
    <row r="1909" spans="1:4" x14ac:dyDescent="0.2">
      <c r="A1909" t="s">
        <v>66</v>
      </c>
      <c r="B1909">
        <v>161</v>
      </c>
      <c r="C1909">
        <v>0</v>
      </c>
      <c r="D1909">
        <v>5</v>
      </c>
    </row>
    <row r="1910" spans="1:4" x14ac:dyDescent="0.2">
      <c r="A1910" t="s">
        <v>83</v>
      </c>
    </row>
    <row r="1911" spans="1:4" x14ac:dyDescent="0.2">
      <c r="A1911" t="s">
        <v>72</v>
      </c>
      <c r="B1911" s="20">
        <v>54438</v>
      </c>
      <c r="C1911" s="20">
        <v>53242</v>
      </c>
      <c r="D1911" s="20">
        <v>246017</v>
      </c>
    </row>
    <row r="1912" spans="1:4" x14ac:dyDescent="0.2">
      <c r="A1912" t="s">
        <v>59</v>
      </c>
      <c r="B1912" s="20">
        <v>5113</v>
      </c>
      <c r="C1912" s="20">
        <v>4974</v>
      </c>
      <c r="D1912" s="20">
        <v>23360</v>
      </c>
    </row>
    <row r="1913" spans="1:4" x14ac:dyDescent="0.2">
      <c r="A1913" t="s">
        <v>60</v>
      </c>
      <c r="B1913" s="20">
        <v>1620</v>
      </c>
      <c r="C1913" s="20">
        <v>1584</v>
      </c>
      <c r="D1913" s="20">
        <v>7304</v>
      </c>
    </row>
    <row r="1914" spans="1:4" x14ac:dyDescent="0.2">
      <c r="A1914" t="s">
        <v>61</v>
      </c>
      <c r="B1914" s="20">
        <v>3429</v>
      </c>
      <c r="C1914" s="20">
        <v>3356</v>
      </c>
      <c r="D1914" s="20">
        <v>15792</v>
      </c>
    </row>
    <row r="1915" spans="1:4" x14ac:dyDescent="0.2">
      <c r="A1915" t="s">
        <v>62</v>
      </c>
      <c r="B1915" s="20">
        <v>26052</v>
      </c>
      <c r="C1915" s="20">
        <v>25571</v>
      </c>
      <c r="D1915" s="20">
        <v>121491</v>
      </c>
    </row>
    <row r="1916" spans="1:4" x14ac:dyDescent="0.2">
      <c r="A1916" t="s">
        <v>63</v>
      </c>
      <c r="B1916" s="20">
        <v>9468</v>
      </c>
      <c r="C1916" s="20">
        <v>9291</v>
      </c>
      <c r="D1916" s="20">
        <v>42987</v>
      </c>
    </row>
    <row r="1917" spans="1:4" x14ac:dyDescent="0.2">
      <c r="A1917" t="s">
        <v>64</v>
      </c>
      <c r="B1917" s="20">
        <v>4065</v>
      </c>
      <c r="C1917" s="20">
        <v>3986</v>
      </c>
      <c r="D1917" s="20">
        <v>16895</v>
      </c>
    </row>
    <row r="1918" spans="1:4" x14ac:dyDescent="0.2">
      <c r="A1918" t="s">
        <v>74</v>
      </c>
      <c r="B1918" s="20">
        <v>4543</v>
      </c>
      <c r="C1918" s="20">
        <v>4480</v>
      </c>
      <c r="D1918" s="20">
        <v>18183</v>
      </c>
    </row>
    <row r="1919" spans="1:4" x14ac:dyDescent="0.2">
      <c r="A1919" t="s">
        <v>66</v>
      </c>
      <c r="B1919">
        <v>148</v>
      </c>
      <c r="C1919">
        <v>0</v>
      </c>
      <c r="D1919">
        <v>5</v>
      </c>
    </row>
    <row r="1920" spans="1:4" x14ac:dyDescent="0.2">
      <c r="A1920" t="s">
        <v>84</v>
      </c>
    </row>
    <row r="1921" spans="1:4" x14ac:dyDescent="0.2">
      <c r="A1921" t="s">
        <v>72</v>
      </c>
      <c r="B1921" s="20">
        <v>26915</v>
      </c>
      <c r="C1921" s="20">
        <v>26599</v>
      </c>
      <c r="D1921" s="20">
        <v>100803</v>
      </c>
    </row>
    <row r="1922" spans="1:4" x14ac:dyDescent="0.2">
      <c r="A1922" t="s">
        <v>59</v>
      </c>
      <c r="B1922">
        <v>517</v>
      </c>
      <c r="C1922">
        <v>511</v>
      </c>
      <c r="D1922" s="20">
        <v>1796</v>
      </c>
    </row>
    <row r="1923" spans="1:4" x14ac:dyDescent="0.2">
      <c r="A1923" t="s">
        <v>60</v>
      </c>
      <c r="B1923">
        <v>111</v>
      </c>
      <c r="C1923">
        <v>111</v>
      </c>
      <c r="D1923">
        <v>449</v>
      </c>
    </row>
    <row r="1924" spans="1:4" x14ac:dyDescent="0.2">
      <c r="A1924" t="s">
        <v>61</v>
      </c>
      <c r="B1924">
        <v>261</v>
      </c>
      <c r="C1924">
        <v>261</v>
      </c>
      <c r="D1924" s="20">
        <v>1127</v>
      </c>
    </row>
    <row r="1925" spans="1:4" x14ac:dyDescent="0.2">
      <c r="A1925" t="s">
        <v>62</v>
      </c>
      <c r="B1925">
        <v>851</v>
      </c>
      <c r="C1925">
        <v>844</v>
      </c>
      <c r="D1925" s="20">
        <v>3492</v>
      </c>
    </row>
    <row r="1926" spans="1:4" x14ac:dyDescent="0.2">
      <c r="A1926" t="s">
        <v>63</v>
      </c>
      <c r="B1926" s="20">
        <v>3055</v>
      </c>
      <c r="C1926" s="20">
        <v>3016</v>
      </c>
      <c r="D1926" s="20">
        <v>12497</v>
      </c>
    </row>
    <row r="1927" spans="1:4" x14ac:dyDescent="0.2">
      <c r="A1927" t="s">
        <v>64</v>
      </c>
      <c r="B1927" s="20">
        <v>7748</v>
      </c>
      <c r="C1927" s="20">
        <v>7645</v>
      </c>
      <c r="D1927" s="20">
        <v>30771</v>
      </c>
    </row>
    <row r="1928" spans="1:4" x14ac:dyDescent="0.2">
      <c r="A1928" t="s">
        <v>74</v>
      </c>
      <c r="B1928" s="20">
        <v>14359</v>
      </c>
      <c r="C1928" s="20">
        <v>14211</v>
      </c>
      <c r="D1928" s="20">
        <v>50671</v>
      </c>
    </row>
    <row r="1929" spans="1:4" x14ac:dyDescent="0.2">
      <c r="A1929" t="s">
        <v>66</v>
      </c>
      <c r="B1929">
        <v>13</v>
      </c>
      <c r="C1929">
        <v>0</v>
      </c>
      <c r="D1929">
        <v>0</v>
      </c>
    </row>
    <row r="1930" spans="1:4" x14ac:dyDescent="0.2">
      <c r="A1930" t="s">
        <v>146</v>
      </c>
    </row>
    <row r="1931" spans="1:4" x14ac:dyDescent="0.2">
      <c r="A1931" t="s">
        <v>82</v>
      </c>
    </row>
    <row r="1932" spans="1:4" x14ac:dyDescent="0.2">
      <c r="A1932" t="s">
        <v>72</v>
      </c>
      <c r="B1932" s="20">
        <v>79523</v>
      </c>
      <c r="C1932" s="20">
        <v>78190</v>
      </c>
      <c r="D1932" s="20">
        <v>344868</v>
      </c>
    </row>
    <row r="1933" spans="1:4" x14ac:dyDescent="0.2">
      <c r="A1933" t="s">
        <v>59</v>
      </c>
      <c r="B1933">
        <v>622</v>
      </c>
      <c r="C1933">
        <v>597</v>
      </c>
      <c r="D1933" s="20">
        <v>2696</v>
      </c>
    </row>
    <row r="1934" spans="1:4" x14ac:dyDescent="0.2">
      <c r="A1934" t="s">
        <v>60</v>
      </c>
      <c r="B1934">
        <v>470</v>
      </c>
      <c r="C1934">
        <v>420</v>
      </c>
      <c r="D1934" s="20">
        <v>1857</v>
      </c>
    </row>
    <row r="1935" spans="1:4" x14ac:dyDescent="0.2">
      <c r="A1935" t="s">
        <v>61</v>
      </c>
      <c r="B1935">
        <v>900</v>
      </c>
      <c r="C1935">
        <v>858</v>
      </c>
      <c r="D1935" s="20">
        <v>4271</v>
      </c>
    </row>
    <row r="1936" spans="1:4" x14ac:dyDescent="0.2">
      <c r="A1936" t="s">
        <v>62</v>
      </c>
      <c r="B1936" s="20">
        <v>3928</v>
      </c>
      <c r="C1936" s="20">
        <v>3828</v>
      </c>
      <c r="D1936" s="20">
        <v>18648</v>
      </c>
    </row>
    <row r="1937" spans="1:4" x14ac:dyDescent="0.2">
      <c r="A1937" t="s">
        <v>63</v>
      </c>
      <c r="B1937" s="20">
        <v>9875</v>
      </c>
      <c r="C1937" s="20">
        <v>9727</v>
      </c>
      <c r="D1937" s="20">
        <v>46201</v>
      </c>
    </row>
    <row r="1938" spans="1:4" x14ac:dyDescent="0.2">
      <c r="A1938" t="s">
        <v>64</v>
      </c>
      <c r="B1938" s="20">
        <v>45966</v>
      </c>
      <c r="C1938" s="20">
        <v>45294</v>
      </c>
      <c r="D1938" s="20">
        <v>200686</v>
      </c>
    </row>
    <row r="1939" spans="1:4" x14ac:dyDescent="0.2">
      <c r="A1939" t="s">
        <v>74</v>
      </c>
      <c r="B1939" s="20">
        <v>17694</v>
      </c>
      <c r="C1939" s="20">
        <v>17466</v>
      </c>
      <c r="D1939" s="20">
        <v>70503</v>
      </c>
    </row>
    <row r="1940" spans="1:4" x14ac:dyDescent="0.2">
      <c r="A1940" t="s">
        <v>66</v>
      </c>
      <c r="B1940">
        <v>68</v>
      </c>
      <c r="C1940">
        <v>0</v>
      </c>
      <c r="D1940">
        <v>6</v>
      </c>
    </row>
    <row r="1941" spans="1:4" x14ac:dyDescent="0.2">
      <c r="A1941" t="s">
        <v>83</v>
      </c>
    </row>
    <row r="1942" spans="1:4" x14ac:dyDescent="0.2">
      <c r="A1942" t="s">
        <v>72</v>
      </c>
      <c r="B1942" s="20">
        <v>12148</v>
      </c>
      <c r="C1942" s="20">
        <v>11647</v>
      </c>
      <c r="D1942" s="20">
        <v>51745</v>
      </c>
    </row>
    <row r="1943" spans="1:4" x14ac:dyDescent="0.2">
      <c r="A1943" t="s">
        <v>59</v>
      </c>
      <c r="B1943">
        <v>395</v>
      </c>
      <c r="C1943">
        <v>373</v>
      </c>
      <c r="D1943" s="20">
        <v>1728</v>
      </c>
    </row>
    <row r="1944" spans="1:4" x14ac:dyDescent="0.2">
      <c r="A1944" t="s">
        <v>60</v>
      </c>
      <c r="B1944">
        <v>166</v>
      </c>
      <c r="C1944">
        <v>154</v>
      </c>
      <c r="D1944">
        <v>704</v>
      </c>
    </row>
    <row r="1945" spans="1:4" x14ac:dyDescent="0.2">
      <c r="A1945" t="s">
        <v>61</v>
      </c>
      <c r="B1945">
        <v>489</v>
      </c>
      <c r="C1945">
        <v>463</v>
      </c>
      <c r="D1945" s="20">
        <v>2391</v>
      </c>
    </row>
    <row r="1946" spans="1:4" x14ac:dyDescent="0.2">
      <c r="A1946" t="s">
        <v>62</v>
      </c>
      <c r="B1946" s="20">
        <v>2463</v>
      </c>
      <c r="C1946" s="20">
        <v>2401</v>
      </c>
      <c r="D1946" s="20">
        <v>11643</v>
      </c>
    </row>
    <row r="1947" spans="1:4" x14ac:dyDescent="0.2">
      <c r="A1947" t="s">
        <v>63</v>
      </c>
      <c r="B1947" s="20">
        <v>2463</v>
      </c>
      <c r="C1947" s="20">
        <v>2400</v>
      </c>
      <c r="D1947" s="20">
        <v>11162</v>
      </c>
    </row>
    <row r="1948" spans="1:4" x14ac:dyDescent="0.2">
      <c r="A1948" t="s">
        <v>64</v>
      </c>
      <c r="B1948" s="20">
        <v>5770</v>
      </c>
      <c r="C1948" s="20">
        <v>5538</v>
      </c>
      <c r="D1948" s="20">
        <v>23006</v>
      </c>
    </row>
    <row r="1949" spans="1:4" x14ac:dyDescent="0.2">
      <c r="A1949" t="s">
        <v>74</v>
      </c>
      <c r="B1949">
        <v>350</v>
      </c>
      <c r="C1949">
        <v>318</v>
      </c>
      <c r="D1949" s="20">
        <v>1111</v>
      </c>
    </row>
    <row r="1950" spans="1:4" x14ac:dyDescent="0.2">
      <c r="A1950" t="s">
        <v>66</v>
      </c>
      <c r="B1950">
        <v>52</v>
      </c>
      <c r="C1950">
        <v>0</v>
      </c>
      <c r="D1950">
        <v>0</v>
      </c>
    </row>
    <row r="1951" spans="1:4" x14ac:dyDescent="0.2">
      <c r="A1951" t="s">
        <v>84</v>
      </c>
    </row>
    <row r="1952" spans="1:4" x14ac:dyDescent="0.2">
      <c r="A1952" t="s">
        <v>72</v>
      </c>
      <c r="B1952" s="20">
        <v>67375</v>
      </c>
      <c r="C1952" s="20">
        <v>66543</v>
      </c>
      <c r="D1952" s="20">
        <v>293123</v>
      </c>
    </row>
    <row r="1953" spans="1:4" x14ac:dyDescent="0.2">
      <c r="A1953" t="s">
        <v>59</v>
      </c>
      <c r="B1953">
        <v>227</v>
      </c>
      <c r="C1953">
        <v>224</v>
      </c>
      <c r="D1953">
        <v>968</v>
      </c>
    </row>
    <row r="1954" spans="1:4" x14ac:dyDescent="0.2">
      <c r="A1954" t="s">
        <v>60</v>
      </c>
      <c r="B1954">
        <v>304</v>
      </c>
      <c r="C1954">
        <v>266</v>
      </c>
      <c r="D1954" s="20">
        <v>1153</v>
      </c>
    </row>
    <row r="1955" spans="1:4" x14ac:dyDescent="0.2">
      <c r="A1955" t="s">
        <v>61</v>
      </c>
      <c r="B1955">
        <v>411</v>
      </c>
      <c r="C1955">
        <v>395</v>
      </c>
      <c r="D1955" s="20">
        <v>1880</v>
      </c>
    </row>
    <row r="1956" spans="1:4" x14ac:dyDescent="0.2">
      <c r="A1956" t="s">
        <v>62</v>
      </c>
      <c r="B1956" s="20">
        <v>1465</v>
      </c>
      <c r="C1956" s="20">
        <v>1427</v>
      </c>
      <c r="D1956" s="20">
        <v>7005</v>
      </c>
    </row>
    <row r="1957" spans="1:4" x14ac:dyDescent="0.2">
      <c r="A1957" t="s">
        <v>63</v>
      </c>
      <c r="B1957" s="20">
        <v>7412</v>
      </c>
      <c r="C1957" s="20">
        <v>7327</v>
      </c>
      <c r="D1957" s="20">
        <v>35039</v>
      </c>
    </row>
    <row r="1958" spans="1:4" x14ac:dyDescent="0.2">
      <c r="A1958" t="s">
        <v>64</v>
      </c>
      <c r="B1958" s="20">
        <v>40196</v>
      </c>
      <c r="C1958" s="20">
        <v>39756</v>
      </c>
      <c r="D1958" s="20">
        <v>177680</v>
      </c>
    </row>
    <row r="1959" spans="1:4" x14ac:dyDescent="0.2">
      <c r="A1959" t="s">
        <v>74</v>
      </c>
      <c r="B1959" s="20">
        <v>17344</v>
      </c>
      <c r="C1959" s="20">
        <v>17148</v>
      </c>
      <c r="D1959" s="20">
        <v>69392</v>
      </c>
    </row>
    <row r="1960" spans="1:4" x14ac:dyDescent="0.2">
      <c r="A1960" t="s">
        <v>66</v>
      </c>
      <c r="B1960">
        <v>16</v>
      </c>
      <c r="C1960">
        <v>0</v>
      </c>
      <c r="D1960">
        <v>6</v>
      </c>
    </row>
    <row r="1961" spans="1:4" x14ac:dyDescent="0.2">
      <c r="A1961" t="s">
        <v>147</v>
      </c>
    </row>
    <row r="1962" spans="1:4" x14ac:dyDescent="0.2">
      <c r="A1962" t="s">
        <v>82</v>
      </c>
    </row>
    <row r="1963" spans="1:4" x14ac:dyDescent="0.2">
      <c r="A1963" t="s">
        <v>72</v>
      </c>
      <c r="B1963" s="20">
        <v>20144</v>
      </c>
      <c r="C1963" s="20">
        <v>19900</v>
      </c>
      <c r="D1963" s="20">
        <v>85747</v>
      </c>
    </row>
    <row r="1964" spans="1:4" x14ac:dyDescent="0.2">
      <c r="A1964" t="s">
        <v>59</v>
      </c>
      <c r="B1964">
        <v>112</v>
      </c>
      <c r="C1964">
        <v>111</v>
      </c>
      <c r="D1964">
        <v>460</v>
      </c>
    </row>
    <row r="1965" spans="1:4" x14ac:dyDescent="0.2">
      <c r="A1965" t="s">
        <v>60</v>
      </c>
      <c r="B1965">
        <v>23</v>
      </c>
      <c r="C1965">
        <v>23</v>
      </c>
      <c r="D1965">
        <v>99</v>
      </c>
    </row>
    <row r="1966" spans="1:4" x14ac:dyDescent="0.2">
      <c r="A1966" t="s">
        <v>61</v>
      </c>
      <c r="B1966">
        <v>82</v>
      </c>
      <c r="C1966">
        <v>79</v>
      </c>
      <c r="D1966">
        <v>354</v>
      </c>
    </row>
    <row r="1967" spans="1:4" x14ac:dyDescent="0.2">
      <c r="A1967" t="s">
        <v>62</v>
      </c>
      <c r="B1967">
        <v>987</v>
      </c>
      <c r="C1967">
        <v>972</v>
      </c>
      <c r="D1967" s="20">
        <v>4724</v>
      </c>
    </row>
    <row r="1968" spans="1:4" x14ac:dyDescent="0.2">
      <c r="A1968" t="s">
        <v>63</v>
      </c>
      <c r="B1968" s="20">
        <v>1684</v>
      </c>
      <c r="C1968" s="20">
        <v>1654</v>
      </c>
      <c r="D1968" s="20">
        <v>7876</v>
      </c>
    </row>
    <row r="1969" spans="1:4" x14ac:dyDescent="0.2">
      <c r="A1969" t="s">
        <v>64</v>
      </c>
      <c r="B1969" s="20">
        <v>4562</v>
      </c>
      <c r="C1969" s="20">
        <v>4495</v>
      </c>
      <c r="D1969" s="20">
        <v>21099</v>
      </c>
    </row>
    <row r="1970" spans="1:4" x14ac:dyDescent="0.2">
      <c r="A1970" t="s">
        <v>74</v>
      </c>
      <c r="B1970" s="20">
        <v>12684</v>
      </c>
      <c r="C1970" s="20">
        <v>12566</v>
      </c>
      <c r="D1970" s="20">
        <v>51135</v>
      </c>
    </row>
    <row r="1971" spans="1:4" x14ac:dyDescent="0.2">
      <c r="A1971" t="s">
        <v>66</v>
      </c>
      <c r="B1971">
        <v>10</v>
      </c>
      <c r="C1971">
        <v>0</v>
      </c>
      <c r="D1971">
        <v>0</v>
      </c>
    </row>
    <row r="1972" spans="1:4" x14ac:dyDescent="0.2">
      <c r="A1972" t="s">
        <v>83</v>
      </c>
    </row>
    <row r="1973" spans="1:4" x14ac:dyDescent="0.2">
      <c r="A1973" t="s">
        <v>72</v>
      </c>
      <c r="B1973" s="20">
        <v>4894</v>
      </c>
      <c r="C1973" s="20">
        <v>4778</v>
      </c>
      <c r="D1973" s="20">
        <v>20667</v>
      </c>
    </row>
    <row r="1974" spans="1:4" x14ac:dyDescent="0.2">
      <c r="A1974" t="s">
        <v>59</v>
      </c>
      <c r="B1974">
        <v>52</v>
      </c>
      <c r="C1974">
        <v>52</v>
      </c>
      <c r="D1974">
        <v>196</v>
      </c>
    </row>
    <row r="1975" spans="1:4" x14ac:dyDescent="0.2">
      <c r="A1975" t="s">
        <v>60</v>
      </c>
      <c r="B1975">
        <v>9</v>
      </c>
      <c r="C1975">
        <v>9</v>
      </c>
      <c r="D1975">
        <v>38</v>
      </c>
    </row>
    <row r="1976" spans="1:4" x14ac:dyDescent="0.2">
      <c r="A1976" t="s">
        <v>61</v>
      </c>
      <c r="B1976">
        <v>59</v>
      </c>
      <c r="C1976">
        <v>56</v>
      </c>
      <c r="D1976">
        <v>256</v>
      </c>
    </row>
    <row r="1977" spans="1:4" x14ac:dyDescent="0.2">
      <c r="A1977" t="s">
        <v>62</v>
      </c>
      <c r="B1977">
        <v>199</v>
      </c>
      <c r="C1977">
        <v>193</v>
      </c>
      <c r="D1977">
        <v>931</v>
      </c>
    </row>
    <row r="1978" spans="1:4" x14ac:dyDescent="0.2">
      <c r="A1978" t="s">
        <v>63</v>
      </c>
      <c r="B1978">
        <v>649</v>
      </c>
      <c r="C1978">
        <v>629</v>
      </c>
      <c r="D1978" s="20">
        <v>2963</v>
      </c>
    </row>
    <row r="1979" spans="1:4" x14ac:dyDescent="0.2">
      <c r="A1979" t="s">
        <v>64</v>
      </c>
      <c r="B1979" s="20">
        <v>1172</v>
      </c>
      <c r="C1979" s="20">
        <v>1154</v>
      </c>
      <c r="D1979" s="20">
        <v>5499</v>
      </c>
    </row>
    <row r="1980" spans="1:4" x14ac:dyDescent="0.2">
      <c r="A1980" t="s">
        <v>74</v>
      </c>
      <c r="B1980" s="20">
        <v>2745</v>
      </c>
      <c r="C1980" s="20">
        <v>2685</v>
      </c>
      <c r="D1980" s="20">
        <v>10784</v>
      </c>
    </row>
    <row r="1981" spans="1:4" x14ac:dyDescent="0.2">
      <c r="A1981" t="s">
        <v>66</v>
      </c>
      <c r="B1981">
        <v>9</v>
      </c>
      <c r="C1981">
        <v>0</v>
      </c>
      <c r="D1981">
        <v>0</v>
      </c>
    </row>
    <row r="1982" spans="1:4" x14ac:dyDescent="0.2">
      <c r="A1982" t="s">
        <v>84</v>
      </c>
    </row>
    <row r="1983" spans="1:4" x14ac:dyDescent="0.2">
      <c r="A1983" t="s">
        <v>72</v>
      </c>
      <c r="B1983" s="20">
        <v>15250</v>
      </c>
      <c r="C1983" s="20">
        <v>15122</v>
      </c>
      <c r="D1983" s="20">
        <v>65080</v>
      </c>
    </row>
    <row r="1984" spans="1:4" x14ac:dyDescent="0.2">
      <c r="A1984" t="s">
        <v>59</v>
      </c>
      <c r="B1984">
        <v>60</v>
      </c>
      <c r="C1984">
        <v>59</v>
      </c>
      <c r="D1984">
        <v>264</v>
      </c>
    </row>
    <row r="1985" spans="1:4" x14ac:dyDescent="0.2">
      <c r="A1985" t="s">
        <v>60</v>
      </c>
      <c r="B1985">
        <v>14</v>
      </c>
      <c r="C1985">
        <v>14</v>
      </c>
      <c r="D1985">
        <v>61</v>
      </c>
    </row>
    <row r="1986" spans="1:4" x14ac:dyDescent="0.2">
      <c r="A1986" t="s">
        <v>61</v>
      </c>
      <c r="B1986">
        <v>23</v>
      </c>
      <c r="C1986">
        <v>23</v>
      </c>
      <c r="D1986">
        <v>98</v>
      </c>
    </row>
    <row r="1987" spans="1:4" x14ac:dyDescent="0.2">
      <c r="A1987" t="s">
        <v>62</v>
      </c>
      <c r="B1987">
        <v>788</v>
      </c>
      <c r="C1987">
        <v>779</v>
      </c>
      <c r="D1987" s="20">
        <v>3793</v>
      </c>
    </row>
    <row r="1988" spans="1:4" x14ac:dyDescent="0.2">
      <c r="A1988" t="s">
        <v>63</v>
      </c>
      <c r="B1988" s="20">
        <v>1035</v>
      </c>
      <c r="C1988" s="20">
        <v>1025</v>
      </c>
      <c r="D1988" s="20">
        <v>4913</v>
      </c>
    </row>
    <row r="1989" spans="1:4" x14ac:dyDescent="0.2">
      <c r="A1989" t="s">
        <v>64</v>
      </c>
      <c r="B1989" s="20">
        <v>3390</v>
      </c>
      <c r="C1989" s="20">
        <v>3341</v>
      </c>
      <c r="D1989" s="20">
        <v>15600</v>
      </c>
    </row>
    <row r="1990" spans="1:4" x14ac:dyDescent="0.2">
      <c r="A1990" t="s">
        <v>74</v>
      </c>
      <c r="B1990" s="20">
        <v>9939</v>
      </c>
      <c r="C1990" s="20">
        <v>9881</v>
      </c>
      <c r="D1990" s="20">
        <v>40351</v>
      </c>
    </row>
    <row r="1991" spans="1:4" x14ac:dyDescent="0.2">
      <c r="A1991" t="s">
        <v>66</v>
      </c>
      <c r="B1991">
        <v>1</v>
      </c>
      <c r="C1991">
        <v>0</v>
      </c>
      <c r="D1991">
        <v>0</v>
      </c>
    </row>
    <row r="1992" spans="1:4" x14ac:dyDescent="0.2">
      <c r="A1992" t="s">
        <v>148</v>
      </c>
    </row>
    <row r="1993" spans="1:4" x14ac:dyDescent="0.2">
      <c r="A1993" t="s">
        <v>82</v>
      </c>
    </row>
    <row r="1994" spans="1:4" x14ac:dyDescent="0.2">
      <c r="A1994" t="s">
        <v>72</v>
      </c>
      <c r="B1994" s="20">
        <v>49240</v>
      </c>
      <c r="C1994" s="20">
        <v>49081</v>
      </c>
      <c r="D1994" s="20">
        <v>213362</v>
      </c>
    </row>
    <row r="1995" spans="1:4" x14ac:dyDescent="0.2">
      <c r="A1995" t="s">
        <v>59</v>
      </c>
      <c r="B1995">
        <v>284</v>
      </c>
      <c r="C1995">
        <v>282</v>
      </c>
      <c r="D1995" s="20">
        <v>1259</v>
      </c>
    </row>
    <row r="1996" spans="1:4" x14ac:dyDescent="0.2">
      <c r="A1996" t="s">
        <v>60</v>
      </c>
      <c r="B1996">
        <v>22</v>
      </c>
      <c r="C1996">
        <v>22</v>
      </c>
      <c r="D1996">
        <v>148</v>
      </c>
    </row>
    <row r="1997" spans="1:4" x14ac:dyDescent="0.2">
      <c r="A1997" t="s">
        <v>61</v>
      </c>
      <c r="B1997">
        <v>82</v>
      </c>
      <c r="C1997">
        <v>81</v>
      </c>
      <c r="D1997">
        <v>415</v>
      </c>
    </row>
    <row r="1998" spans="1:4" x14ac:dyDescent="0.2">
      <c r="A1998" t="s">
        <v>62</v>
      </c>
      <c r="B1998" s="20">
        <v>1053</v>
      </c>
      <c r="C1998" s="20">
        <v>1045</v>
      </c>
      <c r="D1998" s="20">
        <v>5328</v>
      </c>
    </row>
    <row r="1999" spans="1:4" x14ac:dyDescent="0.2">
      <c r="A1999" t="s">
        <v>63</v>
      </c>
      <c r="B1999" s="20">
        <v>2493</v>
      </c>
      <c r="C1999" s="20">
        <v>2485</v>
      </c>
      <c r="D1999" s="20">
        <v>11710</v>
      </c>
    </row>
    <row r="2000" spans="1:4" x14ac:dyDescent="0.2">
      <c r="A2000" t="s">
        <v>64</v>
      </c>
      <c r="B2000" s="20">
        <v>20779</v>
      </c>
      <c r="C2000" s="20">
        <v>20709</v>
      </c>
      <c r="D2000" s="20">
        <v>92953</v>
      </c>
    </row>
    <row r="2001" spans="1:4" x14ac:dyDescent="0.2">
      <c r="A2001" t="s">
        <v>74</v>
      </c>
      <c r="B2001" s="20">
        <v>24525</v>
      </c>
      <c r="C2001" s="20">
        <v>24457</v>
      </c>
      <c r="D2001" s="20">
        <v>101549</v>
      </c>
    </row>
    <row r="2002" spans="1:4" x14ac:dyDescent="0.2">
      <c r="A2002" t="s">
        <v>66</v>
      </c>
      <c r="B2002">
        <v>2</v>
      </c>
      <c r="C2002">
        <v>0</v>
      </c>
      <c r="D2002">
        <v>0</v>
      </c>
    </row>
    <row r="2003" spans="1:4" x14ac:dyDescent="0.2">
      <c r="A2003" t="s">
        <v>83</v>
      </c>
    </row>
    <row r="2004" spans="1:4" x14ac:dyDescent="0.2">
      <c r="A2004" t="s">
        <v>72</v>
      </c>
      <c r="B2004">
        <v>0</v>
      </c>
      <c r="C2004">
        <v>0</v>
      </c>
      <c r="D2004">
        <v>0</v>
      </c>
    </row>
    <row r="2005" spans="1:4" x14ac:dyDescent="0.2">
      <c r="A2005" t="s">
        <v>59</v>
      </c>
      <c r="B2005">
        <v>0</v>
      </c>
      <c r="C2005">
        <v>0</v>
      </c>
      <c r="D2005">
        <v>0</v>
      </c>
    </row>
    <row r="2006" spans="1:4" x14ac:dyDescent="0.2">
      <c r="A2006" t="s">
        <v>60</v>
      </c>
      <c r="B2006">
        <v>0</v>
      </c>
      <c r="C2006">
        <v>0</v>
      </c>
      <c r="D2006">
        <v>0</v>
      </c>
    </row>
    <row r="2007" spans="1:4" x14ac:dyDescent="0.2">
      <c r="A2007" t="s">
        <v>61</v>
      </c>
      <c r="B2007">
        <v>0</v>
      </c>
      <c r="C2007">
        <v>0</v>
      </c>
      <c r="D2007">
        <v>0</v>
      </c>
    </row>
    <row r="2008" spans="1:4" x14ac:dyDescent="0.2">
      <c r="A2008" t="s">
        <v>62</v>
      </c>
      <c r="B2008">
        <v>0</v>
      </c>
      <c r="C2008">
        <v>0</v>
      </c>
      <c r="D2008">
        <v>0</v>
      </c>
    </row>
    <row r="2009" spans="1:4" x14ac:dyDescent="0.2">
      <c r="A2009" t="s">
        <v>63</v>
      </c>
      <c r="B2009">
        <v>0</v>
      </c>
      <c r="C2009">
        <v>0</v>
      </c>
      <c r="D2009">
        <v>0</v>
      </c>
    </row>
    <row r="2010" spans="1:4" x14ac:dyDescent="0.2">
      <c r="A2010" t="s">
        <v>64</v>
      </c>
      <c r="B2010">
        <v>0</v>
      </c>
      <c r="C2010">
        <v>0</v>
      </c>
      <c r="D2010">
        <v>0</v>
      </c>
    </row>
    <row r="2011" spans="1:4" x14ac:dyDescent="0.2">
      <c r="A2011" t="s">
        <v>74</v>
      </c>
      <c r="B2011">
        <v>0</v>
      </c>
      <c r="C2011">
        <v>0</v>
      </c>
      <c r="D2011">
        <v>0</v>
      </c>
    </row>
    <row r="2012" spans="1:4" x14ac:dyDescent="0.2">
      <c r="A2012" t="s">
        <v>66</v>
      </c>
      <c r="B2012">
        <v>0</v>
      </c>
      <c r="C2012">
        <v>0</v>
      </c>
      <c r="D2012">
        <v>0</v>
      </c>
    </row>
    <row r="2013" spans="1:4" x14ac:dyDescent="0.2">
      <c r="A2013" t="s">
        <v>84</v>
      </c>
    </row>
    <row r="2014" spans="1:4" x14ac:dyDescent="0.2">
      <c r="A2014" t="s">
        <v>72</v>
      </c>
      <c r="B2014" s="20">
        <v>49240</v>
      </c>
      <c r="C2014" s="20">
        <v>49081</v>
      </c>
      <c r="D2014" s="20">
        <v>213362</v>
      </c>
    </row>
    <row r="2015" spans="1:4" x14ac:dyDescent="0.2">
      <c r="A2015" t="s">
        <v>59</v>
      </c>
      <c r="B2015">
        <v>284</v>
      </c>
      <c r="C2015">
        <v>282</v>
      </c>
      <c r="D2015" s="20">
        <v>1259</v>
      </c>
    </row>
    <row r="2016" spans="1:4" x14ac:dyDescent="0.2">
      <c r="A2016" t="s">
        <v>60</v>
      </c>
      <c r="B2016">
        <v>22</v>
      </c>
      <c r="C2016">
        <v>22</v>
      </c>
      <c r="D2016">
        <v>148</v>
      </c>
    </row>
    <row r="2017" spans="1:4" x14ac:dyDescent="0.2">
      <c r="A2017" t="s">
        <v>61</v>
      </c>
      <c r="B2017">
        <v>82</v>
      </c>
      <c r="C2017">
        <v>81</v>
      </c>
      <c r="D2017">
        <v>415</v>
      </c>
    </row>
    <row r="2018" spans="1:4" x14ac:dyDescent="0.2">
      <c r="A2018" t="s">
        <v>62</v>
      </c>
      <c r="B2018" s="20">
        <v>1053</v>
      </c>
      <c r="C2018" s="20">
        <v>1045</v>
      </c>
      <c r="D2018" s="20">
        <v>5328</v>
      </c>
    </row>
    <row r="2019" spans="1:4" x14ac:dyDescent="0.2">
      <c r="A2019" t="s">
        <v>63</v>
      </c>
      <c r="B2019" s="20">
        <v>2493</v>
      </c>
      <c r="C2019" s="20">
        <v>2485</v>
      </c>
      <c r="D2019" s="20">
        <v>11710</v>
      </c>
    </row>
    <row r="2020" spans="1:4" x14ac:dyDescent="0.2">
      <c r="A2020" t="s">
        <v>64</v>
      </c>
      <c r="B2020" s="20">
        <v>20779</v>
      </c>
      <c r="C2020" s="20">
        <v>20709</v>
      </c>
      <c r="D2020" s="20">
        <v>92953</v>
      </c>
    </row>
    <row r="2021" spans="1:4" x14ac:dyDescent="0.2">
      <c r="A2021" t="s">
        <v>74</v>
      </c>
      <c r="B2021" s="20">
        <v>24525</v>
      </c>
      <c r="C2021" s="20">
        <v>24457</v>
      </c>
      <c r="D2021" s="20">
        <v>101549</v>
      </c>
    </row>
    <row r="2022" spans="1:4" x14ac:dyDescent="0.2">
      <c r="A2022" t="s">
        <v>66</v>
      </c>
      <c r="B2022">
        <v>2</v>
      </c>
      <c r="C2022">
        <v>0</v>
      </c>
      <c r="D2022">
        <v>0</v>
      </c>
    </row>
    <row r="2023" spans="1:4" x14ac:dyDescent="0.2">
      <c r="A2023" t="s">
        <v>149</v>
      </c>
    </row>
    <row r="2024" spans="1:4" x14ac:dyDescent="0.2">
      <c r="A2024" t="s">
        <v>82</v>
      </c>
    </row>
    <row r="2025" spans="1:4" x14ac:dyDescent="0.2">
      <c r="A2025" t="s">
        <v>72</v>
      </c>
      <c r="B2025" s="20">
        <v>100768</v>
      </c>
      <c r="C2025" s="20">
        <v>97198</v>
      </c>
      <c r="D2025" s="20">
        <v>416193</v>
      </c>
    </row>
    <row r="2026" spans="1:4" x14ac:dyDescent="0.2">
      <c r="A2026" t="s">
        <v>59</v>
      </c>
      <c r="B2026">
        <v>849</v>
      </c>
      <c r="C2026">
        <v>794</v>
      </c>
      <c r="D2026" s="20">
        <v>3468</v>
      </c>
    </row>
    <row r="2027" spans="1:4" x14ac:dyDescent="0.2">
      <c r="A2027" t="s">
        <v>60</v>
      </c>
      <c r="B2027">
        <v>630</v>
      </c>
      <c r="C2027">
        <v>565</v>
      </c>
      <c r="D2027" s="20">
        <v>2598</v>
      </c>
    </row>
    <row r="2028" spans="1:4" x14ac:dyDescent="0.2">
      <c r="A2028" t="s">
        <v>61</v>
      </c>
      <c r="B2028" s="20">
        <v>1445</v>
      </c>
      <c r="C2028" s="20">
        <v>1364</v>
      </c>
      <c r="D2028" s="20">
        <v>6394</v>
      </c>
    </row>
    <row r="2029" spans="1:4" x14ac:dyDescent="0.2">
      <c r="A2029" t="s">
        <v>62</v>
      </c>
      <c r="B2029" s="20">
        <v>6920</v>
      </c>
      <c r="C2029" s="20">
        <v>6521</v>
      </c>
      <c r="D2029" s="20">
        <v>29965</v>
      </c>
    </row>
    <row r="2030" spans="1:4" x14ac:dyDescent="0.2">
      <c r="A2030" t="s">
        <v>63</v>
      </c>
      <c r="B2030" s="20">
        <v>20254</v>
      </c>
      <c r="C2030" s="20">
        <v>19515</v>
      </c>
      <c r="D2030" s="20">
        <v>90687</v>
      </c>
    </row>
    <row r="2031" spans="1:4" x14ac:dyDescent="0.2">
      <c r="A2031" t="s">
        <v>64</v>
      </c>
      <c r="B2031" s="20">
        <v>51922</v>
      </c>
      <c r="C2031" s="20">
        <v>50518</v>
      </c>
      <c r="D2031" s="20">
        <v>213854</v>
      </c>
    </row>
    <row r="2032" spans="1:4" x14ac:dyDescent="0.2">
      <c r="A2032" t="s">
        <v>74</v>
      </c>
      <c r="B2032" s="20">
        <v>18336</v>
      </c>
      <c r="C2032" s="20">
        <v>17921</v>
      </c>
      <c r="D2032" s="20">
        <v>69211</v>
      </c>
    </row>
    <row r="2033" spans="1:4" x14ac:dyDescent="0.2">
      <c r="A2033" t="s">
        <v>66</v>
      </c>
      <c r="B2033">
        <v>412</v>
      </c>
      <c r="C2033">
        <v>0</v>
      </c>
      <c r="D2033">
        <v>16</v>
      </c>
    </row>
    <row r="2034" spans="1:4" x14ac:dyDescent="0.2">
      <c r="A2034" t="s">
        <v>83</v>
      </c>
    </row>
    <row r="2035" spans="1:4" x14ac:dyDescent="0.2">
      <c r="A2035" t="s">
        <v>72</v>
      </c>
      <c r="B2035" s="20">
        <v>45222</v>
      </c>
      <c r="C2035" s="20">
        <v>42692</v>
      </c>
      <c r="D2035" s="20">
        <v>183427</v>
      </c>
    </row>
    <row r="2036" spans="1:4" x14ac:dyDescent="0.2">
      <c r="A2036" t="s">
        <v>59</v>
      </c>
      <c r="B2036">
        <v>696</v>
      </c>
      <c r="C2036">
        <v>643</v>
      </c>
      <c r="D2036" s="20">
        <v>2899</v>
      </c>
    </row>
    <row r="2037" spans="1:4" x14ac:dyDescent="0.2">
      <c r="A2037" t="s">
        <v>60</v>
      </c>
      <c r="B2037">
        <v>567</v>
      </c>
      <c r="C2037">
        <v>504</v>
      </c>
      <c r="D2037" s="20">
        <v>2339</v>
      </c>
    </row>
    <row r="2038" spans="1:4" x14ac:dyDescent="0.2">
      <c r="A2038" t="s">
        <v>61</v>
      </c>
      <c r="B2038">
        <v>894</v>
      </c>
      <c r="C2038">
        <v>836</v>
      </c>
      <c r="D2038" s="20">
        <v>3772</v>
      </c>
    </row>
    <row r="2039" spans="1:4" x14ac:dyDescent="0.2">
      <c r="A2039" t="s">
        <v>62</v>
      </c>
      <c r="B2039" s="20">
        <v>5206</v>
      </c>
      <c r="C2039" s="20">
        <v>4856</v>
      </c>
      <c r="D2039" s="20">
        <v>22210</v>
      </c>
    </row>
    <row r="2040" spans="1:4" x14ac:dyDescent="0.2">
      <c r="A2040" t="s">
        <v>63</v>
      </c>
      <c r="B2040" s="20">
        <v>11292</v>
      </c>
      <c r="C2040" s="20">
        <v>10721</v>
      </c>
      <c r="D2040" s="20">
        <v>49252</v>
      </c>
    </row>
    <row r="2041" spans="1:4" x14ac:dyDescent="0.2">
      <c r="A2041" t="s">
        <v>64</v>
      </c>
      <c r="B2041" s="20">
        <v>20946</v>
      </c>
      <c r="C2041" s="20">
        <v>20117</v>
      </c>
      <c r="D2041" s="20">
        <v>83500</v>
      </c>
    </row>
    <row r="2042" spans="1:4" x14ac:dyDescent="0.2">
      <c r="A2042" t="s">
        <v>74</v>
      </c>
      <c r="B2042" s="20">
        <v>5229</v>
      </c>
      <c r="C2042" s="20">
        <v>5015</v>
      </c>
      <c r="D2042" s="20">
        <v>19439</v>
      </c>
    </row>
    <row r="2043" spans="1:4" x14ac:dyDescent="0.2">
      <c r="A2043" t="s">
        <v>66</v>
      </c>
      <c r="B2043">
        <v>392</v>
      </c>
      <c r="C2043">
        <v>0</v>
      </c>
      <c r="D2043">
        <v>16</v>
      </c>
    </row>
    <row r="2044" spans="1:4" x14ac:dyDescent="0.2">
      <c r="A2044" t="s">
        <v>84</v>
      </c>
    </row>
    <row r="2045" spans="1:4" x14ac:dyDescent="0.2">
      <c r="A2045" t="s">
        <v>72</v>
      </c>
      <c r="B2045" s="20">
        <v>55546</v>
      </c>
      <c r="C2045" s="20">
        <v>54506</v>
      </c>
      <c r="D2045" s="20">
        <v>232766</v>
      </c>
    </row>
    <row r="2046" spans="1:4" x14ac:dyDescent="0.2">
      <c r="A2046" t="s">
        <v>59</v>
      </c>
      <c r="B2046">
        <v>153</v>
      </c>
      <c r="C2046">
        <v>151</v>
      </c>
      <c r="D2046">
        <v>569</v>
      </c>
    </row>
    <row r="2047" spans="1:4" x14ac:dyDescent="0.2">
      <c r="A2047" t="s">
        <v>60</v>
      </c>
      <c r="B2047">
        <v>63</v>
      </c>
      <c r="C2047">
        <v>61</v>
      </c>
      <c r="D2047">
        <v>259</v>
      </c>
    </row>
    <row r="2048" spans="1:4" x14ac:dyDescent="0.2">
      <c r="A2048" t="s">
        <v>61</v>
      </c>
      <c r="B2048">
        <v>551</v>
      </c>
      <c r="C2048">
        <v>528</v>
      </c>
      <c r="D2048" s="20">
        <v>2622</v>
      </c>
    </row>
    <row r="2049" spans="1:4" x14ac:dyDescent="0.2">
      <c r="A2049" t="s">
        <v>62</v>
      </c>
      <c r="B2049" s="20">
        <v>1714</v>
      </c>
      <c r="C2049" s="20">
        <v>1665</v>
      </c>
      <c r="D2049" s="20">
        <v>7755</v>
      </c>
    </row>
    <row r="2050" spans="1:4" x14ac:dyDescent="0.2">
      <c r="A2050" t="s">
        <v>63</v>
      </c>
      <c r="B2050" s="20">
        <v>8962</v>
      </c>
      <c r="C2050" s="20">
        <v>8794</v>
      </c>
      <c r="D2050" s="20">
        <v>41435</v>
      </c>
    </row>
    <row r="2051" spans="1:4" x14ac:dyDescent="0.2">
      <c r="A2051" t="s">
        <v>64</v>
      </c>
      <c r="B2051" s="20">
        <v>30976</v>
      </c>
      <c r="C2051" s="20">
        <v>30401</v>
      </c>
      <c r="D2051" s="20">
        <v>130354</v>
      </c>
    </row>
    <row r="2052" spans="1:4" x14ac:dyDescent="0.2">
      <c r="A2052" t="s">
        <v>74</v>
      </c>
      <c r="B2052" s="20">
        <v>13107</v>
      </c>
      <c r="C2052" s="20">
        <v>12906</v>
      </c>
      <c r="D2052" s="20">
        <v>49772</v>
      </c>
    </row>
    <row r="2053" spans="1:4" x14ac:dyDescent="0.2">
      <c r="A2053" t="s">
        <v>66</v>
      </c>
      <c r="B2053">
        <v>20</v>
      </c>
      <c r="C2053">
        <v>0</v>
      </c>
      <c r="D2053">
        <v>0</v>
      </c>
    </row>
    <row r="2054" spans="1:4" x14ac:dyDescent="0.2">
      <c r="A2054" t="s">
        <v>150</v>
      </c>
    </row>
    <row r="2055" spans="1:4" x14ac:dyDescent="0.2">
      <c r="A2055" t="s">
        <v>82</v>
      </c>
    </row>
    <row r="2056" spans="1:4" x14ac:dyDescent="0.2">
      <c r="A2056" t="s">
        <v>72</v>
      </c>
      <c r="B2056" s="20">
        <v>44276</v>
      </c>
      <c r="C2056" s="20">
        <v>44155</v>
      </c>
      <c r="D2056" s="20">
        <v>192306</v>
      </c>
    </row>
    <row r="2057" spans="1:4" x14ac:dyDescent="0.2">
      <c r="A2057" t="s">
        <v>59</v>
      </c>
      <c r="B2057">
        <v>194</v>
      </c>
      <c r="C2057">
        <v>193</v>
      </c>
      <c r="D2057">
        <v>841</v>
      </c>
    </row>
    <row r="2058" spans="1:4" x14ac:dyDescent="0.2">
      <c r="A2058" t="s">
        <v>60</v>
      </c>
      <c r="B2058">
        <v>118</v>
      </c>
      <c r="C2058">
        <v>118</v>
      </c>
      <c r="D2058">
        <v>420</v>
      </c>
    </row>
    <row r="2059" spans="1:4" x14ac:dyDescent="0.2">
      <c r="A2059" t="s">
        <v>61</v>
      </c>
      <c r="B2059">
        <v>89</v>
      </c>
      <c r="C2059">
        <v>89</v>
      </c>
      <c r="D2059">
        <v>412</v>
      </c>
    </row>
    <row r="2060" spans="1:4" x14ac:dyDescent="0.2">
      <c r="A2060" t="s">
        <v>62</v>
      </c>
      <c r="B2060" s="20">
        <v>1208</v>
      </c>
      <c r="C2060" s="20">
        <v>1206</v>
      </c>
      <c r="D2060" s="20">
        <v>6038</v>
      </c>
    </row>
    <row r="2061" spans="1:4" x14ac:dyDescent="0.2">
      <c r="A2061" t="s">
        <v>63</v>
      </c>
      <c r="B2061" s="20">
        <v>2760</v>
      </c>
      <c r="C2061" s="20">
        <v>2753</v>
      </c>
      <c r="D2061" s="20">
        <v>12929</v>
      </c>
    </row>
    <row r="2062" spans="1:4" x14ac:dyDescent="0.2">
      <c r="A2062" t="s">
        <v>64</v>
      </c>
      <c r="B2062" s="20">
        <v>25422</v>
      </c>
      <c r="C2062" s="20">
        <v>25351</v>
      </c>
      <c r="D2062" s="20">
        <v>112553</v>
      </c>
    </row>
    <row r="2063" spans="1:4" x14ac:dyDescent="0.2">
      <c r="A2063" t="s">
        <v>74</v>
      </c>
      <c r="B2063" s="20">
        <v>14484</v>
      </c>
      <c r="C2063" s="20">
        <v>14445</v>
      </c>
      <c r="D2063" s="20">
        <v>59113</v>
      </c>
    </row>
    <row r="2064" spans="1:4" x14ac:dyDescent="0.2">
      <c r="A2064" t="s">
        <v>66</v>
      </c>
      <c r="B2064">
        <v>1</v>
      </c>
      <c r="C2064">
        <v>0</v>
      </c>
      <c r="D2064">
        <v>0</v>
      </c>
    </row>
    <row r="2065" spans="1:4" x14ac:dyDescent="0.2">
      <c r="A2065" t="s">
        <v>83</v>
      </c>
    </row>
    <row r="2066" spans="1:4" x14ac:dyDescent="0.2">
      <c r="A2066" t="s">
        <v>72</v>
      </c>
      <c r="B2066">
        <v>0</v>
      </c>
      <c r="C2066">
        <v>0</v>
      </c>
      <c r="D2066">
        <v>0</v>
      </c>
    </row>
    <row r="2067" spans="1:4" x14ac:dyDescent="0.2">
      <c r="A2067" t="s">
        <v>59</v>
      </c>
      <c r="B2067">
        <v>0</v>
      </c>
      <c r="C2067">
        <v>0</v>
      </c>
      <c r="D2067">
        <v>0</v>
      </c>
    </row>
    <row r="2068" spans="1:4" x14ac:dyDescent="0.2">
      <c r="A2068" t="s">
        <v>60</v>
      </c>
      <c r="B2068">
        <v>0</v>
      </c>
      <c r="C2068">
        <v>0</v>
      </c>
      <c r="D2068">
        <v>0</v>
      </c>
    </row>
    <row r="2069" spans="1:4" x14ac:dyDescent="0.2">
      <c r="A2069" t="s">
        <v>61</v>
      </c>
      <c r="B2069">
        <v>0</v>
      </c>
      <c r="C2069">
        <v>0</v>
      </c>
      <c r="D2069">
        <v>0</v>
      </c>
    </row>
    <row r="2070" spans="1:4" x14ac:dyDescent="0.2">
      <c r="A2070" t="s">
        <v>62</v>
      </c>
      <c r="B2070">
        <v>0</v>
      </c>
      <c r="C2070">
        <v>0</v>
      </c>
      <c r="D2070">
        <v>0</v>
      </c>
    </row>
    <row r="2071" spans="1:4" x14ac:dyDescent="0.2">
      <c r="A2071" t="s">
        <v>63</v>
      </c>
      <c r="B2071">
        <v>0</v>
      </c>
      <c r="C2071">
        <v>0</v>
      </c>
      <c r="D2071">
        <v>0</v>
      </c>
    </row>
    <row r="2072" spans="1:4" x14ac:dyDescent="0.2">
      <c r="A2072" t="s">
        <v>64</v>
      </c>
      <c r="B2072">
        <v>0</v>
      </c>
      <c r="C2072">
        <v>0</v>
      </c>
      <c r="D2072">
        <v>0</v>
      </c>
    </row>
    <row r="2073" spans="1:4" x14ac:dyDescent="0.2">
      <c r="A2073" t="s">
        <v>74</v>
      </c>
      <c r="B2073">
        <v>0</v>
      </c>
      <c r="C2073">
        <v>0</v>
      </c>
      <c r="D2073">
        <v>0</v>
      </c>
    </row>
    <row r="2074" spans="1:4" x14ac:dyDescent="0.2">
      <c r="A2074" t="s">
        <v>66</v>
      </c>
      <c r="B2074">
        <v>0</v>
      </c>
      <c r="C2074">
        <v>0</v>
      </c>
      <c r="D2074">
        <v>0</v>
      </c>
    </row>
    <row r="2075" spans="1:4" x14ac:dyDescent="0.2">
      <c r="A2075" t="s">
        <v>84</v>
      </c>
    </row>
    <row r="2076" spans="1:4" x14ac:dyDescent="0.2">
      <c r="A2076" t="s">
        <v>72</v>
      </c>
      <c r="B2076" s="20">
        <v>44276</v>
      </c>
      <c r="C2076" s="20">
        <v>44155</v>
      </c>
      <c r="D2076" s="20">
        <v>192306</v>
      </c>
    </row>
    <row r="2077" spans="1:4" x14ac:dyDescent="0.2">
      <c r="A2077" t="s">
        <v>59</v>
      </c>
      <c r="B2077">
        <v>194</v>
      </c>
      <c r="C2077">
        <v>193</v>
      </c>
      <c r="D2077">
        <v>841</v>
      </c>
    </row>
    <row r="2078" spans="1:4" x14ac:dyDescent="0.2">
      <c r="A2078" t="s">
        <v>60</v>
      </c>
      <c r="B2078">
        <v>118</v>
      </c>
      <c r="C2078">
        <v>118</v>
      </c>
      <c r="D2078">
        <v>420</v>
      </c>
    </row>
    <row r="2079" spans="1:4" x14ac:dyDescent="0.2">
      <c r="A2079" t="s">
        <v>61</v>
      </c>
      <c r="B2079">
        <v>89</v>
      </c>
      <c r="C2079">
        <v>89</v>
      </c>
      <c r="D2079">
        <v>412</v>
      </c>
    </row>
    <row r="2080" spans="1:4" x14ac:dyDescent="0.2">
      <c r="A2080" t="s">
        <v>62</v>
      </c>
      <c r="B2080" s="20">
        <v>1208</v>
      </c>
      <c r="C2080" s="20">
        <v>1206</v>
      </c>
      <c r="D2080" s="20">
        <v>6038</v>
      </c>
    </row>
    <row r="2081" spans="1:4" x14ac:dyDescent="0.2">
      <c r="A2081" t="s">
        <v>63</v>
      </c>
      <c r="B2081" s="20">
        <v>2760</v>
      </c>
      <c r="C2081" s="20">
        <v>2753</v>
      </c>
      <c r="D2081" s="20">
        <v>12929</v>
      </c>
    </row>
    <row r="2082" spans="1:4" x14ac:dyDescent="0.2">
      <c r="A2082" t="s">
        <v>64</v>
      </c>
      <c r="B2082" s="20">
        <v>25422</v>
      </c>
      <c r="C2082" s="20">
        <v>25351</v>
      </c>
      <c r="D2082" s="20">
        <v>112553</v>
      </c>
    </row>
    <row r="2083" spans="1:4" x14ac:dyDescent="0.2">
      <c r="A2083" t="s">
        <v>74</v>
      </c>
      <c r="B2083" s="20">
        <v>14484</v>
      </c>
      <c r="C2083" s="20">
        <v>14445</v>
      </c>
      <c r="D2083" s="20">
        <v>59113</v>
      </c>
    </row>
    <row r="2084" spans="1:4" x14ac:dyDescent="0.2">
      <c r="A2084" t="s">
        <v>66</v>
      </c>
      <c r="B2084">
        <v>1</v>
      </c>
      <c r="C2084">
        <v>0</v>
      </c>
      <c r="D2084">
        <v>0</v>
      </c>
    </row>
    <row r="2085" spans="1:4" x14ac:dyDescent="0.2">
      <c r="A2085" t="s">
        <v>151</v>
      </c>
    </row>
    <row r="2086" spans="1:4" x14ac:dyDescent="0.2">
      <c r="A2086" t="s">
        <v>82</v>
      </c>
    </row>
    <row r="2087" spans="1:4" x14ac:dyDescent="0.2">
      <c r="A2087" t="s">
        <v>72</v>
      </c>
      <c r="B2087" s="20">
        <v>22933</v>
      </c>
      <c r="C2087" s="20">
        <v>22298</v>
      </c>
      <c r="D2087" s="20">
        <v>89682</v>
      </c>
    </row>
    <row r="2088" spans="1:4" x14ac:dyDescent="0.2">
      <c r="A2088" t="s">
        <v>59</v>
      </c>
      <c r="B2088">
        <v>211</v>
      </c>
      <c r="C2088">
        <v>204</v>
      </c>
      <c r="D2088">
        <v>807</v>
      </c>
    </row>
    <row r="2089" spans="1:4" x14ac:dyDescent="0.2">
      <c r="A2089" t="s">
        <v>60</v>
      </c>
      <c r="B2089">
        <v>0</v>
      </c>
      <c r="C2089">
        <v>0</v>
      </c>
      <c r="D2089">
        <v>0</v>
      </c>
    </row>
    <row r="2090" spans="1:4" x14ac:dyDescent="0.2">
      <c r="A2090" t="s">
        <v>61</v>
      </c>
      <c r="B2090">
        <v>362</v>
      </c>
      <c r="C2090">
        <v>349</v>
      </c>
      <c r="D2090" s="20">
        <v>1509</v>
      </c>
    </row>
    <row r="2091" spans="1:4" x14ac:dyDescent="0.2">
      <c r="A2091" t="s">
        <v>62</v>
      </c>
      <c r="B2091">
        <v>983</v>
      </c>
      <c r="C2091">
        <v>960</v>
      </c>
      <c r="D2091" s="20">
        <v>4101</v>
      </c>
    </row>
    <row r="2092" spans="1:4" x14ac:dyDescent="0.2">
      <c r="A2092" t="s">
        <v>63</v>
      </c>
      <c r="B2092" s="20">
        <v>3124</v>
      </c>
      <c r="C2092" s="20">
        <v>3055</v>
      </c>
      <c r="D2092" s="20">
        <v>13107</v>
      </c>
    </row>
    <row r="2093" spans="1:4" x14ac:dyDescent="0.2">
      <c r="A2093" t="s">
        <v>64</v>
      </c>
      <c r="B2093" s="20">
        <v>7015</v>
      </c>
      <c r="C2093" s="20">
        <v>6798</v>
      </c>
      <c r="D2093" s="20">
        <v>28707</v>
      </c>
    </row>
    <row r="2094" spans="1:4" x14ac:dyDescent="0.2">
      <c r="A2094" t="s">
        <v>74</v>
      </c>
      <c r="B2094" s="20">
        <v>11183</v>
      </c>
      <c r="C2094" s="20">
        <v>10932</v>
      </c>
      <c r="D2094" s="20">
        <v>41451</v>
      </c>
    </row>
    <row r="2095" spans="1:4" x14ac:dyDescent="0.2">
      <c r="A2095" t="s">
        <v>66</v>
      </c>
      <c r="B2095">
        <v>55</v>
      </c>
      <c r="C2095">
        <v>0</v>
      </c>
      <c r="D2095">
        <v>0</v>
      </c>
    </row>
    <row r="2096" spans="1:4" x14ac:dyDescent="0.2">
      <c r="A2096" t="s">
        <v>83</v>
      </c>
    </row>
    <row r="2097" spans="1:4" x14ac:dyDescent="0.2">
      <c r="A2097" t="s">
        <v>72</v>
      </c>
      <c r="B2097">
        <v>0</v>
      </c>
      <c r="C2097">
        <v>0</v>
      </c>
      <c r="D2097">
        <v>0</v>
      </c>
    </row>
    <row r="2098" spans="1:4" x14ac:dyDescent="0.2">
      <c r="A2098" t="s">
        <v>59</v>
      </c>
      <c r="B2098">
        <v>0</v>
      </c>
      <c r="C2098">
        <v>0</v>
      </c>
      <c r="D2098">
        <v>0</v>
      </c>
    </row>
    <row r="2099" spans="1:4" x14ac:dyDescent="0.2">
      <c r="A2099" t="s">
        <v>60</v>
      </c>
      <c r="B2099">
        <v>0</v>
      </c>
      <c r="C2099">
        <v>0</v>
      </c>
      <c r="D2099">
        <v>0</v>
      </c>
    </row>
    <row r="2100" spans="1:4" x14ac:dyDescent="0.2">
      <c r="A2100" t="s">
        <v>61</v>
      </c>
      <c r="B2100">
        <v>0</v>
      </c>
      <c r="C2100">
        <v>0</v>
      </c>
      <c r="D2100">
        <v>0</v>
      </c>
    </row>
    <row r="2101" spans="1:4" x14ac:dyDescent="0.2">
      <c r="A2101" t="s">
        <v>62</v>
      </c>
      <c r="B2101">
        <v>0</v>
      </c>
      <c r="C2101">
        <v>0</v>
      </c>
      <c r="D2101">
        <v>0</v>
      </c>
    </row>
    <row r="2102" spans="1:4" x14ac:dyDescent="0.2">
      <c r="A2102" t="s">
        <v>63</v>
      </c>
      <c r="B2102">
        <v>0</v>
      </c>
      <c r="C2102">
        <v>0</v>
      </c>
      <c r="D2102">
        <v>0</v>
      </c>
    </row>
    <row r="2103" spans="1:4" x14ac:dyDescent="0.2">
      <c r="A2103" t="s">
        <v>64</v>
      </c>
      <c r="B2103">
        <v>0</v>
      </c>
      <c r="C2103">
        <v>0</v>
      </c>
      <c r="D2103">
        <v>0</v>
      </c>
    </row>
    <row r="2104" spans="1:4" x14ac:dyDescent="0.2">
      <c r="A2104" t="s">
        <v>74</v>
      </c>
      <c r="B2104">
        <v>0</v>
      </c>
      <c r="C2104">
        <v>0</v>
      </c>
      <c r="D2104">
        <v>0</v>
      </c>
    </row>
    <row r="2105" spans="1:4" x14ac:dyDescent="0.2">
      <c r="A2105" t="s">
        <v>66</v>
      </c>
      <c r="B2105">
        <v>0</v>
      </c>
      <c r="C2105">
        <v>0</v>
      </c>
      <c r="D2105">
        <v>0</v>
      </c>
    </row>
    <row r="2106" spans="1:4" x14ac:dyDescent="0.2">
      <c r="A2106" t="s">
        <v>84</v>
      </c>
    </row>
    <row r="2107" spans="1:4" x14ac:dyDescent="0.2">
      <c r="A2107" t="s">
        <v>72</v>
      </c>
      <c r="B2107" s="20">
        <v>22933</v>
      </c>
      <c r="C2107" s="20">
        <v>22298</v>
      </c>
      <c r="D2107" s="20">
        <v>89682</v>
      </c>
    </row>
    <row r="2108" spans="1:4" x14ac:dyDescent="0.2">
      <c r="A2108" t="s">
        <v>59</v>
      </c>
      <c r="B2108">
        <v>211</v>
      </c>
      <c r="C2108">
        <v>204</v>
      </c>
      <c r="D2108">
        <v>807</v>
      </c>
    </row>
    <row r="2109" spans="1:4" x14ac:dyDescent="0.2">
      <c r="A2109" t="s">
        <v>60</v>
      </c>
      <c r="B2109">
        <v>0</v>
      </c>
      <c r="C2109">
        <v>0</v>
      </c>
      <c r="D2109">
        <v>0</v>
      </c>
    </row>
    <row r="2110" spans="1:4" x14ac:dyDescent="0.2">
      <c r="A2110" t="s">
        <v>61</v>
      </c>
      <c r="B2110">
        <v>362</v>
      </c>
      <c r="C2110">
        <v>349</v>
      </c>
      <c r="D2110" s="20">
        <v>1509</v>
      </c>
    </row>
    <row r="2111" spans="1:4" x14ac:dyDescent="0.2">
      <c r="A2111" t="s">
        <v>62</v>
      </c>
      <c r="B2111">
        <v>983</v>
      </c>
      <c r="C2111">
        <v>960</v>
      </c>
      <c r="D2111" s="20">
        <v>4101</v>
      </c>
    </row>
    <row r="2112" spans="1:4" x14ac:dyDescent="0.2">
      <c r="A2112" t="s">
        <v>63</v>
      </c>
      <c r="B2112" s="20">
        <v>3124</v>
      </c>
      <c r="C2112" s="20">
        <v>3055</v>
      </c>
      <c r="D2112" s="20">
        <v>13107</v>
      </c>
    </row>
    <row r="2113" spans="1:4" x14ac:dyDescent="0.2">
      <c r="A2113" t="s">
        <v>64</v>
      </c>
      <c r="B2113" s="20">
        <v>7015</v>
      </c>
      <c r="C2113" s="20">
        <v>6798</v>
      </c>
      <c r="D2113" s="20">
        <v>28707</v>
      </c>
    </row>
    <row r="2114" spans="1:4" x14ac:dyDescent="0.2">
      <c r="A2114" t="s">
        <v>74</v>
      </c>
      <c r="B2114" s="20">
        <v>11183</v>
      </c>
      <c r="C2114" s="20">
        <v>10932</v>
      </c>
      <c r="D2114" s="20">
        <v>41451</v>
      </c>
    </row>
    <row r="2115" spans="1:4" x14ac:dyDescent="0.2">
      <c r="A2115" t="s">
        <v>66</v>
      </c>
      <c r="B2115">
        <v>55</v>
      </c>
      <c r="C2115">
        <v>0</v>
      </c>
      <c r="D2115">
        <v>0</v>
      </c>
    </row>
    <row r="2116" spans="1:4" x14ac:dyDescent="0.2">
      <c r="A2116" t="s">
        <v>152</v>
      </c>
    </row>
    <row r="2117" spans="1:4" x14ac:dyDescent="0.2">
      <c r="A2117" t="s">
        <v>82</v>
      </c>
    </row>
    <row r="2118" spans="1:4" x14ac:dyDescent="0.2">
      <c r="A2118" t="s">
        <v>72</v>
      </c>
      <c r="B2118" s="20">
        <v>40845</v>
      </c>
      <c r="C2118" s="20">
        <v>40582</v>
      </c>
      <c r="D2118" s="20">
        <v>181796</v>
      </c>
    </row>
    <row r="2119" spans="1:4" x14ac:dyDescent="0.2">
      <c r="A2119" t="s">
        <v>59</v>
      </c>
      <c r="B2119">
        <v>272</v>
      </c>
      <c r="C2119">
        <v>269</v>
      </c>
      <c r="D2119" s="20">
        <v>1146</v>
      </c>
    </row>
    <row r="2120" spans="1:4" x14ac:dyDescent="0.2">
      <c r="A2120" t="s">
        <v>60</v>
      </c>
      <c r="B2120">
        <v>100</v>
      </c>
      <c r="C2120">
        <v>98</v>
      </c>
      <c r="D2120">
        <v>375</v>
      </c>
    </row>
    <row r="2121" spans="1:4" x14ac:dyDescent="0.2">
      <c r="A2121" t="s">
        <v>61</v>
      </c>
      <c r="B2121">
        <v>203</v>
      </c>
      <c r="C2121">
        <v>202</v>
      </c>
      <c r="D2121" s="20">
        <v>1049</v>
      </c>
    </row>
    <row r="2122" spans="1:4" x14ac:dyDescent="0.2">
      <c r="A2122" t="s">
        <v>62</v>
      </c>
      <c r="B2122">
        <v>907</v>
      </c>
      <c r="C2122">
        <v>896</v>
      </c>
      <c r="D2122" s="20">
        <v>4385</v>
      </c>
    </row>
    <row r="2123" spans="1:4" x14ac:dyDescent="0.2">
      <c r="A2123" t="s">
        <v>63</v>
      </c>
      <c r="B2123" s="20">
        <v>3465</v>
      </c>
      <c r="C2123" s="20">
        <v>3442</v>
      </c>
      <c r="D2123" s="20">
        <v>16779</v>
      </c>
    </row>
    <row r="2124" spans="1:4" x14ac:dyDescent="0.2">
      <c r="A2124" t="s">
        <v>64</v>
      </c>
      <c r="B2124" s="20">
        <v>20408</v>
      </c>
      <c r="C2124" s="20">
        <v>20280</v>
      </c>
      <c r="D2124" s="20">
        <v>93881</v>
      </c>
    </row>
    <row r="2125" spans="1:4" x14ac:dyDescent="0.2">
      <c r="A2125" t="s">
        <v>74</v>
      </c>
      <c r="B2125" s="20">
        <v>15482</v>
      </c>
      <c r="C2125" s="20">
        <v>15395</v>
      </c>
      <c r="D2125" s="20">
        <v>64181</v>
      </c>
    </row>
    <row r="2126" spans="1:4" x14ac:dyDescent="0.2">
      <c r="A2126" t="s">
        <v>66</v>
      </c>
      <c r="B2126">
        <v>8</v>
      </c>
      <c r="C2126">
        <v>0</v>
      </c>
      <c r="D2126">
        <v>0</v>
      </c>
    </row>
    <row r="2127" spans="1:4" x14ac:dyDescent="0.2">
      <c r="A2127" t="s">
        <v>83</v>
      </c>
    </row>
    <row r="2128" spans="1:4" x14ac:dyDescent="0.2">
      <c r="A2128" t="s">
        <v>72</v>
      </c>
      <c r="B2128">
        <v>0</v>
      </c>
      <c r="C2128">
        <v>0</v>
      </c>
      <c r="D2128">
        <v>0</v>
      </c>
    </row>
    <row r="2129" spans="1:4" x14ac:dyDescent="0.2">
      <c r="A2129" t="s">
        <v>59</v>
      </c>
      <c r="B2129">
        <v>0</v>
      </c>
      <c r="C2129">
        <v>0</v>
      </c>
      <c r="D2129">
        <v>0</v>
      </c>
    </row>
    <row r="2130" spans="1:4" x14ac:dyDescent="0.2">
      <c r="A2130" t="s">
        <v>60</v>
      </c>
      <c r="B2130">
        <v>0</v>
      </c>
      <c r="C2130">
        <v>0</v>
      </c>
      <c r="D2130">
        <v>0</v>
      </c>
    </row>
    <row r="2131" spans="1:4" x14ac:dyDescent="0.2">
      <c r="A2131" t="s">
        <v>61</v>
      </c>
      <c r="B2131">
        <v>0</v>
      </c>
      <c r="C2131">
        <v>0</v>
      </c>
      <c r="D2131">
        <v>0</v>
      </c>
    </row>
    <row r="2132" spans="1:4" x14ac:dyDescent="0.2">
      <c r="A2132" t="s">
        <v>62</v>
      </c>
      <c r="B2132">
        <v>0</v>
      </c>
      <c r="C2132">
        <v>0</v>
      </c>
      <c r="D2132">
        <v>0</v>
      </c>
    </row>
    <row r="2133" spans="1:4" x14ac:dyDescent="0.2">
      <c r="A2133" t="s">
        <v>63</v>
      </c>
      <c r="B2133">
        <v>0</v>
      </c>
      <c r="C2133">
        <v>0</v>
      </c>
      <c r="D2133">
        <v>0</v>
      </c>
    </row>
    <row r="2134" spans="1:4" x14ac:dyDescent="0.2">
      <c r="A2134" t="s">
        <v>64</v>
      </c>
      <c r="B2134">
        <v>0</v>
      </c>
      <c r="C2134">
        <v>0</v>
      </c>
      <c r="D2134">
        <v>0</v>
      </c>
    </row>
    <row r="2135" spans="1:4" x14ac:dyDescent="0.2">
      <c r="A2135" t="s">
        <v>74</v>
      </c>
      <c r="B2135">
        <v>0</v>
      </c>
      <c r="C2135">
        <v>0</v>
      </c>
      <c r="D2135">
        <v>0</v>
      </c>
    </row>
    <row r="2136" spans="1:4" x14ac:dyDescent="0.2">
      <c r="A2136" t="s">
        <v>66</v>
      </c>
      <c r="B2136">
        <v>0</v>
      </c>
      <c r="C2136">
        <v>0</v>
      </c>
      <c r="D2136">
        <v>0</v>
      </c>
    </row>
    <row r="2137" spans="1:4" x14ac:dyDescent="0.2">
      <c r="A2137" t="s">
        <v>84</v>
      </c>
    </row>
    <row r="2138" spans="1:4" x14ac:dyDescent="0.2">
      <c r="A2138" t="s">
        <v>72</v>
      </c>
      <c r="B2138" s="20">
        <v>40845</v>
      </c>
      <c r="C2138" s="20">
        <v>40582</v>
      </c>
      <c r="D2138" s="20">
        <v>181796</v>
      </c>
    </row>
    <row r="2139" spans="1:4" x14ac:dyDescent="0.2">
      <c r="A2139" t="s">
        <v>59</v>
      </c>
      <c r="B2139">
        <v>272</v>
      </c>
      <c r="C2139">
        <v>269</v>
      </c>
      <c r="D2139" s="20">
        <v>1146</v>
      </c>
    </row>
    <row r="2140" spans="1:4" x14ac:dyDescent="0.2">
      <c r="A2140" t="s">
        <v>60</v>
      </c>
      <c r="B2140">
        <v>100</v>
      </c>
      <c r="C2140">
        <v>98</v>
      </c>
      <c r="D2140">
        <v>375</v>
      </c>
    </row>
    <row r="2141" spans="1:4" x14ac:dyDescent="0.2">
      <c r="A2141" t="s">
        <v>61</v>
      </c>
      <c r="B2141">
        <v>203</v>
      </c>
      <c r="C2141">
        <v>202</v>
      </c>
      <c r="D2141" s="20">
        <v>1049</v>
      </c>
    </row>
    <row r="2142" spans="1:4" x14ac:dyDescent="0.2">
      <c r="A2142" t="s">
        <v>62</v>
      </c>
      <c r="B2142">
        <v>907</v>
      </c>
      <c r="C2142">
        <v>896</v>
      </c>
      <c r="D2142" s="20">
        <v>4385</v>
      </c>
    </row>
    <row r="2143" spans="1:4" x14ac:dyDescent="0.2">
      <c r="A2143" t="s">
        <v>63</v>
      </c>
      <c r="B2143" s="20">
        <v>3465</v>
      </c>
      <c r="C2143" s="20">
        <v>3442</v>
      </c>
      <c r="D2143" s="20">
        <v>16779</v>
      </c>
    </row>
    <row r="2144" spans="1:4" x14ac:dyDescent="0.2">
      <c r="A2144" t="s">
        <v>64</v>
      </c>
      <c r="B2144" s="20">
        <v>20408</v>
      </c>
      <c r="C2144" s="20">
        <v>20280</v>
      </c>
      <c r="D2144" s="20">
        <v>93881</v>
      </c>
    </row>
    <row r="2145" spans="1:4" x14ac:dyDescent="0.2">
      <c r="A2145" t="s">
        <v>74</v>
      </c>
      <c r="B2145" s="20">
        <v>15482</v>
      </c>
      <c r="C2145" s="20">
        <v>15395</v>
      </c>
      <c r="D2145" s="20">
        <v>64181</v>
      </c>
    </row>
    <row r="2146" spans="1:4" x14ac:dyDescent="0.2">
      <c r="A2146" t="s">
        <v>66</v>
      </c>
      <c r="B2146">
        <v>8</v>
      </c>
      <c r="C2146">
        <v>0</v>
      </c>
      <c r="D2146">
        <v>0</v>
      </c>
    </row>
    <row r="2147" spans="1:4" x14ac:dyDescent="0.2">
      <c r="A2147" t="s">
        <v>153</v>
      </c>
    </row>
    <row r="2148" spans="1:4" x14ac:dyDescent="0.2">
      <c r="A2148" t="s">
        <v>82</v>
      </c>
    </row>
    <row r="2149" spans="1:4" x14ac:dyDescent="0.2">
      <c r="A2149" t="s">
        <v>72</v>
      </c>
      <c r="B2149" s="20">
        <v>37099</v>
      </c>
      <c r="C2149" s="20">
        <v>36889</v>
      </c>
      <c r="D2149" s="20">
        <v>144610</v>
      </c>
    </row>
    <row r="2150" spans="1:4" x14ac:dyDescent="0.2">
      <c r="A2150" t="s">
        <v>59</v>
      </c>
      <c r="B2150">
        <v>353</v>
      </c>
      <c r="C2150">
        <v>348</v>
      </c>
      <c r="D2150" s="20">
        <v>1281</v>
      </c>
    </row>
    <row r="2151" spans="1:4" x14ac:dyDescent="0.2">
      <c r="A2151" t="s">
        <v>60</v>
      </c>
      <c r="B2151">
        <v>56</v>
      </c>
      <c r="C2151">
        <v>50</v>
      </c>
      <c r="D2151">
        <v>236</v>
      </c>
    </row>
    <row r="2152" spans="1:4" x14ac:dyDescent="0.2">
      <c r="A2152" t="s">
        <v>61</v>
      </c>
      <c r="B2152">
        <v>181</v>
      </c>
      <c r="C2152">
        <v>180</v>
      </c>
      <c r="D2152">
        <v>849</v>
      </c>
    </row>
    <row r="2153" spans="1:4" x14ac:dyDescent="0.2">
      <c r="A2153" t="s">
        <v>62</v>
      </c>
      <c r="B2153">
        <v>670</v>
      </c>
      <c r="C2153">
        <v>663</v>
      </c>
      <c r="D2153" s="20">
        <v>3201</v>
      </c>
    </row>
    <row r="2154" spans="1:4" x14ac:dyDescent="0.2">
      <c r="A2154" t="s">
        <v>63</v>
      </c>
      <c r="B2154" s="20">
        <v>2182</v>
      </c>
      <c r="C2154" s="20">
        <v>2157</v>
      </c>
      <c r="D2154" s="20">
        <v>9721</v>
      </c>
    </row>
    <row r="2155" spans="1:4" x14ac:dyDescent="0.2">
      <c r="A2155" t="s">
        <v>64</v>
      </c>
      <c r="B2155" s="20">
        <v>11398</v>
      </c>
      <c r="C2155" s="20">
        <v>11352</v>
      </c>
      <c r="D2155" s="20">
        <v>47164</v>
      </c>
    </row>
    <row r="2156" spans="1:4" x14ac:dyDescent="0.2">
      <c r="A2156" t="s">
        <v>74</v>
      </c>
      <c r="B2156" s="20">
        <v>22254</v>
      </c>
      <c r="C2156" s="20">
        <v>22139</v>
      </c>
      <c r="D2156" s="20">
        <v>82158</v>
      </c>
    </row>
    <row r="2157" spans="1:4" x14ac:dyDescent="0.2">
      <c r="A2157" t="s">
        <v>66</v>
      </c>
      <c r="B2157">
        <v>5</v>
      </c>
      <c r="C2157">
        <v>0</v>
      </c>
      <c r="D2157">
        <v>0</v>
      </c>
    </row>
    <row r="2158" spans="1:4" x14ac:dyDescent="0.2">
      <c r="A2158" t="s">
        <v>83</v>
      </c>
    </row>
    <row r="2159" spans="1:4" x14ac:dyDescent="0.2">
      <c r="A2159" t="s">
        <v>72</v>
      </c>
      <c r="B2159" s="20">
        <v>5479</v>
      </c>
      <c r="C2159" s="20">
        <v>5438</v>
      </c>
      <c r="D2159" s="20">
        <v>23363</v>
      </c>
    </row>
    <row r="2160" spans="1:4" x14ac:dyDescent="0.2">
      <c r="A2160" t="s">
        <v>59</v>
      </c>
      <c r="B2160">
        <v>89</v>
      </c>
      <c r="C2160">
        <v>85</v>
      </c>
      <c r="D2160">
        <v>347</v>
      </c>
    </row>
    <row r="2161" spans="1:4" x14ac:dyDescent="0.2">
      <c r="A2161" t="s">
        <v>60</v>
      </c>
      <c r="B2161">
        <v>33</v>
      </c>
      <c r="C2161">
        <v>27</v>
      </c>
      <c r="D2161">
        <v>147</v>
      </c>
    </row>
    <row r="2162" spans="1:4" x14ac:dyDescent="0.2">
      <c r="A2162" t="s">
        <v>61</v>
      </c>
      <c r="B2162">
        <v>53</v>
      </c>
      <c r="C2162">
        <v>53</v>
      </c>
      <c r="D2162">
        <v>301</v>
      </c>
    </row>
    <row r="2163" spans="1:4" x14ac:dyDescent="0.2">
      <c r="A2163" t="s">
        <v>62</v>
      </c>
      <c r="B2163">
        <v>461</v>
      </c>
      <c r="C2163">
        <v>458</v>
      </c>
      <c r="D2163" s="20">
        <v>2300</v>
      </c>
    </row>
    <row r="2164" spans="1:4" x14ac:dyDescent="0.2">
      <c r="A2164" t="s">
        <v>63</v>
      </c>
      <c r="B2164" s="20">
        <v>1131</v>
      </c>
      <c r="C2164" s="20">
        <v>1115</v>
      </c>
      <c r="D2164" s="20">
        <v>5090</v>
      </c>
    </row>
    <row r="2165" spans="1:4" x14ac:dyDescent="0.2">
      <c r="A2165" t="s">
        <v>64</v>
      </c>
      <c r="B2165" s="20">
        <v>2950</v>
      </c>
      <c r="C2165" s="20">
        <v>2941</v>
      </c>
      <c r="D2165" s="20">
        <v>12418</v>
      </c>
    </row>
    <row r="2166" spans="1:4" x14ac:dyDescent="0.2">
      <c r="A2166" t="s">
        <v>74</v>
      </c>
      <c r="B2166">
        <v>762</v>
      </c>
      <c r="C2166">
        <v>759</v>
      </c>
      <c r="D2166" s="20">
        <v>2760</v>
      </c>
    </row>
    <row r="2167" spans="1:4" x14ac:dyDescent="0.2">
      <c r="A2167" t="s">
        <v>66</v>
      </c>
      <c r="B2167">
        <v>0</v>
      </c>
      <c r="C2167">
        <v>0</v>
      </c>
      <c r="D2167">
        <v>0</v>
      </c>
    </row>
    <row r="2168" spans="1:4" x14ac:dyDescent="0.2">
      <c r="A2168" t="s">
        <v>84</v>
      </c>
    </row>
    <row r="2169" spans="1:4" x14ac:dyDescent="0.2">
      <c r="A2169" t="s">
        <v>72</v>
      </c>
      <c r="B2169" s="20">
        <v>31620</v>
      </c>
      <c r="C2169" s="20">
        <v>31451</v>
      </c>
      <c r="D2169" s="20">
        <v>121247</v>
      </c>
    </row>
    <row r="2170" spans="1:4" x14ac:dyDescent="0.2">
      <c r="A2170" t="s">
        <v>59</v>
      </c>
      <c r="B2170">
        <v>264</v>
      </c>
      <c r="C2170">
        <v>263</v>
      </c>
      <c r="D2170">
        <v>934</v>
      </c>
    </row>
    <row r="2171" spans="1:4" x14ac:dyDescent="0.2">
      <c r="A2171" t="s">
        <v>60</v>
      </c>
      <c r="B2171">
        <v>23</v>
      </c>
      <c r="C2171">
        <v>23</v>
      </c>
      <c r="D2171">
        <v>89</v>
      </c>
    </row>
    <row r="2172" spans="1:4" x14ac:dyDescent="0.2">
      <c r="A2172" t="s">
        <v>61</v>
      </c>
      <c r="B2172">
        <v>128</v>
      </c>
      <c r="C2172">
        <v>127</v>
      </c>
      <c r="D2172">
        <v>548</v>
      </c>
    </row>
    <row r="2173" spans="1:4" x14ac:dyDescent="0.2">
      <c r="A2173" t="s">
        <v>62</v>
      </c>
      <c r="B2173">
        <v>209</v>
      </c>
      <c r="C2173">
        <v>205</v>
      </c>
      <c r="D2173">
        <v>901</v>
      </c>
    </row>
    <row r="2174" spans="1:4" x14ac:dyDescent="0.2">
      <c r="A2174" t="s">
        <v>63</v>
      </c>
      <c r="B2174" s="20">
        <v>1051</v>
      </c>
      <c r="C2174" s="20">
        <v>1042</v>
      </c>
      <c r="D2174" s="20">
        <v>4631</v>
      </c>
    </row>
    <row r="2175" spans="1:4" x14ac:dyDescent="0.2">
      <c r="A2175" t="s">
        <v>64</v>
      </c>
      <c r="B2175" s="20">
        <v>8448</v>
      </c>
      <c r="C2175" s="20">
        <v>8411</v>
      </c>
      <c r="D2175" s="20">
        <v>34746</v>
      </c>
    </row>
    <row r="2176" spans="1:4" x14ac:dyDescent="0.2">
      <c r="A2176" t="s">
        <v>74</v>
      </c>
      <c r="B2176" s="20">
        <v>21492</v>
      </c>
      <c r="C2176" s="20">
        <v>21380</v>
      </c>
      <c r="D2176" s="20">
        <v>79398</v>
      </c>
    </row>
    <row r="2177" spans="1:4" x14ac:dyDescent="0.2">
      <c r="A2177" t="s">
        <v>66</v>
      </c>
      <c r="B2177">
        <v>5</v>
      </c>
      <c r="C2177">
        <v>0</v>
      </c>
      <c r="D2177">
        <v>0</v>
      </c>
    </row>
    <row r="2178" spans="1:4" x14ac:dyDescent="0.2">
      <c r="A2178" t="s">
        <v>154</v>
      </c>
    </row>
    <row r="2179" spans="1:4" x14ac:dyDescent="0.2">
      <c r="A2179" t="s">
        <v>82</v>
      </c>
    </row>
    <row r="2180" spans="1:4" x14ac:dyDescent="0.2">
      <c r="A2180" t="s">
        <v>72</v>
      </c>
      <c r="B2180" s="20">
        <v>140527</v>
      </c>
      <c r="C2180" s="20">
        <v>137627</v>
      </c>
      <c r="D2180" s="20">
        <v>594315</v>
      </c>
    </row>
    <row r="2181" spans="1:4" x14ac:dyDescent="0.2">
      <c r="A2181" t="s">
        <v>59</v>
      </c>
      <c r="B2181" s="20">
        <v>1191</v>
      </c>
      <c r="C2181" s="20">
        <v>1167</v>
      </c>
      <c r="D2181" s="20">
        <v>5114</v>
      </c>
    </row>
    <row r="2182" spans="1:4" x14ac:dyDescent="0.2">
      <c r="A2182" t="s">
        <v>60</v>
      </c>
      <c r="B2182">
        <v>939</v>
      </c>
      <c r="C2182">
        <v>923</v>
      </c>
      <c r="D2182" s="20">
        <v>4182</v>
      </c>
    </row>
    <row r="2183" spans="1:4" x14ac:dyDescent="0.2">
      <c r="A2183" t="s">
        <v>61</v>
      </c>
      <c r="B2183" s="20">
        <v>1582</v>
      </c>
      <c r="C2183" s="20">
        <v>1567</v>
      </c>
      <c r="D2183" s="20">
        <v>7568</v>
      </c>
    </row>
    <row r="2184" spans="1:4" x14ac:dyDescent="0.2">
      <c r="A2184" t="s">
        <v>62</v>
      </c>
      <c r="B2184" s="20">
        <v>11321</v>
      </c>
      <c r="C2184" s="20">
        <v>11130</v>
      </c>
      <c r="D2184" s="20">
        <v>50966</v>
      </c>
    </row>
    <row r="2185" spans="1:4" x14ac:dyDescent="0.2">
      <c r="A2185" t="s">
        <v>63</v>
      </c>
      <c r="B2185" s="20">
        <v>27348</v>
      </c>
      <c r="C2185" s="20">
        <v>26873</v>
      </c>
      <c r="D2185" s="20">
        <v>124087</v>
      </c>
    </row>
    <row r="2186" spans="1:4" x14ac:dyDescent="0.2">
      <c r="A2186" t="s">
        <v>64</v>
      </c>
      <c r="B2186" s="20">
        <v>68433</v>
      </c>
      <c r="C2186" s="20">
        <v>67132</v>
      </c>
      <c r="D2186" s="20">
        <v>286033</v>
      </c>
    </row>
    <row r="2187" spans="1:4" x14ac:dyDescent="0.2">
      <c r="A2187" t="s">
        <v>74</v>
      </c>
      <c r="B2187" s="20">
        <v>29498</v>
      </c>
      <c r="C2187" s="20">
        <v>28835</v>
      </c>
      <c r="D2187" s="20">
        <v>116365</v>
      </c>
    </row>
    <row r="2188" spans="1:4" x14ac:dyDescent="0.2">
      <c r="A2188" t="s">
        <v>66</v>
      </c>
      <c r="B2188">
        <v>215</v>
      </c>
      <c r="C2188">
        <v>0</v>
      </c>
      <c r="D2188">
        <v>0</v>
      </c>
    </row>
    <row r="2189" spans="1:4" x14ac:dyDescent="0.2">
      <c r="A2189" t="s">
        <v>83</v>
      </c>
    </row>
    <row r="2190" spans="1:4" x14ac:dyDescent="0.2">
      <c r="A2190" t="s">
        <v>72</v>
      </c>
      <c r="B2190" s="20">
        <v>11456</v>
      </c>
      <c r="C2190" s="20">
        <v>11167</v>
      </c>
      <c r="D2190" s="20">
        <v>50855</v>
      </c>
    </row>
    <row r="2191" spans="1:4" x14ac:dyDescent="0.2">
      <c r="A2191" t="s">
        <v>59</v>
      </c>
      <c r="B2191">
        <v>390</v>
      </c>
      <c r="C2191">
        <v>371</v>
      </c>
      <c r="D2191" s="20">
        <v>1842</v>
      </c>
    </row>
    <row r="2192" spans="1:4" x14ac:dyDescent="0.2">
      <c r="A2192" t="s">
        <v>60</v>
      </c>
      <c r="B2192">
        <v>253</v>
      </c>
      <c r="C2192">
        <v>251</v>
      </c>
      <c r="D2192" s="20">
        <v>1176</v>
      </c>
    </row>
    <row r="2193" spans="1:4" x14ac:dyDescent="0.2">
      <c r="A2193" t="s">
        <v>61</v>
      </c>
      <c r="B2193">
        <v>646</v>
      </c>
      <c r="C2193">
        <v>635</v>
      </c>
      <c r="D2193" s="20">
        <v>3130</v>
      </c>
    </row>
    <row r="2194" spans="1:4" x14ac:dyDescent="0.2">
      <c r="A2194" t="s">
        <v>62</v>
      </c>
      <c r="B2194" s="20">
        <v>3082</v>
      </c>
      <c r="C2194" s="20">
        <v>3019</v>
      </c>
      <c r="D2194" s="20">
        <v>14187</v>
      </c>
    </row>
    <row r="2195" spans="1:4" x14ac:dyDescent="0.2">
      <c r="A2195" t="s">
        <v>63</v>
      </c>
      <c r="B2195" s="20">
        <v>3916</v>
      </c>
      <c r="C2195" s="20">
        <v>3847</v>
      </c>
      <c r="D2195" s="20">
        <v>17827</v>
      </c>
    </row>
    <row r="2196" spans="1:4" x14ac:dyDescent="0.2">
      <c r="A2196" t="s">
        <v>64</v>
      </c>
      <c r="B2196" s="20">
        <v>2892</v>
      </c>
      <c r="C2196" s="20">
        <v>2819</v>
      </c>
      <c r="D2196" s="20">
        <v>11803</v>
      </c>
    </row>
    <row r="2197" spans="1:4" x14ac:dyDescent="0.2">
      <c r="A2197" t="s">
        <v>74</v>
      </c>
      <c r="B2197">
        <v>244</v>
      </c>
      <c r="C2197">
        <v>225</v>
      </c>
      <c r="D2197">
        <v>890</v>
      </c>
    </row>
    <row r="2198" spans="1:4" x14ac:dyDescent="0.2">
      <c r="A2198" t="s">
        <v>66</v>
      </c>
      <c r="B2198">
        <v>33</v>
      </c>
      <c r="C2198">
        <v>0</v>
      </c>
      <c r="D2198">
        <v>0</v>
      </c>
    </row>
    <row r="2199" spans="1:4" x14ac:dyDescent="0.2">
      <c r="A2199" t="s">
        <v>84</v>
      </c>
    </row>
    <row r="2200" spans="1:4" x14ac:dyDescent="0.2">
      <c r="A2200" t="s">
        <v>72</v>
      </c>
      <c r="B2200" s="20">
        <v>129071</v>
      </c>
      <c r="C2200" s="20">
        <v>126460</v>
      </c>
      <c r="D2200" s="20">
        <v>543460</v>
      </c>
    </row>
    <row r="2201" spans="1:4" x14ac:dyDescent="0.2">
      <c r="A2201" t="s">
        <v>59</v>
      </c>
      <c r="B2201">
        <v>801</v>
      </c>
      <c r="C2201">
        <v>796</v>
      </c>
      <c r="D2201" s="20">
        <v>3272</v>
      </c>
    </row>
    <row r="2202" spans="1:4" x14ac:dyDescent="0.2">
      <c r="A2202" t="s">
        <v>60</v>
      </c>
      <c r="B2202">
        <v>686</v>
      </c>
      <c r="C2202">
        <v>672</v>
      </c>
      <c r="D2202" s="20">
        <v>3006</v>
      </c>
    </row>
    <row r="2203" spans="1:4" x14ac:dyDescent="0.2">
      <c r="A2203" t="s">
        <v>61</v>
      </c>
      <c r="B2203">
        <v>936</v>
      </c>
      <c r="C2203">
        <v>932</v>
      </c>
      <c r="D2203" s="20">
        <v>4438</v>
      </c>
    </row>
    <row r="2204" spans="1:4" x14ac:dyDescent="0.2">
      <c r="A2204" t="s">
        <v>62</v>
      </c>
      <c r="B2204" s="20">
        <v>8239</v>
      </c>
      <c r="C2204" s="20">
        <v>8111</v>
      </c>
      <c r="D2204" s="20">
        <v>36779</v>
      </c>
    </row>
    <row r="2205" spans="1:4" x14ac:dyDescent="0.2">
      <c r="A2205" t="s">
        <v>63</v>
      </c>
      <c r="B2205" s="20">
        <v>23432</v>
      </c>
      <c r="C2205" s="20">
        <v>23026</v>
      </c>
      <c r="D2205" s="20">
        <v>106260</v>
      </c>
    </row>
    <row r="2206" spans="1:4" x14ac:dyDescent="0.2">
      <c r="A2206" t="s">
        <v>64</v>
      </c>
      <c r="B2206" s="20">
        <v>65541</v>
      </c>
      <c r="C2206" s="20">
        <v>64313</v>
      </c>
      <c r="D2206" s="20">
        <v>274230</v>
      </c>
    </row>
    <row r="2207" spans="1:4" x14ac:dyDescent="0.2">
      <c r="A2207" t="s">
        <v>74</v>
      </c>
      <c r="B2207" s="20">
        <v>29254</v>
      </c>
      <c r="C2207" s="20">
        <v>28610</v>
      </c>
      <c r="D2207" s="20">
        <v>115475</v>
      </c>
    </row>
    <row r="2208" spans="1:4" x14ac:dyDescent="0.2">
      <c r="A2208" t="s">
        <v>66</v>
      </c>
      <c r="B2208">
        <v>182</v>
      </c>
      <c r="C2208">
        <v>0</v>
      </c>
      <c r="D2208">
        <v>0</v>
      </c>
    </row>
    <row r="2209" spans="1:4" x14ac:dyDescent="0.2">
      <c r="A2209" t="s">
        <v>155</v>
      </c>
    </row>
    <row r="2210" spans="1:4" x14ac:dyDescent="0.2">
      <c r="A2210" t="s">
        <v>82</v>
      </c>
    </row>
    <row r="2211" spans="1:4" x14ac:dyDescent="0.2">
      <c r="A2211" t="s">
        <v>72</v>
      </c>
      <c r="B2211" s="20">
        <v>88633</v>
      </c>
      <c r="C2211" s="20">
        <v>87302</v>
      </c>
      <c r="D2211" s="20">
        <v>398481</v>
      </c>
    </row>
    <row r="2212" spans="1:4" x14ac:dyDescent="0.2">
      <c r="A2212" t="s">
        <v>59</v>
      </c>
      <c r="B2212" s="20">
        <v>2029</v>
      </c>
      <c r="C2212" s="20">
        <v>1957</v>
      </c>
      <c r="D2212" s="20">
        <v>8913</v>
      </c>
    </row>
    <row r="2213" spans="1:4" x14ac:dyDescent="0.2">
      <c r="A2213" t="s">
        <v>60</v>
      </c>
      <c r="B2213">
        <v>779</v>
      </c>
      <c r="C2213">
        <v>759</v>
      </c>
      <c r="D2213" s="20">
        <v>3664</v>
      </c>
    </row>
    <row r="2214" spans="1:4" x14ac:dyDescent="0.2">
      <c r="A2214" t="s">
        <v>61</v>
      </c>
      <c r="B2214">
        <v>854</v>
      </c>
      <c r="C2214">
        <v>840</v>
      </c>
      <c r="D2214" s="20">
        <v>4013</v>
      </c>
    </row>
    <row r="2215" spans="1:4" x14ac:dyDescent="0.2">
      <c r="A2215" t="s">
        <v>62</v>
      </c>
      <c r="B2215" s="20">
        <v>11982</v>
      </c>
      <c r="C2215" s="20">
        <v>11758</v>
      </c>
      <c r="D2215" s="20">
        <v>58834</v>
      </c>
    </row>
    <row r="2216" spans="1:4" x14ac:dyDescent="0.2">
      <c r="A2216" t="s">
        <v>63</v>
      </c>
      <c r="B2216" s="20">
        <v>9208</v>
      </c>
      <c r="C2216" s="20">
        <v>9052</v>
      </c>
      <c r="D2216" s="20">
        <v>43368</v>
      </c>
    </row>
    <row r="2217" spans="1:4" x14ac:dyDescent="0.2">
      <c r="A2217" t="s">
        <v>64</v>
      </c>
      <c r="B2217" s="20">
        <v>39102</v>
      </c>
      <c r="C2217" s="20">
        <v>38781</v>
      </c>
      <c r="D2217" s="20">
        <v>178132</v>
      </c>
    </row>
    <row r="2218" spans="1:4" x14ac:dyDescent="0.2">
      <c r="A2218" t="s">
        <v>74</v>
      </c>
      <c r="B2218" s="20">
        <v>24465</v>
      </c>
      <c r="C2218" s="20">
        <v>24155</v>
      </c>
      <c r="D2218" s="20">
        <v>101549</v>
      </c>
    </row>
    <row r="2219" spans="1:4" x14ac:dyDescent="0.2">
      <c r="A2219" t="s">
        <v>66</v>
      </c>
      <c r="B2219">
        <v>214</v>
      </c>
      <c r="C2219">
        <v>0</v>
      </c>
      <c r="D2219">
        <v>8</v>
      </c>
    </row>
    <row r="2220" spans="1:4" x14ac:dyDescent="0.2">
      <c r="A2220" t="s">
        <v>83</v>
      </c>
    </row>
    <row r="2221" spans="1:4" x14ac:dyDescent="0.2">
      <c r="A2221" t="s">
        <v>72</v>
      </c>
      <c r="B2221" s="20">
        <v>47346</v>
      </c>
      <c r="C2221" s="20">
        <v>46216</v>
      </c>
      <c r="D2221" s="20">
        <v>214802</v>
      </c>
    </row>
    <row r="2222" spans="1:4" x14ac:dyDescent="0.2">
      <c r="A2222" t="s">
        <v>59</v>
      </c>
      <c r="B2222" s="20">
        <v>1653</v>
      </c>
      <c r="C2222" s="20">
        <v>1583</v>
      </c>
      <c r="D2222" s="20">
        <v>7254</v>
      </c>
    </row>
    <row r="2223" spans="1:4" x14ac:dyDescent="0.2">
      <c r="A2223" t="s">
        <v>60</v>
      </c>
      <c r="B2223">
        <v>506</v>
      </c>
      <c r="C2223">
        <v>488</v>
      </c>
      <c r="D2223" s="20">
        <v>2505</v>
      </c>
    </row>
    <row r="2224" spans="1:4" x14ac:dyDescent="0.2">
      <c r="A2224" t="s">
        <v>61</v>
      </c>
      <c r="B2224">
        <v>791</v>
      </c>
      <c r="C2224">
        <v>777</v>
      </c>
      <c r="D2224" s="20">
        <v>3730</v>
      </c>
    </row>
    <row r="2225" spans="1:4" x14ac:dyDescent="0.2">
      <c r="A2225" t="s">
        <v>62</v>
      </c>
      <c r="B2225" s="20">
        <v>10962</v>
      </c>
      <c r="C2225" s="20">
        <v>10739</v>
      </c>
      <c r="D2225" s="20">
        <v>53638</v>
      </c>
    </row>
    <row r="2226" spans="1:4" x14ac:dyDescent="0.2">
      <c r="A2226" t="s">
        <v>63</v>
      </c>
      <c r="B2226" s="20">
        <v>6033</v>
      </c>
      <c r="C2226" s="20">
        <v>5896</v>
      </c>
      <c r="D2226" s="20">
        <v>28218</v>
      </c>
    </row>
    <row r="2227" spans="1:4" x14ac:dyDescent="0.2">
      <c r="A2227" t="s">
        <v>64</v>
      </c>
      <c r="B2227" s="20">
        <v>15468</v>
      </c>
      <c r="C2227" s="20">
        <v>15244</v>
      </c>
      <c r="D2227" s="20">
        <v>70436</v>
      </c>
    </row>
    <row r="2228" spans="1:4" x14ac:dyDescent="0.2">
      <c r="A2228" t="s">
        <v>74</v>
      </c>
      <c r="B2228" s="20">
        <v>11726</v>
      </c>
      <c r="C2228" s="20">
        <v>11489</v>
      </c>
      <c r="D2228" s="20">
        <v>49013</v>
      </c>
    </row>
    <row r="2229" spans="1:4" x14ac:dyDescent="0.2">
      <c r="A2229" t="s">
        <v>66</v>
      </c>
      <c r="B2229">
        <v>207</v>
      </c>
      <c r="C2229">
        <v>0</v>
      </c>
      <c r="D2229">
        <v>8</v>
      </c>
    </row>
    <row r="2230" spans="1:4" x14ac:dyDescent="0.2">
      <c r="A2230" t="s">
        <v>84</v>
      </c>
    </row>
    <row r="2231" spans="1:4" x14ac:dyDescent="0.2">
      <c r="A2231" t="s">
        <v>72</v>
      </c>
      <c r="B2231" s="20">
        <v>41287</v>
      </c>
      <c r="C2231" s="20">
        <v>41086</v>
      </c>
      <c r="D2231" s="20">
        <v>183679</v>
      </c>
    </row>
    <row r="2232" spans="1:4" x14ac:dyDescent="0.2">
      <c r="A2232" t="s">
        <v>59</v>
      </c>
      <c r="B2232">
        <v>376</v>
      </c>
      <c r="C2232">
        <v>374</v>
      </c>
      <c r="D2232" s="20">
        <v>1659</v>
      </c>
    </row>
    <row r="2233" spans="1:4" x14ac:dyDescent="0.2">
      <c r="A2233" t="s">
        <v>60</v>
      </c>
      <c r="B2233">
        <v>273</v>
      </c>
      <c r="C2233">
        <v>271</v>
      </c>
      <c r="D2233" s="20">
        <v>1159</v>
      </c>
    </row>
    <row r="2234" spans="1:4" x14ac:dyDescent="0.2">
      <c r="A2234" t="s">
        <v>61</v>
      </c>
      <c r="B2234">
        <v>63</v>
      </c>
      <c r="C2234">
        <v>63</v>
      </c>
      <c r="D2234">
        <v>283</v>
      </c>
    </row>
    <row r="2235" spans="1:4" x14ac:dyDescent="0.2">
      <c r="A2235" t="s">
        <v>62</v>
      </c>
      <c r="B2235" s="20">
        <v>1020</v>
      </c>
      <c r="C2235" s="20">
        <v>1019</v>
      </c>
      <c r="D2235" s="20">
        <v>5196</v>
      </c>
    </row>
    <row r="2236" spans="1:4" x14ac:dyDescent="0.2">
      <c r="A2236" t="s">
        <v>63</v>
      </c>
      <c r="B2236" s="20">
        <v>3175</v>
      </c>
      <c r="C2236" s="20">
        <v>3156</v>
      </c>
      <c r="D2236" s="20">
        <v>15150</v>
      </c>
    </row>
    <row r="2237" spans="1:4" x14ac:dyDescent="0.2">
      <c r="A2237" t="s">
        <v>64</v>
      </c>
      <c r="B2237" s="20">
        <v>23634</v>
      </c>
      <c r="C2237" s="20">
        <v>23537</v>
      </c>
      <c r="D2237" s="20">
        <v>107696</v>
      </c>
    </row>
    <row r="2238" spans="1:4" x14ac:dyDescent="0.2">
      <c r="A2238" t="s">
        <v>74</v>
      </c>
      <c r="B2238" s="20">
        <v>12739</v>
      </c>
      <c r="C2238" s="20">
        <v>12666</v>
      </c>
      <c r="D2238" s="20">
        <v>52536</v>
      </c>
    </row>
    <row r="2239" spans="1:4" x14ac:dyDescent="0.2">
      <c r="A2239" t="s">
        <v>66</v>
      </c>
      <c r="B2239">
        <v>7</v>
      </c>
      <c r="C2239">
        <v>0</v>
      </c>
      <c r="D2239">
        <v>0</v>
      </c>
    </row>
    <row r="2240" spans="1:4" x14ac:dyDescent="0.2">
      <c r="A2240" t="s">
        <v>156</v>
      </c>
    </row>
    <row r="2241" spans="1:4" x14ac:dyDescent="0.2">
      <c r="A2241" t="s">
        <v>82</v>
      </c>
    </row>
    <row r="2242" spans="1:4" x14ac:dyDescent="0.2">
      <c r="A2242" t="s">
        <v>72</v>
      </c>
      <c r="B2242" s="20">
        <v>32603</v>
      </c>
      <c r="C2242" s="20">
        <v>32035</v>
      </c>
      <c r="D2242" s="20">
        <v>153129</v>
      </c>
    </row>
    <row r="2243" spans="1:4" x14ac:dyDescent="0.2">
      <c r="A2243" t="s">
        <v>59</v>
      </c>
      <c r="B2243">
        <v>223</v>
      </c>
      <c r="C2243">
        <v>217</v>
      </c>
      <c r="D2243">
        <v>959</v>
      </c>
    </row>
    <row r="2244" spans="1:4" x14ac:dyDescent="0.2">
      <c r="A2244" t="s">
        <v>60</v>
      </c>
      <c r="B2244">
        <v>28</v>
      </c>
      <c r="C2244">
        <v>28</v>
      </c>
      <c r="D2244">
        <v>134</v>
      </c>
    </row>
    <row r="2245" spans="1:4" x14ac:dyDescent="0.2">
      <c r="A2245" t="s">
        <v>61</v>
      </c>
      <c r="B2245">
        <v>182</v>
      </c>
      <c r="C2245">
        <v>180</v>
      </c>
      <c r="D2245" s="20">
        <v>1016</v>
      </c>
    </row>
    <row r="2246" spans="1:4" x14ac:dyDescent="0.2">
      <c r="A2246" t="s">
        <v>62</v>
      </c>
      <c r="B2246" s="20">
        <v>1663</v>
      </c>
      <c r="C2246" s="20">
        <v>1629</v>
      </c>
      <c r="D2246" s="20">
        <v>9169</v>
      </c>
    </row>
    <row r="2247" spans="1:4" x14ac:dyDescent="0.2">
      <c r="A2247" t="s">
        <v>63</v>
      </c>
      <c r="B2247" s="20">
        <v>3812</v>
      </c>
      <c r="C2247" s="20">
        <v>3742</v>
      </c>
      <c r="D2247" s="20">
        <v>19901</v>
      </c>
    </row>
    <row r="2248" spans="1:4" x14ac:dyDescent="0.2">
      <c r="A2248" t="s">
        <v>64</v>
      </c>
      <c r="B2248" s="20">
        <v>7931</v>
      </c>
      <c r="C2248" s="20">
        <v>7813</v>
      </c>
      <c r="D2248" s="20">
        <v>38512</v>
      </c>
    </row>
    <row r="2249" spans="1:4" x14ac:dyDescent="0.2">
      <c r="A2249" t="s">
        <v>74</v>
      </c>
      <c r="B2249" s="20">
        <v>18753</v>
      </c>
      <c r="C2249" s="20">
        <v>18426</v>
      </c>
      <c r="D2249" s="20">
        <v>83438</v>
      </c>
    </row>
    <row r="2250" spans="1:4" x14ac:dyDescent="0.2">
      <c r="A2250" t="s">
        <v>66</v>
      </c>
      <c r="B2250">
        <v>11</v>
      </c>
      <c r="C2250">
        <v>0</v>
      </c>
      <c r="D2250">
        <v>0</v>
      </c>
    </row>
    <row r="2251" spans="1:4" x14ac:dyDescent="0.2">
      <c r="A2251" t="s">
        <v>83</v>
      </c>
    </row>
    <row r="2252" spans="1:4" x14ac:dyDescent="0.2">
      <c r="A2252" t="s">
        <v>72</v>
      </c>
      <c r="B2252">
        <v>0</v>
      </c>
      <c r="C2252">
        <v>0</v>
      </c>
      <c r="D2252">
        <v>0</v>
      </c>
    </row>
    <row r="2253" spans="1:4" x14ac:dyDescent="0.2">
      <c r="A2253" t="s">
        <v>59</v>
      </c>
      <c r="B2253">
        <v>0</v>
      </c>
      <c r="C2253">
        <v>0</v>
      </c>
      <c r="D2253">
        <v>0</v>
      </c>
    </row>
    <row r="2254" spans="1:4" x14ac:dyDescent="0.2">
      <c r="A2254" t="s">
        <v>60</v>
      </c>
      <c r="B2254">
        <v>0</v>
      </c>
      <c r="C2254">
        <v>0</v>
      </c>
      <c r="D2254">
        <v>0</v>
      </c>
    </row>
    <row r="2255" spans="1:4" x14ac:dyDescent="0.2">
      <c r="A2255" t="s">
        <v>61</v>
      </c>
      <c r="B2255">
        <v>0</v>
      </c>
      <c r="C2255">
        <v>0</v>
      </c>
      <c r="D2255">
        <v>0</v>
      </c>
    </row>
    <row r="2256" spans="1:4" x14ac:dyDescent="0.2">
      <c r="A2256" t="s">
        <v>62</v>
      </c>
      <c r="B2256">
        <v>0</v>
      </c>
      <c r="C2256">
        <v>0</v>
      </c>
      <c r="D2256">
        <v>0</v>
      </c>
    </row>
    <row r="2257" spans="1:4" x14ac:dyDescent="0.2">
      <c r="A2257" t="s">
        <v>63</v>
      </c>
      <c r="B2257">
        <v>0</v>
      </c>
      <c r="C2257">
        <v>0</v>
      </c>
      <c r="D2257">
        <v>0</v>
      </c>
    </row>
    <row r="2258" spans="1:4" x14ac:dyDescent="0.2">
      <c r="A2258" t="s">
        <v>64</v>
      </c>
      <c r="B2258">
        <v>0</v>
      </c>
      <c r="C2258">
        <v>0</v>
      </c>
      <c r="D2258">
        <v>0</v>
      </c>
    </row>
    <row r="2259" spans="1:4" x14ac:dyDescent="0.2">
      <c r="A2259" t="s">
        <v>74</v>
      </c>
      <c r="B2259">
        <v>0</v>
      </c>
      <c r="C2259">
        <v>0</v>
      </c>
      <c r="D2259">
        <v>0</v>
      </c>
    </row>
    <row r="2260" spans="1:4" x14ac:dyDescent="0.2">
      <c r="A2260" t="s">
        <v>66</v>
      </c>
      <c r="B2260">
        <v>0</v>
      </c>
      <c r="C2260">
        <v>0</v>
      </c>
      <c r="D2260">
        <v>0</v>
      </c>
    </row>
    <row r="2261" spans="1:4" x14ac:dyDescent="0.2">
      <c r="A2261" t="s">
        <v>84</v>
      </c>
    </row>
    <row r="2262" spans="1:4" x14ac:dyDescent="0.2">
      <c r="A2262" t="s">
        <v>72</v>
      </c>
      <c r="B2262" s="20">
        <v>32603</v>
      </c>
      <c r="C2262" s="20">
        <v>32035</v>
      </c>
      <c r="D2262" s="20">
        <v>153129</v>
      </c>
    </row>
    <row r="2263" spans="1:4" x14ac:dyDescent="0.2">
      <c r="A2263" t="s">
        <v>59</v>
      </c>
      <c r="B2263">
        <v>223</v>
      </c>
      <c r="C2263">
        <v>217</v>
      </c>
      <c r="D2263">
        <v>959</v>
      </c>
    </row>
    <row r="2264" spans="1:4" x14ac:dyDescent="0.2">
      <c r="A2264" t="s">
        <v>60</v>
      </c>
      <c r="B2264">
        <v>28</v>
      </c>
      <c r="C2264">
        <v>28</v>
      </c>
      <c r="D2264">
        <v>134</v>
      </c>
    </row>
    <row r="2265" spans="1:4" x14ac:dyDescent="0.2">
      <c r="A2265" t="s">
        <v>61</v>
      </c>
      <c r="B2265">
        <v>182</v>
      </c>
      <c r="C2265">
        <v>180</v>
      </c>
      <c r="D2265" s="20">
        <v>1016</v>
      </c>
    </row>
    <row r="2266" spans="1:4" x14ac:dyDescent="0.2">
      <c r="A2266" t="s">
        <v>62</v>
      </c>
      <c r="B2266" s="20">
        <v>1663</v>
      </c>
      <c r="C2266" s="20">
        <v>1629</v>
      </c>
      <c r="D2266" s="20">
        <v>9169</v>
      </c>
    </row>
    <row r="2267" spans="1:4" x14ac:dyDescent="0.2">
      <c r="A2267" t="s">
        <v>63</v>
      </c>
      <c r="B2267" s="20">
        <v>3812</v>
      </c>
      <c r="C2267" s="20">
        <v>3742</v>
      </c>
      <c r="D2267" s="20">
        <v>19901</v>
      </c>
    </row>
    <row r="2268" spans="1:4" x14ac:dyDescent="0.2">
      <c r="A2268" t="s">
        <v>64</v>
      </c>
      <c r="B2268" s="20">
        <v>7931</v>
      </c>
      <c r="C2268" s="20">
        <v>7813</v>
      </c>
      <c r="D2268" s="20">
        <v>38512</v>
      </c>
    </row>
    <row r="2269" spans="1:4" x14ac:dyDescent="0.2">
      <c r="A2269" t="s">
        <v>74</v>
      </c>
      <c r="B2269" s="20">
        <v>18753</v>
      </c>
      <c r="C2269" s="20">
        <v>18426</v>
      </c>
      <c r="D2269" s="20">
        <v>83438</v>
      </c>
    </row>
    <row r="2270" spans="1:4" x14ac:dyDescent="0.2">
      <c r="A2270" t="s">
        <v>66</v>
      </c>
      <c r="B2270">
        <v>11</v>
      </c>
      <c r="C2270">
        <v>0</v>
      </c>
      <c r="D2270">
        <v>0</v>
      </c>
    </row>
    <row r="2271" spans="1:4" x14ac:dyDescent="0.2">
      <c r="A2271" t="s">
        <v>157</v>
      </c>
    </row>
    <row r="2272" spans="1:4" x14ac:dyDescent="0.2">
      <c r="A2272" t="s">
        <v>82</v>
      </c>
    </row>
    <row r="2273" spans="1:4" x14ac:dyDescent="0.2">
      <c r="A2273" t="s">
        <v>72</v>
      </c>
      <c r="B2273" s="20">
        <v>82764</v>
      </c>
      <c r="C2273" s="20">
        <v>81953</v>
      </c>
      <c r="D2273" s="20">
        <v>368420</v>
      </c>
    </row>
    <row r="2274" spans="1:4" x14ac:dyDescent="0.2">
      <c r="A2274" t="s">
        <v>59</v>
      </c>
      <c r="B2274">
        <v>637</v>
      </c>
      <c r="C2274">
        <v>621</v>
      </c>
      <c r="D2274" s="20">
        <v>2697</v>
      </c>
    </row>
    <row r="2275" spans="1:4" x14ac:dyDescent="0.2">
      <c r="A2275" t="s">
        <v>60</v>
      </c>
      <c r="B2275">
        <v>291</v>
      </c>
      <c r="C2275">
        <v>290</v>
      </c>
      <c r="D2275" s="20">
        <v>1370</v>
      </c>
    </row>
    <row r="2276" spans="1:4" x14ac:dyDescent="0.2">
      <c r="A2276" t="s">
        <v>61</v>
      </c>
      <c r="B2276">
        <v>471</v>
      </c>
      <c r="C2276">
        <v>464</v>
      </c>
      <c r="D2276" s="20">
        <v>2314</v>
      </c>
    </row>
    <row r="2277" spans="1:4" x14ac:dyDescent="0.2">
      <c r="A2277" t="s">
        <v>62</v>
      </c>
      <c r="B2277" s="20">
        <v>5851</v>
      </c>
      <c r="C2277" s="20">
        <v>5727</v>
      </c>
      <c r="D2277" s="20">
        <v>28808</v>
      </c>
    </row>
    <row r="2278" spans="1:4" x14ac:dyDescent="0.2">
      <c r="A2278" t="s">
        <v>63</v>
      </c>
      <c r="B2278" s="20">
        <v>11620</v>
      </c>
      <c r="C2278" s="20">
        <v>11484</v>
      </c>
      <c r="D2278" s="20">
        <v>56624</v>
      </c>
    </row>
    <row r="2279" spans="1:4" x14ac:dyDescent="0.2">
      <c r="A2279" t="s">
        <v>64</v>
      </c>
      <c r="B2279" s="20">
        <v>26320</v>
      </c>
      <c r="C2279" s="20">
        <v>26119</v>
      </c>
      <c r="D2279" s="20">
        <v>117327</v>
      </c>
    </row>
    <row r="2280" spans="1:4" x14ac:dyDescent="0.2">
      <c r="A2280" t="s">
        <v>74</v>
      </c>
      <c r="B2280" s="20">
        <v>37538</v>
      </c>
      <c r="C2280" s="20">
        <v>37248</v>
      </c>
      <c r="D2280" s="20">
        <v>159280</v>
      </c>
    </row>
    <row r="2281" spans="1:4" x14ac:dyDescent="0.2">
      <c r="A2281" t="s">
        <v>66</v>
      </c>
      <c r="B2281">
        <v>36</v>
      </c>
      <c r="C2281">
        <v>0</v>
      </c>
      <c r="D2281">
        <v>0</v>
      </c>
    </row>
    <row r="2282" spans="1:4" x14ac:dyDescent="0.2">
      <c r="A2282" t="s">
        <v>83</v>
      </c>
    </row>
    <row r="2283" spans="1:4" x14ac:dyDescent="0.2">
      <c r="A2283" t="s">
        <v>72</v>
      </c>
      <c r="B2283" s="20">
        <v>9578</v>
      </c>
      <c r="C2283" s="20">
        <v>9406</v>
      </c>
      <c r="D2283" s="20">
        <v>45862</v>
      </c>
    </row>
    <row r="2284" spans="1:4" x14ac:dyDescent="0.2">
      <c r="A2284" t="s">
        <v>59</v>
      </c>
      <c r="B2284">
        <v>182</v>
      </c>
      <c r="C2284">
        <v>167</v>
      </c>
      <c r="D2284">
        <v>804</v>
      </c>
    </row>
    <row r="2285" spans="1:4" x14ac:dyDescent="0.2">
      <c r="A2285" t="s">
        <v>60</v>
      </c>
      <c r="B2285">
        <v>34</v>
      </c>
      <c r="C2285">
        <v>34</v>
      </c>
      <c r="D2285">
        <v>214</v>
      </c>
    </row>
    <row r="2286" spans="1:4" x14ac:dyDescent="0.2">
      <c r="A2286" t="s">
        <v>61</v>
      </c>
      <c r="B2286">
        <v>304</v>
      </c>
      <c r="C2286">
        <v>301</v>
      </c>
      <c r="D2286" s="20">
        <v>1531</v>
      </c>
    </row>
    <row r="2287" spans="1:4" x14ac:dyDescent="0.2">
      <c r="A2287" t="s">
        <v>62</v>
      </c>
      <c r="B2287" s="20">
        <v>2120</v>
      </c>
      <c r="C2287" s="20">
        <v>2066</v>
      </c>
      <c r="D2287" s="20">
        <v>10808</v>
      </c>
    </row>
    <row r="2288" spans="1:4" x14ac:dyDescent="0.2">
      <c r="A2288" t="s">
        <v>63</v>
      </c>
      <c r="B2288" s="20">
        <v>2172</v>
      </c>
      <c r="C2288" s="20">
        <v>2148</v>
      </c>
      <c r="D2288" s="20">
        <v>10882</v>
      </c>
    </row>
    <row r="2289" spans="1:4" x14ac:dyDescent="0.2">
      <c r="A2289" t="s">
        <v>64</v>
      </c>
      <c r="B2289" s="20">
        <v>3339</v>
      </c>
      <c r="C2289" s="20">
        <v>3303</v>
      </c>
      <c r="D2289" s="20">
        <v>15498</v>
      </c>
    </row>
    <row r="2290" spans="1:4" x14ac:dyDescent="0.2">
      <c r="A2290" t="s">
        <v>74</v>
      </c>
      <c r="B2290" s="20">
        <v>1414</v>
      </c>
      <c r="C2290" s="20">
        <v>1387</v>
      </c>
      <c r="D2290" s="20">
        <v>6125</v>
      </c>
    </row>
    <row r="2291" spans="1:4" x14ac:dyDescent="0.2">
      <c r="A2291" t="s">
        <v>66</v>
      </c>
      <c r="B2291">
        <v>13</v>
      </c>
      <c r="C2291">
        <v>0</v>
      </c>
      <c r="D2291">
        <v>0</v>
      </c>
    </row>
    <row r="2292" spans="1:4" x14ac:dyDescent="0.2">
      <c r="A2292" t="s">
        <v>84</v>
      </c>
    </row>
    <row r="2293" spans="1:4" x14ac:dyDescent="0.2">
      <c r="A2293" t="s">
        <v>72</v>
      </c>
      <c r="B2293" s="20">
        <v>73186</v>
      </c>
      <c r="C2293" s="20">
        <v>72547</v>
      </c>
      <c r="D2293" s="20">
        <v>322558</v>
      </c>
    </row>
    <row r="2294" spans="1:4" x14ac:dyDescent="0.2">
      <c r="A2294" t="s">
        <v>59</v>
      </c>
      <c r="B2294">
        <v>455</v>
      </c>
      <c r="C2294">
        <v>454</v>
      </c>
      <c r="D2294" s="20">
        <v>1893</v>
      </c>
    </row>
    <row r="2295" spans="1:4" x14ac:dyDescent="0.2">
      <c r="A2295" t="s">
        <v>60</v>
      </c>
      <c r="B2295">
        <v>257</v>
      </c>
      <c r="C2295">
        <v>256</v>
      </c>
      <c r="D2295" s="20">
        <v>1156</v>
      </c>
    </row>
    <row r="2296" spans="1:4" x14ac:dyDescent="0.2">
      <c r="A2296" t="s">
        <v>61</v>
      </c>
      <c r="B2296">
        <v>167</v>
      </c>
      <c r="C2296">
        <v>163</v>
      </c>
      <c r="D2296">
        <v>783</v>
      </c>
    </row>
    <row r="2297" spans="1:4" x14ac:dyDescent="0.2">
      <c r="A2297" t="s">
        <v>62</v>
      </c>
      <c r="B2297" s="20">
        <v>3731</v>
      </c>
      <c r="C2297" s="20">
        <v>3661</v>
      </c>
      <c r="D2297" s="20">
        <v>18000</v>
      </c>
    </row>
    <row r="2298" spans="1:4" x14ac:dyDescent="0.2">
      <c r="A2298" t="s">
        <v>63</v>
      </c>
      <c r="B2298" s="20">
        <v>9448</v>
      </c>
      <c r="C2298" s="20">
        <v>9336</v>
      </c>
      <c r="D2298" s="20">
        <v>45742</v>
      </c>
    </row>
    <row r="2299" spans="1:4" x14ac:dyDescent="0.2">
      <c r="A2299" t="s">
        <v>64</v>
      </c>
      <c r="B2299" s="20">
        <v>22981</v>
      </c>
      <c r="C2299" s="20">
        <v>22816</v>
      </c>
      <c r="D2299" s="20">
        <v>101829</v>
      </c>
    </row>
    <row r="2300" spans="1:4" x14ac:dyDescent="0.2">
      <c r="A2300" t="s">
        <v>74</v>
      </c>
      <c r="B2300" s="20">
        <v>36124</v>
      </c>
      <c r="C2300" s="20">
        <v>35861</v>
      </c>
      <c r="D2300" s="20">
        <v>153155</v>
      </c>
    </row>
    <row r="2301" spans="1:4" x14ac:dyDescent="0.2">
      <c r="A2301" t="s">
        <v>66</v>
      </c>
      <c r="B2301">
        <v>23</v>
      </c>
      <c r="C2301">
        <v>0</v>
      </c>
      <c r="D2301">
        <v>0</v>
      </c>
    </row>
    <row r="2302" spans="1:4" x14ac:dyDescent="0.2">
      <c r="A2302" t="s">
        <v>158</v>
      </c>
    </row>
    <row r="2303" spans="1:4" x14ac:dyDescent="0.2">
      <c r="A2303" t="s">
        <v>82</v>
      </c>
    </row>
    <row r="2304" spans="1:4" x14ac:dyDescent="0.2">
      <c r="A2304" t="s">
        <v>72</v>
      </c>
      <c r="B2304" s="20">
        <v>57204</v>
      </c>
      <c r="C2304" s="20">
        <v>56433</v>
      </c>
      <c r="D2304" s="20">
        <v>214412</v>
      </c>
    </row>
    <row r="2305" spans="1:4" x14ac:dyDescent="0.2">
      <c r="A2305" t="s">
        <v>59</v>
      </c>
      <c r="B2305">
        <v>566</v>
      </c>
      <c r="C2305">
        <v>553</v>
      </c>
      <c r="D2305" s="20">
        <v>2251</v>
      </c>
    </row>
    <row r="2306" spans="1:4" x14ac:dyDescent="0.2">
      <c r="A2306" t="s">
        <v>60</v>
      </c>
      <c r="B2306">
        <v>427</v>
      </c>
      <c r="C2306">
        <v>423</v>
      </c>
      <c r="D2306" s="20">
        <v>1738</v>
      </c>
    </row>
    <row r="2307" spans="1:4" x14ac:dyDescent="0.2">
      <c r="A2307" t="s">
        <v>61</v>
      </c>
      <c r="B2307">
        <v>495</v>
      </c>
      <c r="C2307">
        <v>492</v>
      </c>
      <c r="D2307" s="20">
        <v>2091</v>
      </c>
    </row>
    <row r="2308" spans="1:4" x14ac:dyDescent="0.2">
      <c r="A2308" t="s">
        <v>62</v>
      </c>
      <c r="B2308" s="20">
        <v>3577</v>
      </c>
      <c r="C2308" s="20">
        <v>3527</v>
      </c>
      <c r="D2308" s="20">
        <v>15136</v>
      </c>
    </row>
    <row r="2309" spans="1:4" x14ac:dyDescent="0.2">
      <c r="A2309" t="s">
        <v>63</v>
      </c>
      <c r="B2309" s="20">
        <v>5790</v>
      </c>
      <c r="C2309" s="20">
        <v>5716</v>
      </c>
      <c r="D2309" s="20">
        <v>23688</v>
      </c>
    </row>
    <row r="2310" spans="1:4" x14ac:dyDescent="0.2">
      <c r="A2310" t="s">
        <v>64</v>
      </c>
      <c r="B2310" s="20">
        <v>16190</v>
      </c>
      <c r="C2310" s="20">
        <v>16011</v>
      </c>
      <c r="D2310" s="20">
        <v>62184</v>
      </c>
    </row>
    <row r="2311" spans="1:4" x14ac:dyDescent="0.2">
      <c r="A2311" t="s">
        <v>74</v>
      </c>
      <c r="B2311" s="20">
        <v>30102</v>
      </c>
      <c r="C2311" s="20">
        <v>29711</v>
      </c>
      <c r="D2311" s="20">
        <v>107319</v>
      </c>
    </row>
    <row r="2312" spans="1:4" x14ac:dyDescent="0.2">
      <c r="A2312" t="s">
        <v>66</v>
      </c>
      <c r="B2312">
        <v>57</v>
      </c>
      <c r="C2312">
        <v>0</v>
      </c>
      <c r="D2312">
        <v>5</v>
      </c>
    </row>
    <row r="2313" spans="1:4" x14ac:dyDescent="0.2">
      <c r="A2313" t="s">
        <v>83</v>
      </c>
    </row>
    <row r="2314" spans="1:4" x14ac:dyDescent="0.2">
      <c r="A2314" t="s">
        <v>72</v>
      </c>
      <c r="B2314" s="20">
        <v>6709</v>
      </c>
      <c r="C2314" s="20">
        <v>6571</v>
      </c>
      <c r="D2314" s="20">
        <v>28175</v>
      </c>
    </row>
    <row r="2315" spans="1:4" x14ac:dyDescent="0.2">
      <c r="A2315" t="s">
        <v>59</v>
      </c>
      <c r="B2315">
        <v>176</v>
      </c>
      <c r="C2315">
        <v>171</v>
      </c>
      <c r="D2315">
        <v>782</v>
      </c>
    </row>
    <row r="2316" spans="1:4" x14ac:dyDescent="0.2">
      <c r="A2316" t="s">
        <v>60</v>
      </c>
      <c r="B2316">
        <v>66</v>
      </c>
      <c r="C2316">
        <v>65</v>
      </c>
      <c r="D2316">
        <v>300</v>
      </c>
    </row>
    <row r="2317" spans="1:4" x14ac:dyDescent="0.2">
      <c r="A2317" t="s">
        <v>61</v>
      </c>
      <c r="B2317">
        <v>170</v>
      </c>
      <c r="C2317">
        <v>167</v>
      </c>
      <c r="D2317">
        <v>814</v>
      </c>
    </row>
    <row r="2318" spans="1:4" x14ac:dyDescent="0.2">
      <c r="A2318" t="s">
        <v>62</v>
      </c>
      <c r="B2318" s="20">
        <v>1756</v>
      </c>
      <c r="C2318" s="20">
        <v>1728</v>
      </c>
      <c r="D2318" s="20">
        <v>8100</v>
      </c>
    </row>
    <row r="2319" spans="1:4" x14ac:dyDescent="0.2">
      <c r="A2319" t="s">
        <v>63</v>
      </c>
      <c r="B2319" s="20">
        <v>1556</v>
      </c>
      <c r="C2319" s="20">
        <v>1538</v>
      </c>
      <c r="D2319" s="20">
        <v>6729</v>
      </c>
    </row>
    <row r="2320" spans="1:4" x14ac:dyDescent="0.2">
      <c r="A2320" t="s">
        <v>64</v>
      </c>
      <c r="B2320" s="20">
        <v>2197</v>
      </c>
      <c r="C2320" s="20">
        <v>2157</v>
      </c>
      <c r="D2320" s="20">
        <v>8706</v>
      </c>
    </row>
    <row r="2321" spans="1:4" x14ac:dyDescent="0.2">
      <c r="A2321" t="s">
        <v>74</v>
      </c>
      <c r="B2321">
        <v>761</v>
      </c>
      <c r="C2321">
        <v>745</v>
      </c>
      <c r="D2321" s="20">
        <v>2739</v>
      </c>
    </row>
    <row r="2322" spans="1:4" x14ac:dyDescent="0.2">
      <c r="A2322" t="s">
        <v>66</v>
      </c>
      <c r="B2322">
        <v>27</v>
      </c>
      <c r="C2322">
        <v>0</v>
      </c>
      <c r="D2322">
        <v>5</v>
      </c>
    </row>
    <row r="2323" spans="1:4" x14ac:dyDescent="0.2">
      <c r="A2323" t="s">
        <v>84</v>
      </c>
    </row>
    <row r="2324" spans="1:4" x14ac:dyDescent="0.2">
      <c r="A2324" t="s">
        <v>72</v>
      </c>
      <c r="B2324" s="20">
        <v>50495</v>
      </c>
      <c r="C2324" s="20">
        <v>49862</v>
      </c>
      <c r="D2324" s="20">
        <v>186237</v>
      </c>
    </row>
    <row r="2325" spans="1:4" x14ac:dyDescent="0.2">
      <c r="A2325" t="s">
        <v>59</v>
      </c>
      <c r="B2325">
        <v>390</v>
      </c>
      <c r="C2325">
        <v>382</v>
      </c>
      <c r="D2325" s="20">
        <v>1469</v>
      </c>
    </row>
    <row r="2326" spans="1:4" x14ac:dyDescent="0.2">
      <c r="A2326" t="s">
        <v>60</v>
      </c>
      <c r="B2326">
        <v>361</v>
      </c>
      <c r="C2326">
        <v>358</v>
      </c>
      <c r="D2326" s="20">
        <v>1438</v>
      </c>
    </row>
    <row r="2327" spans="1:4" x14ac:dyDescent="0.2">
      <c r="A2327" t="s">
        <v>61</v>
      </c>
      <c r="B2327">
        <v>325</v>
      </c>
      <c r="C2327">
        <v>325</v>
      </c>
      <c r="D2327" s="20">
        <v>1277</v>
      </c>
    </row>
    <row r="2328" spans="1:4" x14ac:dyDescent="0.2">
      <c r="A2328" t="s">
        <v>62</v>
      </c>
      <c r="B2328" s="20">
        <v>1821</v>
      </c>
      <c r="C2328" s="20">
        <v>1799</v>
      </c>
      <c r="D2328" s="20">
        <v>7036</v>
      </c>
    </row>
    <row r="2329" spans="1:4" x14ac:dyDescent="0.2">
      <c r="A2329" t="s">
        <v>63</v>
      </c>
      <c r="B2329" s="20">
        <v>4234</v>
      </c>
      <c r="C2329" s="20">
        <v>4178</v>
      </c>
      <c r="D2329" s="20">
        <v>16959</v>
      </c>
    </row>
    <row r="2330" spans="1:4" x14ac:dyDescent="0.2">
      <c r="A2330" t="s">
        <v>64</v>
      </c>
      <c r="B2330" s="20">
        <v>13993</v>
      </c>
      <c r="C2330" s="20">
        <v>13854</v>
      </c>
      <c r="D2330" s="20">
        <v>53478</v>
      </c>
    </row>
    <row r="2331" spans="1:4" x14ac:dyDescent="0.2">
      <c r="A2331" t="s">
        <v>74</v>
      </c>
      <c r="B2331" s="20">
        <v>29341</v>
      </c>
      <c r="C2331" s="20">
        <v>28966</v>
      </c>
      <c r="D2331" s="20">
        <v>104580</v>
      </c>
    </row>
    <row r="2332" spans="1:4" x14ac:dyDescent="0.2">
      <c r="A2332" t="s">
        <v>66</v>
      </c>
      <c r="B2332">
        <v>30</v>
      </c>
      <c r="C2332">
        <v>0</v>
      </c>
      <c r="D2332">
        <v>0</v>
      </c>
    </row>
    <row r="2333" spans="1:4" x14ac:dyDescent="0.2">
      <c r="A2333" t="s">
        <v>159</v>
      </c>
    </row>
    <row r="2334" spans="1:4" x14ac:dyDescent="0.2">
      <c r="A2334" t="s">
        <v>82</v>
      </c>
    </row>
    <row r="2335" spans="1:4" x14ac:dyDescent="0.2">
      <c r="A2335" t="s">
        <v>72</v>
      </c>
      <c r="B2335" s="20">
        <v>32315</v>
      </c>
      <c r="C2335" s="20">
        <v>32239</v>
      </c>
      <c r="D2335" s="20">
        <v>141640</v>
      </c>
    </row>
    <row r="2336" spans="1:4" x14ac:dyDescent="0.2">
      <c r="A2336" t="s">
        <v>59</v>
      </c>
      <c r="B2336">
        <v>207</v>
      </c>
      <c r="C2336">
        <v>207</v>
      </c>
      <c r="D2336">
        <v>849</v>
      </c>
    </row>
    <row r="2337" spans="1:4" x14ac:dyDescent="0.2">
      <c r="A2337" t="s">
        <v>60</v>
      </c>
      <c r="B2337">
        <v>30</v>
      </c>
      <c r="C2337">
        <v>29</v>
      </c>
      <c r="D2337">
        <v>146</v>
      </c>
    </row>
    <row r="2338" spans="1:4" x14ac:dyDescent="0.2">
      <c r="A2338" t="s">
        <v>61</v>
      </c>
      <c r="B2338">
        <v>211</v>
      </c>
      <c r="C2338">
        <v>209</v>
      </c>
      <c r="D2338" s="20">
        <v>1088</v>
      </c>
    </row>
    <row r="2339" spans="1:4" x14ac:dyDescent="0.2">
      <c r="A2339" t="s">
        <v>62</v>
      </c>
      <c r="B2339">
        <v>667</v>
      </c>
      <c r="C2339">
        <v>664</v>
      </c>
      <c r="D2339" s="20">
        <v>3100</v>
      </c>
    </row>
    <row r="2340" spans="1:4" x14ac:dyDescent="0.2">
      <c r="A2340" t="s">
        <v>63</v>
      </c>
      <c r="B2340" s="20">
        <v>3108</v>
      </c>
      <c r="C2340" s="20">
        <v>3105</v>
      </c>
      <c r="D2340" s="20">
        <v>14801</v>
      </c>
    </row>
    <row r="2341" spans="1:4" x14ac:dyDescent="0.2">
      <c r="A2341" t="s">
        <v>64</v>
      </c>
      <c r="B2341" s="20">
        <v>13341</v>
      </c>
      <c r="C2341" s="20">
        <v>13307</v>
      </c>
      <c r="D2341" s="20">
        <v>59506</v>
      </c>
    </row>
    <row r="2342" spans="1:4" x14ac:dyDescent="0.2">
      <c r="A2342" t="s">
        <v>74</v>
      </c>
      <c r="B2342" s="20">
        <v>14751</v>
      </c>
      <c r="C2342" s="20">
        <v>14718</v>
      </c>
      <c r="D2342" s="20">
        <v>62150</v>
      </c>
    </row>
    <row r="2343" spans="1:4" x14ac:dyDescent="0.2">
      <c r="A2343" t="s">
        <v>66</v>
      </c>
      <c r="B2343">
        <v>0</v>
      </c>
      <c r="C2343">
        <v>0</v>
      </c>
      <c r="D2343">
        <v>0</v>
      </c>
    </row>
    <row r="2344" spans="1:4" x14ac:dyDescent="0.2">
      <c r="A2344" t="s">
        <v>83</v>
      </c>
    </row>
    <row r="2345" spans="1:4" x14ac:dyDescent="0.2">
      <c r="A2345" t="s">
        <v>72</v>
      </c>
      <c r="B2345">
        <v>0</v>
      </c>
      <c r="C2345">
        <v>0</v>
      </c>
      <c r="D2345">
        <v>0</v>
      </c>
    </row>
    <row r="2346" spans="1:4" x14ac:dyDescent="0.2">
      <c r="A2346" t="s">
        <v>59</v>
      </c>
      <c r="B2346">
        <v>0</v>
      </c>
      <c r="C2346">
        <v>0</v>
      </c>
      <c r="D2346">
        <v>0</v>
      </c>
    </row>
    <row r="2347" spans="1:4" x14ac:dyDescent="0.2">
      <c r="A2347" t="s">
        <v>60</v>
      </c>
      <c r="B2347">
        <v>0</v>
      </c>
      <c r="C2347">
        <v>0</v>
      </c>
      <c r="D2347">
        <v>0</v>
      </c>
    </row>
    <row r="2348" spans="1:4" x14ac:dyDescent="0.2">
      <c r="A2348" t="s">
        <v>61</v>
      </c>
      <c r="B2348">
        <v>0</v>
      </c>
      <c r="C2348">
        <v>0</v>
      </c>
      <c r="D2348">
        <v>0</v>
      </c>
    </row>
    <row r="2349" spans="1:4" x14ac:dyDescent="0.2">
      <c r="A2349" t="s">
        <v>62</v>
      </c>
      <c r="B2349">
        <v>0</v>
      </c>
      <c r="C2349">
        <v>0</v>
      </c>
      <c r="D2349">
        <v>0</v>
      </c>
    </row>
    <row r="2350" spans="1:4" x14ac:dyDescent="0.2">
      <c r="A2350" t="s">
        <v>63</v>
      </c>
      <c r="B2350">
        <v>0</v>
      </c>
      <c r="C2350">
        <v>0</v>
      </c>
      <c r="D2350">
        <v>0</v>
      </c>
    </row>
    <row r="2351" spans="1:4" x14ac:dyDescent="0.2">
      <c r="A2351" t="s">
        <v>64</v>
      </c>
      <c r="B2351">
        <v>0</v>
      </c>
      <c r="C2351">
        <v>0</v>
      </c>
      <c r="D2351">
        <v>0</v>
      </c>
    </row>
    <row r="2352" spans="1:4" x14ac:dyDescent="0.2">
      <c r="A2352" t="s">
        <v>74</v>
      </c>
      <c r="B2352">
        <v>0</v>
      </c>
      <c r="C2352">
        <v>0</v>
      </c>
      <c r="D2352">
        <v>0</v>
      </c>
    </row>
    <row r="2353" spans="1:4" x14ac:dyDescent="0.2">
      <c r="A2353" t="s">
        <v>66</v>
      </c>
      <c r="B2353">
        <v>0</v>
      </c>
      <c r="C2353">
        <v>0</v>
      </c>
      <c r="D2353">
        <v>0</v>
      </c>
    </row>
    <row r="2354" spans="1:4" x14ac:dyDescent="0.2">
      <c r="A2354" t="s">
        <v>84</v>
      </c>
    </row>
    <row r="2355" spans="1:4" x14ac:dyDescent="0.2">
      <c r="A2355" t="s">
        <v>72</v>
      </c>
      <c r="B2355" s="20">
        <v>32315</v>
      </c>
      <c r="C2355" s="20">
        <v>32239</v>
      </c>
      <c r="D2355" s="20">
        <v>141640</v>
      </c>
    </row>
    <row r="2356" spans="1:4" x14ac:dyDescent="0.2">
      <c r="A2356" t="s">
        <v>59</v>
      </c>
      <c r="B2356">
        <v>207</v>
      </c>
      <c r="C2356">
        <v>207</v>
      </c>
      <c r="D2356">
        <v>849</v>
      </c>
    </row>
    <row r="2357" spans="1:4" x14ac:dyDescent="0.2">
      <c r="A2357" t="s">
        <v>60</v>
      </c>
      <c r="B2357">
        <v>30</v>
      </c>
      <c r="C2357">
        <v>29</v>
      </c>
      <c r="D2357">
        <v>146</v>
      </c>
    </row>
    <row r="2358" spans="1:4" x14ac:dyDescent="0.2">
      <c r="A2358" t="s">
        <v>61</v>
      </c>
      <c r="B2358">
        <v>211</v>
      </c>
      <c r="C2358">
        <v>209</v>
      </c>
      <c r="D2358" s="20">
        <v>1088</v>
      </c>
    </row>
    <row r="2359" spans="1:4" x14ac:dyDescent="0.2">
      <c r="A2359" t="s">
        <v>62</v>
      </c>
      <c r="B2359">
        <v>667</v>
      </c>
      <c r="C2359">
        <v>664</v>
      </c>
      <c r="D2359" s="20">
        <v>3100</v>
      </c>
    </row>
    <row r="2360" spans="1:4" x14ac:dyDescent="0.2">
      <c r="A2360" t="s">
        <v>63</v>
      </c>
      <c r="B2360" s="20">
        <v>3108</v>
      </c>
      <c r="C2360" s="20">
        <v>3105</v>
      </c>
      <c r="D2360" s="20">
        <v>14801</v>
      </c>
    </row>
    <row r="2361" spans="1:4" x14ac:dyDescent="0.2">
      <c r="A2361" t="s">
        <v>64</v>
      </c>
      <c r="B2361" s="20">
        <v>13341</v>
      </c>
      <c r="C2361" s="20">
        <v>13307</v>
      </c>
      <c r="D2361" s="20">
        <v>59506</v>
      </c>
    </row>
    <row r="2362" spans="1:4" x14ac:dyDescent="0.2">
      <c r="A2362" t="s">
        <v>74</v>
      </c>
      <c r="B2362" s="20">
        <v>14751</v>
      </c>
      <c r="C2362" s="20">
        <v>14718</v>
      </c>
      <c r="D2362" s="20">
        <v>62150</v>
      </c>
    </row>
    <row r="2363" spans="1:4" x14ac:dyDescent="0.2">
      <c r="A2363" t="s">
        <v>66</v>
      </c>
      <c r="B2363">
        <v>0</v>
      </c>
      <c r="C2363">
        <v>0</v>
      </c>
      <c r="D2363">
        <v>0</v>
      </c>
    </row>
    <row r="2364" spans="1:4" x14ac:dyDescent="0.2">
      <c r="A2364" t="s">
        <v>160</v>
      </c>
    </row>
    <row r="2365" spans="1:4" x14ac:dyDescent="0.2">
      <c r="A2365" t="s">
        <v>82</v>
      </c>
    </row>
    <row r="2366" spans="1:4" x14ac:dyDescent="0.2">
      <c r="A2366" t="s">
        <v>72</v>
      </c>
      <c r="B2366" s="20">
        <v>44643</v>
      </c>
      <c r="C2366" s="20">
        <v>43799</v>
      </c>
      <c r="D2366" s="20">
        <v>186457</v>
      </c>
    </row>
    <row r="2367" spans="1:4" x14ac:dyDescent="0.2">
      <c r="A2367" t="s">
        <v>59</v>
      </c>
      <c r="B2367">
        <v>528</v>
      </c>
      <c r="C2367">
        <v>520</v>
      </c>
      <c r="D2367" s="20">
        <v>2371</v>
      </c>
    </row>
    <row r="2368" spans="1:4" x14ac:dyDescent="0.2">
      <c r="A2368" t="s">
        <v>60</v>
      </c>
      <c r="B2368">
        <v>173</v>
      </c>
      <c r="C2368">
        <v>169</v>
      </c>
      <c r="D2368">
        <v>803</v>
      </c>
    </row>
    <row r="2369" spans="1:4" x14ac:dyDescent="0.2">
      <c r="A2369" t="s">
        <v>61</v>
      </c>
      <c r="B2369">
        <v>578</v>
      </c>
      <c r="C2369">
        <v>568</v>
      </c>
      <c r="D2369" s="20">
        <v>2671</v>
      </c>
    </row>
    <row r="2370" spans="1:4" x14ac:dyDescent="0.2">
      <c r="A2370" t="s">
        <v>62</v>
      </c>
      <c r="B2370" s="20">
        <v>6033</v>
      </c>
      <c r="C2370" s="20">
        <v>5968</v>
      </c>
      <c r="D2370" s="20">
        <v>27795</v>
      </c>
    </row>
    <row r="2371" spans="1:4" x14ac:dyDescent="0.2">
      <c r="A2371" t="s">
        <v>63</v>
      </c>
      <c r="B2371" s="20">
        <v>5162</v>
      </c>
      <c r="C2371" s="20">
        <v>5095</v>
      </c>
      <c r="D2371" s="20">
        <v>23652</v>
      </c>
    </row>
    <row r="2372" spans="1:4" x14ac:dyDescent="0.2">
      <c r="A2372" t="s">
        <v>64</v>
      </c>
      <c r="B2372" s="20">
        <v>11752</v>
      </c>
      <c r="C2372" s="20">
        <v>11587</v>
      </c>
      <c r="D2372" s="20">
        <v>50447</v>
      </c>
    </row>
    <row r="2373" spans="1:4" x14ac:dyDescent="0.2">
      <c r="A2373" t="s">
        <v>74</v>
      </c>
      <c r="B2373" s="20">
        <v>20364</v>
      </c>
      <c r="C2373" s="20">
        <v>19892</v>
      </c>
      <c r="D2373" s="20">
        <v>78717</v>
      </c>
    </row>
    <row r="2374" spans="1:4" x14ac:dyDescent="0.2">
      <c r="A2374" t="s">
        <v>66</v>
      </c>
      <c r="B2374">
        <v>53</v>
      </c>
      <c r="C2374">
        <v>0</v>
      </c>
      <c r="D2374">
        <v>1</v>
      </c>
    </row>
    <row r="2375" spans="1:4" x14ac:dyDescent="0.2">
      <c r="A2375" t="s">
        <v>83</v>
      </c>
    </row>
    <row r="2376" spans="1:4" x14ac:dyDescent="0.2">
      <c r="A2376" t="s">
        <v>72</v>
      </c>
      <c r="B2376">
        <v>0</v>
      </c>
      <c r="C2376">
        <v>0</v>
      </c>
      <c r="D2376">
        <v>0</v>
      </c>
    </row>
    <row r="2377" spans="1:4" x14ac:dyDescent="0.2">
      <c r="A2377" t="s">
        <v>59</v>
      </c>
      <c r="B2377">
        <v>0</v>
      </c>
      <c r="C2377">
        <v>0</v>
      </c>
      <c r="D2377">
        <v>0</v>
      </c>
    </row>
    <row r="2378" spans="1:4" x14ac:dyDescent="0.2">
      <c r="A2378" t="s">
        <v>60</v>
      </c>
      <c r="B2378">
        <v>0</v>
      </c>
      <c r="C2378">
        <v>0</v>
      </c>
      <c r="D2378">
        <v>0</v>
      </c>
    </row>
    <row r="2379" spans="1:4" x14ac:dyDescent="0.2">
      <c r="A2379" t="s">
        <v>61</v>
      </c>
      <c r="B2379">
        <v>0</v>
      </c>
      <c r="C2379">
        <v>0</v>
      </c>
      <c r="D2379">
        <v>0</v>
      </c>
    </row>
    <row r="2380" spans="1:4" x14ac:dyDescent="0.2">
      <c r="A2380" t="s">
        <v>62</v>
      </c>
      <c r="B2380">
        <v>0</v>
      </c>
      <c r="C2380">
        <v>0</v>
      </c>
      <c r="D2380">
        <v>0</v>
      </c>
    </row>
    <row r="2381" spans="1:4" x14ac:dyDescent="0.2">
      <c r="A2381" t="s">
        <v>63</v>
      </c>
      <c r="B2381">
        <v>0</v>
      </c>
      <c r="C2381">
        <v>0</v>
      </c>
      <c r="D2381">
        <v>0</v>
      </c>
    </row>
    <row r="2382" spans="1:4" x14ac:dyDescent="0.2">
      <c r="A2382" t="s">
        <v>64</v>
      </c>
      <c r="B2382">
        <v>0</v>
      </c>
      <c r="C2382">
        <v>0</v>
      </c>
      <c r="D2382">
        <v>0</v>
      </c>
    </row>
    <row r="2383" spans="1:4" x14ac:dyDescent="0.2">
      <c r="A2383" t="s">
        <v>74</v>
      </c>
      <c r="B2383">
        <v>0</v>
      </c>
      <c r="C2383">
        <v>0</v>
      </c>
      <c r="D2383">
        <v>0</v>
      </c>
    </row>
    <row r="2384" spans="1:4" x14ac:dyDescent="0.2">
      <c r="A2384" t="s">
        <v>66</v>
      </c>
      <c r="B2384">
        <v>0</v>
      </c>
      <c r="C2384">
        <v>0</v>
      </c>
      <c r="D2384">
        <v>0</v>
      </c>
    </row>
    <row r="2385" spans="1:4" x14ac:dyDescent="0.2">
      <c r="A2385" t="s">
        <v>84</v>
      </c>
    </row>
    <row r="2386" spans="1:4" x14ac:dyDescent="0.2">
      <c r="A2386" t="s">
        <v>72</v>
      </c>
      <c r="B2386" s="20">
        <v>44643</v>
      </c>
      <c r="C2386" s="20">
        <v>43799</v>
      </c>
      <c r="D2386" s="20">
        <v>186457</v>
      </c>
    </row>
    <row r="2387" spans="1:4" x14ac:dyDescent="0.2">
      <c r="A2387" t="s">
        <v>59</v>
      </c>
      <c r="B2387">
        <v>528</v>
      </c>
      <c r="C2387">
        <v>520</v>
      </c>
      <c r="D2387" s="20">
        <v>2371</v>
      </c>
    </row>
    <row r="2388" spans="1:4" x14ac:dyDescent="0.2">
      <c r="A2388" t="s">
        <v>60</v>
      </c>
      <c r="B2388">
        <v>173</v>
      </c>
      <c r="C2388">
        <v>169</v>
      </c>
      <c r="D2388">
        <v>803</v>
      </c>
    </row>
    <row r="2389" spans="1:4" x14ac:dyDescent="0.2">
      <c r="A2389" t="s">
        <v>61</v>
      </c>
      <c r="B2389">
        <v>578</v>
      </c>
      <c r="C2389">
        <v>568</v>
      </c>
      <c r="D2389" s="20">
        <v>2671</v>
      </c>
    </row>
    <row r="2390" spans="1:4" x14ac:dyDescent="0.2">
      <c r="A2390" t="s">
        <v>62</v>
      </c>
      <c r="B2390" s="20">
        <v>6033</v>
      </c>
      <c r="C2390" s="20">
        <v>5968</v>
      </c>
      <c r="D2390" s="20">
        <v>27795</v>
      </c>
    </row>
    <row r="2391" spans="1:4" x14ac:dyDescent="0.2">
      <c r="A2391" t="s">
        <v>63</v>
      </c>
      <c r="B2391" s="20">
        <v>5162</v>
      </c>
      <c r="C2391" s="20">
        <v>5095</v>
      </c>
      <c r="D2391" s="20">
        <v>23652</v>
      </c>
    </row>
    <row r="2392" spans="1:4" x14ac:dyDescent="0.2">
      <c r="A2392" t="s">
        <v>64</v>
      </c>
      <c r="B2392" s="20">
        <v>11752</v>
      </c>
      <c r="C2392" s="20">
        <v>11587</v>
      </c>
      <c r="D2392" s="20">
        <v>50447</v>
      </c>
    </row>
    <row r="2393" spans="1:4" x14ac:dyDescent="0.2">
      <c r="A2393" t="s">
        <v>74</v>
      </c>
      <c r="B2393" s="20">
        <v>20364</v>
      </c>
      <c r="C2393" s="20">
        <v>19892</v>
      </c>
      <c r="D2393" s="20">
        <v>78717</v>
      </c>
    </row>
    <row r="2394" spans="1:4" x14ac:dyDescent="0.2">
      <c r="A2394" t="s">
        <v>66</v>
      </c>
      <c r="B2394">
        <v>53</v>
      </c>
      <c r="C2394">
        <v>0</v>
      </c>
      <c r="D2394">
        <v>1</v>
      </c>
    </row>
    <row r="2395" spans="1:4" x14ac:dyDescent="0.2">
      <c r="A2395" t="s">
        <v>161</v>
      </c>
    </row>
    <row r="2396" spans="1:4" x14ac:dyDescent="0.2">
      <c r="A2396" t="s">
        <v>82</v>
      </c>
    </row>
    <row r="2397" spans="1:4" x14ac:dyDescent="0.2">
      <c r="A2397" t="s">
        <v>72</v>
      </c>
      <c r="B2397" s="20">
        <v>48188</v>
      </c>
      <c r="C2397" s="20">
        <v>47657</v>
      </c>
      <c r="D2397" s="20">
        <v>205139</v>
      </c>
    </row>
    <row r="2398" spans="1:4" x14ac:dyDescent="0.2">
      <c r="A2398" t="s">
        <v>59</v>
      </c>
      <c r="B2398">
        <v>664</v>
      </c>
      <c r="C2398">
        <v>643</v>
      </c>
      <c r="D2398" s="20">
        <v>2700</v>
      </c>
    </row>
    <row r="2399" spans="1:4" x14ac:dyDescent="0.2">
      <c r="A2399" t="s">
        <v>60</v>
      </c>
      <c r="B2399">
        <v>761</v>
      </c>
      <c r="C2399">
        <v>760</v>
      </c>
      <c r="D2399" s="20">
        <v>3244</v>
      </c>
    </row>
    <row r="2400" spans="1:4" x14ac:dyDescent="0.2">
      <c r="A2400" t="s">
        <v>61</v>
      </c>
      <c r="B2400">
        <v>249</v>
      </c>
      <c r="C2400">
        <v>247</v>
      </c>
      <c r="D2400" s="20">
        <v>1092</v>
      </c>
    </row>
    <row r="2401" spans="1:4" x14ac:dyDescent="0.2">
      <c r="A2401" t="s">
        <v>62</v>
      </c>
      <c r="B2401" s="20">
        <v>1088</v>
      </c>
      <c r="C2401" s="20">
        <v>1051</v>
      </c>
      <c r="D2401" s="20">
        <v>5113</v>
      </c>
    </row>
    <row r="2402" spans="1:4" x14ac:dyDescent="0.2">
      <c r="A2402" t="s">
        <v>63</v>
      </c>
      <c r="B2402" s="20">
        <v>2134</v>
      </c>
      <c r="C2402" s="20">
        <v>2106</v>
      </c>
      <c r="D2402" s="20">
        <v>9738</v>
      </c>
    </row>
    <row r="2403" spans="1:4" x14ac:dyDescent="0.2">
      <c r="A2403" t="s">
        <v>64</v>
      </c>
      <c r="B2403" s="20">
        <v>16973</v>
      </c>
      <c r="C2403" s="20">
        <v>16794</v>
      </c>
      <c r="D2403" s="20">
        <v>76161</v>
      </c>
    </row>
    <row r="2404" spans="1:4" x14ac:dyDescent="0.2">
      <c r="A2404" t="s">
        <v>74</v>
      </c>
      <c r="B2404" s="20">
        <v>26276</v>
      </c>
      <c r="C2404" s="20">
        <v>26056</v>
      </c>
      <c r="D2404" s="20">
        <v>107091</v>
      </c>
    </row>
    <row r="2405" spans="1:4" x14ac:dyDescent="0.2">
      <c r="A2405" t="s">
        <v>66</v>
      </c>
      <c r="B2405">
        <v>43</v>
      </c>
      <c r="C2405">
        <v>0</v>
      </c>
      <c r="D2405">
        <v>0</v>
      </c>
    </row>
    <row r="2406" spans="1:4" x14ac:dyDescent="0.2">
      <c r="A2406" t="s">
        <v>83</v>
      </c>
    </row>
    <row r="2407" spans="1:4" x14ac:dyDescent="0.2">
      <c r="A2407" t="s">
        <v>72</v>
      </c>
      <c r="B2407" s="20">
        <v>6076</v>
      </c>
      <c r="C2407" s="20">
        <v>5821</v>
      </c>
      <c r="D2407" s="20">
        <v>25864</v>
      </c>
    </row>
    <row r="2408" spans="1:4" x14ac:dyDescent="0.2">
      <c r="A2408" t="s">
        <v>59</v>
      </c>
      <c r="B2408">
        <v>121</v>
      </c>
      <c r="C2408">
        <v>116</v>
      </c>
      <c r="D2408">
        <v>555</v>
      </c>
    </row>
    <row r="2409" spans="1:4" x14ac:dyDescent="0.2">
      <c r="A2409" t="s">
        <v>60</v>
      </c>
      <c r="B2409">
        <v>10</v>
      </c>
      <c r="C2409">
        <v>10</v>
      </c>
      <c r="D2409">
        <v>40</v>
      </c>
    </row>
    <row r="2410" spans="1:4" x14ac:dyDescent="0.2">
      <c r="A2410" t="s">
        <v>61</v>
      </c>
      <c r="B2410">
        <v>34</v>
      </c>
      <c r="C2410">
        <v>32</v>
      </c>
      <c r="D2410">
        <v>171</v>
      </c>
    </row>
    <row r="2411" spans="1:4" x14ac:dyDescent="0.2">
      <c r="A2411" t="s">
        <v>62</v>
      </c>
      <c r="B2411">
        <v>654</v>
      </c>
      <c r="C2411">
        <v>621</v>
      </c>
      <c r="D2411" s="20">
        <v>2928</v>
      </c>
    </row>
    <row r="2412" spans="1:4" x14ac:dyDescent="0.2">
      <c r="A2412" t="s">
        <v>63</v>
      </c>
      <c r="B2412" s="20">
        <v>1038</v>
      </c>
      <c r="C2412" s="20">
        <v>1014</v>
      </c>
      <c r="D2412" s="20">
        <v>4571</v>
      </c>
    </row>
    <row r="2413" spans="1:4" x14ac:dyDescent="0.2">
      <c r="A2413" t="s">
        <v>64</v>
      </c>
      <c r="B2413" s="20">
        <v>2868</v>
      </c>
      <c r="C2413" s="20">
        <v>2764</v>
      </c>
      <c r="D2413" s="20">
        <v>12557</v>
      </c>
    </row>
    <row r="2414" spans="1:4" x14ac:dyDescent="0.2">
      <c r="A2414" t="s">
        <v>74</v>
      </c>
      <c r="B2414" s="20">
        <v>1323</v>
      </c>
      <c r="C2414" s="20">
        <v>1264</v>
      </c>
      <c r="D2414" s="20">
        <v>5042</v>
      </c>
    </row>
    <row r="2415" spans="1:4" x14ac:dyDescent="0.2">
      <c r="A2415" t="s">
        <v>66</v>
      </c>
      <c r="B2415">
        <v>28</v>
      </c>
      <c r="C2415">
        <v>0</v>
      </c>
      <c r="D2415">
        <v>0</v>
      </c>
    </row>
    <row r="2416" spans="1:4" x14ac:dyDescent="0.2">
      <c r="A2416" t="s">
        <v>84</v>
      </c>
    </row>
    <row r="2417" spans="1:4" x14ac:dyDescent="0.2">
      <c r="A2417" t="s">
        <v>72</v>
      </c>
      <c r="B2417" s="20">
        <v>42112</v>
      </c>
      <c r="C2417" s="20">
        <v>41836</v>
      </c>
      <c r="D2417" s="20">
        <v>179275</v>
      </c>
    </row>
    <row r="2418" spans="1:4" x14ac:dyDescent="0.2">
      <c r="A2418" t="s">
        <v>59</v>
      </c>
      <c r="B2418">
        <v>543</v>
      </c>
      <c r="C2418">
        <v>527</v>
      </c>
      <c r="D2418" s="20">
        <v>2145</v>
      </c>
    </row>
    <row r="2419" spans="1:4" x14ac:dyDescent="0.2">
      <c r="A2419" t="s">
        <v>60</v>
      </c>
      <c r="B2419">
        <v>751</v>
      </c>
      <c r="C2419">
        <v>750</v>
      </c>
      <c r="D2419" s="20">
        <v>3204</v>
      </c>
    </row>
    <row r="2420" spans="1:4" x14ac:dyDescent="0.2">
      <c r="A2420" t="s">
        <v>61</v>
      </c>
      <c r="B2420">
        <v>215</v>
      </c>
      <c r="C2420">
        <v>215</v>
      </c>
      <c r="D2420">
        <v>921</v>
      </c>
    </row>
    <row r="2421" spans="1:4" x14ac:dyDescent="0.2">
      <c r="A2421" t="s">
        <v>62</v>
      </c>
      <c r="B2421">
        <v>434</v>
      </c>
      <c r="C2421">
        <v>430</v>
      </c>
      <c r="D2421" s="20">
        <v>2185</v>
      </c>
    </row>
    <row r="2422" spans="1:4" x14ac:dyDescent="0.2">
      <c r="A2422" t="s">
        <v>63</v>
      </c>
      <c r="B2422" s="20">
        <v>1096</v>
      </c>
      <c r="C2422" s="20">
        <v>1092</v>
      </c>
      <c r="D2422" s="20">
        <v>5167</v>
      </c>
    </row>
    <row r="2423" spans="1:4" x14ac:dyDescent="0.2">
      <c r="A2423" t="s">
        <v>64</v>
      </c>
      <c r="B2423" s="20">
        <v>14105</v>
      </c>
      <c r="C2423" s="20">
        <v>14030</v>
      </c>
      <c r="D2423" s="20">
        <v>63604</v>
      </c>
    </row>
    <row r="2424" spans="1:4" x14ac:dyDescent="0.2">
      <c r="A2424" t="s">
        <v>74</v>
      </c>
      <c r="B2424" s="20">
        <v>24953</v>
      </c>
      <c r="C2424" s="20">
        <v>24792</v>
      </c>
      <c r="D2424" s="20">
        <v>102049</v>
      </c>
    </row>
    <row r="2425" spans="1:4" x14ac:dyDescent="0.2">
      <c r="A2425" t="s">
        <v>66</v>
      </c>
      <c r="B2425">
        <v>15</v>
      </c>
      <c r="C2425">
        <v>0</v>
      </c>
      <c r="D2425">
        <v>0</v>
      </c>
    </row>
    <row r="2426" spans="1:4" x14ac:dyDescent="0.2">
      <c r="A2426" t="s">
        <v>162</v>
      </c>
    </row>
    <row r="2427" spans="1:4" x14ac:dyDescent="0.2">
      <c r="A2427" t="s">
        <v>82</v>
      </c>
    </row>
    <row r="2428" spans="1:4" x14ac:dyDescent="0.2">
      <c r="A2428" t="s">
        <v>72</v>
      </c>
      <c r="B2428" s="20">
        <v>24167</v>
      </c>
      <c r="C2428" s="20">
        <v>23948</v>
      </c>
      <c r="D2428" s="20">
        <v>109398</v>
      </c>
    </row>
    <row r="2429" spans="1:4" x14ac:dyDescent="0.2">
      <c r="A2429" t="s">
        <v>59</v>
      </c>
      <c r="B2429">
        <v>181</v>
      </c>
      <c r="C2429">
        <v>179</v>
      </c>
      <c r="D2429">
        <v>819</v>
      </c>
    </row>
    <row r="2430" spans="1:4" x14ac:dyDescent="0.2">
      <c r="A2430" t="s">
        <v>60</v>
      </c>
      <c r="B2430">
        <v>45</v>
      </c>
      <c r="C2430">
        <v>44</v>
      </c>
      <c r="D2430">
        <v>214</v>
      </c>
    </row>
    <row r="2431" spans="1:4" x14ac:dyDescent="0.2">
      <c r="A2431" t="s">
        <v>61</v>
      </c>
      <c r="B2431">
        <v>114</v>
      </c>
      <c r="C2431">
        <v>111</v>
      </c>
      <c r="D2431">
        <v>566</v>
      </c>
    </row>
    <row r="2432" spans="1:4" x14ac:dyDescent="0.2">
      <c r="A2432" t="s">
        <v>62</v>
      </c>
      <c r="B2432">
        <v>247</v>
      </c>
      <c r="C2432">
        <v>242</v>
      </c>
      <c r="D2432" s="20">
        <v>1320</v>
      </c>
    </row>
    <row r="2433" spans="1:4" x14ac:dyDescent="0.2">
      <c r="A2433" t="s">
        <v>63</v>
      </c>
      <c r="B2433" s="20">
        <v>1615</v>
      </c>
      <c r="C2433" s="20">
        <v>1596</v>
      </c>
      <c r="D2433" s="20">
        <v>7926</v>
      </c>
    </row>
    <row r="2434" spans="1:4" x14ac:dyDescent="0.2">
      <c r="A2434" t="s">
        <v>64</v>
      </c>
      <c r="B2434" s="20">
        <v>4918</v>
      </c>
      <c r="C2434" s="20">
        <v>4868</v>
      </c>
      <c r="D2434" s="20">
        <v>22769</v>
      </c>
    </row>
    <row r="2435" spans="1:4" x14ac:dyDescent="0.2">
      <c r="A2435" t="s">
        <v>74</v>
      </c>
      <c r="B2435" s="20">
        <v>17038</v>
      </c>
      <c r="C2435" s="20">
        <v>16908</v>
      </c>
      <c r="D2435" s="20">
        <v>75784</v>
      </c>
    </row>
    <row r="2436" spans="1:4" x14ac:dyDescent="0.2">
      <c r="A2436" t="s">
        <v>66</v>
      </c>
      <c r="B2436">
        <v>9</v>
      </c>
      <c r="C2436">
        <v>0</v>
      </c>
      <c r="D2436">
        <v>0</v>
      </c>
    </row>
    <row r="2437" spans="1:4" x14ac:dyDescent="0.2">
      <c r="A2437" t="s">
        <v>83</v>
      </c>
    </row>
    <row r="2438" spans="1:4" x14ac:dyDescent="0.2">
      <c r="A2438" t="s">
        <v>72</v>
      </c>
      <c r="B2438">
        <v>0</v>
      </c>
      <c r="C2438">
        <v>0</v>
      </c>
      <c r="D2438">
        <v>0</v>
      </c>
    </row>
    <row r="2439" spans="1:4" x14ac:dyDescent="0.2">
      <c r="A2439" t="s">
        <v>59</v>
      </c>
      <c r="B2439">
        <v>0</v>
      </c>
      <c r="C2439">
        <v>0</v>
      </c>
      <c r="D2439">
        <v>0</v>
      </c>
    </row>
    <row r="2440" spans="1:4" x14ac:dyDescent="0.2">
      <c r="A2440" t="s">
        <v>60</v>
      </c>
      <c r="B2440">
        <v>0</v>
      </c>
      <c r="C2440">
        <v>0</v>
      </c>
      <c r="D2440">
        <v>0</v>
      </c>
    </row>
    <row r="2441" spans="1:4" x14ac:dyDescent="0.2">
      <c r="A2441" t="s">
        <v>61</v>
      </c>
      <c r="B2441">
        <v>0</v>
      </c>
      <c r="C2441">
        <v>0</v>
      </c>
      <c r="D2441">
        <v>0</v>
      </c>
    </row>
    <row r="2442" spans="1:4" x14ac:dyDescent="0.2">
      <c r="A2442" t="s">
        <v>62</v>
      </c>
      <c r="B2442">
        <v>0</v>
      </c>
      <c r="C2442">
        <v>0</v>
      </c>
      <c r="D2442">
        <v>0</v>
      </c>
    </row>
    <row r="2443" spans="1:4" x14ac:dyDescent="0.2">
      <c r="A2443" t="s">
        <v>63</v>
      </c>
      <c r="B2443">
        <v>0</v>
      </c>
      <c r="C2443">
        <v>0</v>
      </c>
      <c r="D2443">
        <v>0</v>
      </c>
    </row>
    <row r="2444" spans="1:4" x14ac:dyDescent="0.2">
      <c r="A2444" t="s">
        <v>64</v>
      </c>
      <c r="B2444">
        <v>0</v>
      </c>
      <c r="C2444">
        <v>0</v>
      </c>
      <c r="D2444">
        <v>0</v>
      </c>
    </row>
    <row r="2445" spans="1:4" x14ac:dyDescent="0.2">
      <c r="A2445" t="s">
        <v>74</v>
      </c>
      <c r="B2445">
        <v>0</v>
      </c>
      <c r="C2445">
        <v>0</v>
      </c>
      <c r="D2445">
        <v>0</v>
      </c>
    </row>
    <row r="2446" spans="1:4" x14ac:dyDescent="0.2">
      <c r="A2446" t="s">
        <v>66</v>
      </c>
      <c r="B2446">
        <v>0</v>
      </c>
      <c r="C2446">
        <v>0</v>
      </c>
      <c r="D2446">
        <v>0</v>
      </c>
    </row>
    <row r="2447" spans="1:4" x14ac:dyDescent="0.2">
      <c r="A2447" t="s">
        <v>84</v>
      </c>
    </row>
    <row r="2448" spans="1:4" x14ac:dyDescent="0.2">
      <c r="A2448" t="s">
        <v>72</v>
      </c>
      <c r="B2448" s="20">
        <v>24167</v>
      </c>
      <c r="C2448" s="20">
        <v>23948</v>
      </c>
      <c r="D2448" s="20">
        <v>109398</v>
      </c>
    </row>
    <row r="2449" spans="1:4" x14ac:dyDescent="0.2">
      <c r="A2449" t="s">
        <v>59</v>
      </c>
      <c r="B2449">
        <v>181</v>
      </c>
      <c r="C2449">
        <v>179</v>
      </c>
      <c r="D2449">
        <v>819</v>
      </c>
    </row>
    <row r="2450" spans="1:4" x14ac:dyDescent="0.2">
      <c r="A2450" t="s">
        <v>60</v>
      </c>
      <c r="B2450">
        <v>45</v>
      </c>
      <c r="C2450">
        <v>44</v>
      </c>
      <c r="D2450">
        <v>214</v>
      </c>
    </row>
    <row r="2451" spans="1:4" x14ac:dyDescent="0.2">
      <c r="A2451" t="s">
        <v>61</v>
      </c>
      <c r="B2451">
        <v>114</v>
      </c>
      <c r="C2451">
        <v>111</v>
      </c>
      <c r="D2451">
        <v>566</v>
      </c>
    </row>
    <row r="2452" spans="1:4" x14ac:dyDescent="0.2">
      <c r="A2452" t="s">
        <v>62</v>
      </c>
      <c r="B2452">
        <v>247</v>
      </c>
      <c r="C2452">
        <v>242</v>
      </c>
      <c r="D2452" s="20">
        <v>1320</v>
      </c>
    </row>
    <row r="2453" spans="1:4" x14ac:dyDescent="0.2">
      <c r="A2453" t="s">
        <v>63</v>
      </c>
      <c r="B2453" s="20">
        <v>1615</v>
      </c>
      <c r="C2453" s="20">
        <v>1596</v>
      </c>
      <c r="D2453" s="20">
        <v>7926</v>
      </c>
    </row>
    <row r="2454" spans="1:4" x14ac:dyDescent="0.2">
      <c r="A2454" t="s">
        <v>64</v>
      </c>
      <c r="B2454" s="20">
        <v>4918</v>
      </c>
      <c r="C2454" s="20">
        <v>4868</v>
      </c>
      <c r="D2454" s="20">
        <v>22769</v>
      </c>
    </row>
    <row r="2455" spans="1:4" x14ac:dyDescent="0.2">
      <c r="A2455" t="s">
        <v>74</v>
      </c>
      <c r="B2455" s="20">
        <v>17038</v>
      </c>
      <c r="C2455" s="20">
        <v>16908</v>
      </c>
      <c r="D2455" s="20">
        <v>75784</v>
      </c>
    </row>
    <row r="2456" spans="1:4" x14ac:dyDescent="0.2">
      <c r="A2456" t="s">
        <v>66</v>
      </c>
      <c r="B2456">
        <v>9</v>
      </c>
      <c r="C2456">
        <v>0</v>
      </c>
      <c r="D2456">
        <v>0</v>
      </c>
    </row>
    <row r="2457" spans="1:4" x14ac:dyDescent="0.2">
      <c r="A2457" t="s">
        <v>163</v>
      </c>
    </row>
    <row r="2458" spans="1:4" x14ac:dyDescent="0.2">
      <c r="A2458" t="s">
        <v>82</v>
      </c>
    </row>
    <row r="2459" spans="1:4" x14ac:dyDescent="0.2">
      <c r="A2459" t="s">
        <v>72</v>
      </c>
      <c r="B2459" s="20">
        <v>12223</v>
      </c>
      <c r="C2459" s="20">
        <v>11991</v>
      </c>
      <c r="D2459" s="20">
        <v>58108</v>
      </c>
    </row>
    <row r="2460" spans="1:4" x14ac:dyDescent="0.2">
      <c r="A2460" t="s">
        <v>59</v>
      </c>
      <c r="B2460">
        <v>94</v>
      </c>
      <c r="C2460">
        <v>92</v>
      </c>
      <c r="D2460">
        <v>457</v>
      </c>
    </row>
    <row r="2461" spans="1:4" x14ac:dyDescent="0.2">
      <c r="A2461" t="s">
        <v>60</v>
      </c>
      <c r="B2461">
        <v>0</v>
      </c>
      <c r="C2461">
        <v>0</v>
      </c>
      <c r="D2461">
        <v>0</v>
      </c>
    </row>
    <row r="2462" spans="1:4" x14ac:dyDescent="0.2">
      <c r="A2462" t="s">
        <v>61</v>
      </c>
      <c r="B2462">
        <v>130</v>
      </c>
      <c r="C2462">
        <v>129</v>
      </c>
      <c r="D2462">
        <v>618</v>
      </c>
    </row>
    <row r="2463" spans="1:4" x14ac:dyDescent="0.2">
      <c r="A2463" t="s">
        <v>62</v>
      </c>
      <c r="B2463">
        <v>340</v>
      </c>
      <c r="C2463">
        <v>331</v>
      </c>
      <c r="D2463" s="20">
        <v>1646</v>
      </c>
    </row>
    <row r="2464" spans="1:4" x14ac:dyDescent="0.2">
      <c r="A2464" t="s">
        <v>63</v>
      </c>
      <c r="B2464" s="20">
        <v>1175</v>
      </c>
      <c r="C2464" s="20">
        <v>1159</v>
      </c>
      <c r="D2464" s="20">
        <v>6051</v>
      </c>
    </row>
    <row r="2465" spans="1:4" x14ac:dyDescent="0.2">
      <c r="A2465" t="s">
        <v>64</v>
      </c>
      <c r="B2465" s="20">
        <v>3412</v>
      </c>
      <c r="C2465" s="20">
        <v>3334</v>
      </c>
      <c r="D2465" s="20">
        <v>17074</v>
      </c>
    </row>
    <row r="2466" spans="1:4" x14ac:dyDescent="0.2">
      <c r="A2466" t="s">
        <v>74</v>
      </c>
      <c r="B2466" s="20">
        <v>7070</v>
      </c>
      <c r="C2466" s="20">
        <v>6946</v>
      </c>
      <c r="D2466" s="20">
        <v>32262</v>
      </c>
    </row>
    <row r="2467" spans="1:4" x14ac:dyDescent="0.2">
      <c r="A2467" t="s">
        <v>66</v>
      </c>
      <c r="B2467">
        <v>2</v>
      </c>
      <c r="C2467">
        <v>0</v>
      </c>
      <c r="D2467">
        <v>0</v>
      </c>
    </row>
    <row r="2468" spans="1:4" x14ac:dyDescent="0.2">
      <c r="A2468" t="s">
        <v>83</v>
      </c>
    </row>
    <row r="2469" spans="1:4" x14ac:dyDescent="0.2">
      <c r="A2469" t="s">
        <v>72</v>
      </c>
      <c r="B2469" s="20">
        <v>1500</v>
      </c>
      <c r="C2469" s="20">
        <v>1453</v>
      </c>
      <c r="D2469" s="20">
        <v>7104</v>
      </c>
    </row>
    <row r="2470" spans="1:4" x14ac:dyDescent="0.2">
      <c r="A2470" t="s">
        <v>59</v>
      </c>
      <c r="B2470">
        <v>30</v>
      </c>
      <c r="C2470">
        <v>29</v>
      </c>
      <c r="D2470">
        <v>114</v>
      </c>
    </row>
    <row r="2471" spans="1:4" x14ac:dyDescent="0.2">
      <c r="A2471" t="s">
        <v>60</v>
      </c>
      <c r="B2471">
        <v>0</v>
      </c>
      <c r="C2471">
        <v>0</v>
      </c>
      <c r="D2471">
        <v>0</v>
      </c>
    </row>
    <row r="2472" spans="1:4" x14ac:dyDescent="0.2">
      <c r="A2472" t="s">
        <v>61</v>
      </c>
      <c r="B2472">
        <v>80</v>
      </c>
      <c r="C2472">
        <v>79</v>
      </c>
      <c r="D2472">
        <v>346</v>
      </c>
    </row>
    <row r="2473" spans="1:4" x14ac:dyDescent="0.2">
      <c r="A2473" t="s">
        <v>62</v>
      </c>
      <c r="B2473">
        <v>241</v>
      </c>
      <c r="C2473">
        <v>232</v>
      </c>
      <c r="D2473" s="20">
        <v>1117</v>
      </c>
    </row>
    <row r="2474" spans="1:4" x14ac:dyDescent="0.2">
      <c r="A2474" t="s">
        <v>63</v>
      </c>
      <c r="B2474">
        <v>434</v>
      </c>
      <c r="C2474">
        <v>425</v>
      </c>
      <c r="D2474" s="20">
        <v>2181</v>
      </c>
    </row>
    <row r="2475" spans="1:4" x14ac:dyDescent="0.2">
      <c r="A2475" t="s">
        <v>64</v>
      </c>
      <c r="B2475">
        <v>555</v>
      </c>
      <c r="C2475">
        <v>530</v>
      </c>
      <c r="D2475" s="20">
        <v>2743</v>
      </c>
    </row>
    <row r="2476" spans="1:4" x14ac:dyDescent="0.2">
      <c r="A2476" t="s">
        <v>74</v>
      </c>
      <c r="B2476">
        <v>160</v>
      </c>
      <c r="C2476">
        <v>158</v>
      </c>
      <c r="D2476">
        <v>603</v>
      </c>
    </row>
    <row r="2477" spans="1:4" x14ac:dyDescent="0.2">
      <c r="A2477" t="s">
        <v>66</v>
      </c>
      <c r="B2477">
        <v>0</v>
      </c>
      <c r="C2477">
        <v>0</v>
      </c>
      <c r="D2477">
        <v>0</v>
      </c>
    </row>
    <row r="2478" spans="1:4" x14ac:dyDescent="0.2">
      <c r="A2478" t="s">
        <v>84</v>
      </c>
    </row>
    <row r="2479" spans="1:4" x14ac:dyDescent="0.2">
      <c r="A2479" t="s">
        <v>72</v>
      </c>
      <c r="B2479" s="20">
        <v>10723</v>
      </c>
      <c r="C2479" s="20">
        <v>10538</v>
      </c>
      <c r="D2479" s="20">
        <v>51004</v>
      </c>
    </row>
    <row r="2480" spans="1:4" x14ac:dyDescent="0.2">
      <c r="A2480" t="s">
        <v>59</v>
      </c>
      <c r="B2480">
        <v>64</v>
      </c>
      <c r="C2480">
        <v>63</v>
      </c>
      <c r="D2480">
        <v>343</v>
      </c>
    </row>
    <row r="2481" spans="1:4" x14ac:dyDescent="0.2">
      <c r="A2481" t="s">
        <v>60</v>
      </c>
      <c r="B2481">
        <v>0</v>
      </c>
      <c r="C2481">
        <v>0</v>
      </c>
      <c r="D2481">
        <v>0</v>
      </c>
    </row>
    <row r="2482" spans="1:4" x14ac:dyDescent="0.2">
      <c r="A2482" t="s">
        <v>61</v>
      </c>
      <c r="B2482">
        <v>50</v>
      </c>
      <c r="C2482">
        <v>50</v>
      </c>
      <c r="D2482">
        <v>272</v>
      </c>
    </row>
    <row r="2483" spans="1:4" x14ac:dyDescent="0.2">
      <c r="A2483" t="s">
        <v>62</v>
      </c>
      <c r="B2483">
        <v>99</v>
      </c>
      <c r="C2483">
        <v>99</v>
      </c>
      <c r="D2483">
        <v>529</v>
      </c>
    </row>
    <row r="2484" spans="1:4" x14ac:dyDescent="0.2">
      <c r="A2484" t="s">
        <v>63</v>
      </c>
      <c r="B2484">
        <v>741</v>
      </c>
      <c r="C2484">
        <v>734</v>
      </c>
      <c r="D2484" s="20">
        <v>3870</v>
      </c>
    </row>
    <row r="2485" spans="1:4" x14ac:dyDescent="0.2">
      <c r="A2485" t="s">
        <v>64</v>
      </c>
      <c r="B2485" s="20">
        <v>2857</v>
      </c>
      <c r="C2485" s="20">
        <v>2804</v>
      </c>
      <c r="D2485" s="20">
        <v>14331</v>
      </c>
    </row>
    <row r="2486" spans="1:4" x14ac:dyDescent="0.2">
      <c r="A2486" t="s">
        <v>74</v>
      </c>
      <c r="B2486" s="20">
        <v>6910</v>
      </c>
      <c r="C2486" s="20">
        <v>6788</v>
      </c>
      <c r="D2486" s="20">
        <v>31659</v>
      </c>
    </row>
    <row r="2487" spans="1:4" x14ac:dyDescent="0.2">
      <c r="A2487" t="s">
        <v>66</v>
      </c>
      <c r="B2487">
        <v>2</v>
      </c>
      <c r="C2487">
        <v>0</v>
      </c>
      <c r="D2487">
        <v>0</v>
      </c>
    </row>
    <row r="2488" spans="1:4" x14ac:dyDescent="0.2">
      <c r="A2488" t="s">
        <v>164</v>
      </c>
    </row>
    <row r="2489" spans="1:4" x14ac:dyDescent="0.2">
      <c r="A2489" t="s">
        <v>82</v>
      </c>
    </row>
    <row r="2490" spans="1:4" x14ac:dyDescent="0.2">
      <c r="A2490" t="s">
        <v>72</v>
      </c>
      <c r="B2490" s="20">
        <v>30476</v>
      </c>
      <c r="C2490" s="20">
        <v>30255</v>
      </c>
      <c r="D2490" s="20">
        <v>120594</v>
      </c>
    </row>
    <row r="2491" spans="1:4" x14ac:dyDescent="0.2">
      <c r="A2491" t="s">
        <v>59</v>
      </c>
      <c r="B2491">
        <v>235</v>
      </c>
      <c r="C2491">
        <v>231</v>
      </c>
      <c r="D2491">
        <v>902</v>
      </c>
    </row>
    <row r="2492" spans="1:4" x14ac:dyDescent="0.2">
      <c r="A2492" t="s">
        <v>60</v>
      </c>
      <c r="B2492">
        <v>148</v>
      </c>
      <c r="C2492">
        <v>148</v>
      </c>
      <c r="D2492">
        <v>469</v>
      </c>
    </row>
    <row r="2493" spans="1:4" x14ac:dyDescent="0.2">
      <c r="A2493" t="s">
        <v>61</v>
      </c>
      <c r="B2493">
        <v>49</v>
      </c>
      <c r="C2493">
        <v>48</v>
      </c>
      <c r="D2493">
        <v>222</v>
      </c>
    </row>
    <row r="2494" spans="1:4" x14ac:dyDescent="0.2">
      <c r="A2494" t="s">
        <v>62</v>
      </c>
      <c r="B2494">
        <v>353</v>
      </c>
      <c r="C2494">
        <v>347</v>
      </c>
      <c r="D2494" s="20">
        <v>1578</v>
      </c>
    </row>
    <row r="2495" spans="1:4" x14ac:dyDescent="0.2">
      <c r="A2495" t="s">
        <v>63</v>
      </c>
      <c r="B2495" s="20">
        <v>1366</v>
      </c>
      <c r="C2495" s="20">
        <v>1352</v>
      </c>
      <c r="D2495" s="20">
        <v>6211</v>
      </c>
    </row>
    <row r="2496" spans="1:4" x14ac:dyDescent="0.2">
      <c r="A2496" t="s">
        <v>64</v>
      </c>
      <c r="B2496" s="20">
        <v>9684</v>
      </c>
      <c r="C2496" s="20">
        <v>9607</v>
      </c>
      <c r="D2496" s="20">
        <v>39818</v>
      </c>
    </row>
    <row r="2497" spans="1:4" x14ac:dyDescent="0.2">
      <c r="A2497" t="s">
        <v>74</v>
      </c>
      <c r="B2497" s="20">
        <v>18637</v>
      </c>
      <c r="C2497" s="20">
        <v>18522</v>
      </c>
      <c r="D2497" s="20">
        <v>71394</v>
      </c>
    </row>
    <row r="2498" spans="1:4" x14ac:dyDescent="0.2">
      <c r="A2498" t="s">
        <v>66</v>
      </c>
      <c r="B2498">
        <v>4</v>
      </c>
      <c r="C2498">
        <v>0</v>
      </c>
      <c r="D2498">
        <v>0</v>
      </c>
    </row>
    <row r="2499" spans="1:4" x14ac:dyDescent="0.2">
      <c r="A2499" t="s">
        <v>83</v>
      </c>
    </row>
    <row r="2500" spans="1:4" x14ac:dyDescent="0.2">
      <c r="A2500" t="s">
        <v>72</v>
      </c>
      <c r="B2500">
        <v>0</v>
      </c>
      <c r="C2500">
        <v>0</v>
      </c>
      <c r="D2500">
        <v>0</v>
      </c>
    </row>
    <row r="2501" spans="1:4" x14ac:dyDescent="0.2">
      <c r="A2501" t="s">
        <v>59</v>
      </c>
      <c r="B2501">
        <v>0</v>
      </c>
      <c r="C2501">
        <v>0</v>
      </c>
      <c r="D2501">
        <v>0</v>
      </c>
    </row>
    <row r="2502" spans="1:4" x14ac:dyDescent="0.2">
      <c r="A2502" t="s">
        <v>60</v>
      </c>
      <c r="B2502">
        <v>0</v>
      </c>
      <c r="C2502">
        <v>0</v>
      </c>
      <c r="D2502">
        <v>0</v>
      </c>
    </row>
    <row r="2503" spans="1:4" x14ac:dyDescent="0.2">
      <c r="A2503" t="s">
        <v>61</v>
      </c>
      <c r="B2503">
        <v>0</v>
      </c>
      <c r="C2503">
        <v>0</v>
      </c>
      <c r="D2503">
        <v>0</v>
      </c>
    </row>
    <row r="2504" spans="1:4" x14ac:dyDescent="0.2">
      <c r="A2504" t="s">
        <v>62</v>
      </c>
      <c r="B2504">
        <v>0</v>
      </c>
      <c r="C2504">
        <v>0</v>
      </c>
      <c r="D2504">
        <v>0</v>
      </c>
    </row>
    <row r="2505" spans="1:4" x14ac:dyDescent="0.2">
      <c r="A2505" t="s">
        <v>63</v>
      </c>
      <c r="B2505">
        <v>0</v>
      </c>
      <c r="C2505">
        <v>0</v>
      </c>
      <c r="D2505">
        <v>0</v>
      </c>
    </row>
    <row r="2506" spans="1:4" x14ac:dyDescent="0.2">
      <c r="A2506" t="s">
        <v>64</v>
      </c>
      <c r="B2506">
        <v>0</v>
      </c>
      <c r="C2506">
        <v>0</v>
      </c>
      <c r="D2506">
        <v>0</v>
      </c>
    </row>
    <row r="2507" spans="1:4" x14ac:dyDescent="0.2">
      <c r="A2507" t="s">
        <v>74</v>
      </c>
      <c r="B2507">
        <v>0</v>
      </c>
      <c r="C2507">
        <v>0</v>
      </c>
      <c r="D2507">
        <v>0</v>
      </c>
    </row>
    <row r="2508" spans="1:4" x14ac:dyDescent="0.2">
      <c r="A2508" t="s">
        <v>66</v>
      </c>
      <c r="B2508">
        <v>0</v>
      </c>
      <c r="C2508">
        <v>0</v>
      </c>
      <c r="D2508">
        <v>0</v>
      </c>
    </row>
    <row r="2509" spans="1:4" x14ac:dyDescent="0.2">
      <c r="A2509" t="s">
        <v>84</v>
      </c>
    </row>
    <row r="2510" spans="1:4" x14ac:dyDescent="0.2">
      <c r="A2510" t="s">
        <v>72</v>
      </c>
      <c r="B2510" s="20">
        <v>30476</v>
      </c>
      <c r="C2510" s="20">
        <v>30255</v>
      </c>
      <c r="D2510" s="20">
        <v>120594</v>
      </c>
    </row>
    <row r="2511" spans="1:4" x14ac:dyDescent="0.2">
      <c r="A2511" t="s">
        <v>59</v>
      </c>
      <c r="B2511">
        <v>235</v>
      </c>
      <c r="C2511">
        <v>231</v>
      </c>
      <c r="D2511">
        <v>902</v>
      </c>
    </row>
    <row r="2512" spans="1:4" x14ac:dyDescent="0.2">
      <c r="A2512" t="s">
        <v>60</v>
      </c>
      <c r="B2512">
        <v>148</v>
      </c>
      <c r="C2512">
        <v>148</v>
      </c>
      <c r="D2512">
        <v>469</v>
      </c>
    </row>
    <row r="2513" spans="1:4" x14ac:dyDescent="0.2">
      <c r="A2513" t="s">
        <v>61</v>
      </c>
      <c r="B2513">
        <v>49</v>
      </c>
      <c r="C2513">
        <v>48</v>
      </c>
      <c r="D2513">
        <v>222</v>
      </c>
    </row>
    <row r="2514" spans="1:4" x14ac:dyDescent="0.2">
      <c r="A2514" t="s">
        <v>62</v>
      </c>
      <c r="B2514">
        <v>353</v>
      </c>
      <c r="C2514">
        <v>347</v>
      </c>
      <c r="D2514" s="20">
        <v>1578</v>
      </c>
    </row>
    <row r="2515" spans="1:4" x14ac:dyDescent="0.2">
      <c r="A2515" t="s">
        <v>63</v>
      </c>
      <c r="B2515" s="20">
        <v>1366</v>
      </c>
      <c r="C2515" s="20">
        <v>1352</v>
      </c>
      <c r="D2515" s="20">
        <v>6211</v>
      </c>
    </row>
    <row r="2516" spans="1:4" x14ac:dyDescent="0.2">
      <c r="A2516" t="s">
        <v>64</v>
      </c>
      <c r="B2516" s="20">
        <v>9684</v>
      </c>
      <c r="C2516" s="20">
        <v>9607</v>
      </c>
      <c r="D2516" s="20">
        <v>39818</v>
      </c>
    </row>
    <row r="2517" spans="1:4" x14ac:dyDescent="0.2">
      <c r="A2517" t="s">
        <v>74</v>
      </c>
      <c r="B2517" s="20">
        <v>18637</v>
      </c>
      <c r="C2517" s="20">
        <v>18522</v>
      </c>
      <c r="D2517" s="20">
        <v>71394</v>
      </c>
    </row>
    <row r="2518" spans="1:4" x14ac:dyDescent="0.2">
      <c r="A2518" t="s">
        <v>66</v>
      </c>
      <c r="B2518">
        <v>4</v>
      </c>
      <c r="C2518">
        <v>0</v>
      </c>
      <c r="D2518">
        <v>0</v>
      </c>
    </row>
    <row r="2519" spans="1:4" x14ac:dyDescent="0.2">
      <c r="A2519" t="s">
        <v>165</v>
      </c>
    </row>
    <row r="2520" spans="1:4" x14ac:dyDescent="0.2">
      <c r="A2520" t="s">
        <v>82</v>
      </c>
    </row>
    <row r="2521" spans="1:4" x14ac:dyDescent="0.2">
      <c r="A2521" t="s">
        <v>72</v>
      </c>
      <c r="B2521" s="20">
        <v>75125</v>
      </c>
      <c r="C2521" s="20">
        <v>73401</v>
      </c>
      <c r="D2521" s="20">
        <v>320352</v>
      </c>
    </row>
    <row r="2522" spans="1:4" x14ac:dyDescent="0.2">
      <c r="A2522" t="s">
        <v>59</v>
      </c>
      <c r="B2522">
        <v>541</v>
      </c>
      <c r="C2522">
        <v>536</v>
      </c>
      <c r="D2522" s="20">
        <v>2199</v>
      </c>
    </row>
    <row r="2523" spans="1:4" x14ac:dyDescent="0.2">
      <c r="A2523" t="s">
        <v>60</v>
      </c>
      <c r="B2523">
        <v>390</v>
      </c>
      <c r="C2523">
        <v>382</v>
      </c>
      <c r="D2523" s="20">
        <v>1816</v>
      </c>
    </row>
    <row r="2524" spans="1:4" x14ac:dyDescent="0.2">
      <c r="A2524" t="s">
        <v>61</v>
      </c>
      <c r="B2524">
        <v>458</v>
      </c>
      <c r="C2524">
        <v>450</v>
      </c>
      <c r="D2524" s="20">
        <v>2113</v>
      </c>
    </row>
    <row r="2525" spans="1:4" x14ac:dyDescent="0.2">
      <c r="A2525" t="s">
        <v>62</v>
      </c>
      <c r="B2525" s="20">
        <v>4895</v>
      </c>
      <c r="C2525" s="20">
        <v>4811</v>
      </c>
      <c r="D2525" s="20">
        <v>22452</v>
      </c>
    </row>
    <row r="2526" spans="1:4" x14ac:dyDescent="0.2">
      <c r="A2526" t="s">
        <v>63</v>
      </c>
      <c r="B2526" s="20">
        <v>13480</v>
      </c>
      <c r="C2526" s="20">
        <v>13233</v>
      </c>
      <c r="D2526" s="20">
        <v>62685</v>
      </c>
    </row>
    <row r="2527" spans="1:4" x14ac:dyDescent="0.2">
      <c r="A2527" t="s">
        <v>64</v>
      </c>
      <c r="B2527" s="20">
        <v>40217</v>
      </c>
      <c r="C2527" s="20">
        <v>39264</v>
      </c>
      <c r="D2527" s="20">
        <v>170058</v>
      </c>
    </row>
    <row r="2528" spans="1:4" x14ac:dyDescent="0.2">
      <c r="A2528" t="s">
        <v>74</v>
      </c>
      <c r="B2528" s="20">
        <v>15047</v>
      </c>
      <c r="C2528" s="20">
        <v>14725</v>
      </c>
      <c r="D2528" s="20">
        <v>59029</v>
      </c>
    </row>
    <row r="2529" spans="1:4" x14ac:dyDescent="0.2">
      <c r="A2529" t="s">
        <v>66</v>
      </c>
      <c r="B2529">
        <v>97</v>
      </c>
      <c r="C2529">
        <v>0</v>
      </c>
      <c r="D2529">
        <v>0</v>
      </c>
    </row>
    <row r="2530" spans="1:4" x14ac:dyDescent="0.2">
      <c r="A2530" t="s">
        <v>83</v>
      </c>
    </row>
    <row r="2531" spans="1:4" x14ac:dyDescent="0.2">
      <c r="A2531" t="s">
        <v>72</v>
      </c>
      <c r="B2531">
        <v>0</v>
      </c>
      <c r="C2531">
        <v>0</v>
      </c>
      <c r="D2531">
        <v>0</v>
      </c>
    </row>
    <row r="2532" spans="1:4" x14ac:dyDescent="0.2">
      <c r="A2532" t="s">
        <v>59</v>
      </c>
      <c r="B2532">
        <v>0</v>
      </c>
      <c r="C2532">
        <v>0</v>
      </c>
      <c r="D2532">
        <v>0</v>
      </c>
    </row>
    <row r="2533" spans="1:4" x14ac:dyDescent="0.2">
      <c r="A2533" t="s">
        <v>60</v>
      </c>
      <c r="B2533">
        <v>0</v>
      </c>
      <c r="C2533">
        <v>0</v>
      </c>
      <c r="D2533">
        <v>0</v>
      </c>
    </row>
    <row r="2534" spans="1:4" x14ac:dyDescent="0.2">
      <c r="A2534" t="s">
        <v>61</v>
      </c>
      <c r="B2534">
        <v>0</v>
      </c>
      <c r="C2534">
        <v>0</v>
      </c>
      <c r="D2534">
        <v>0</v>
      </c>
    </row>
    <row r="2535" spans="1:4" x14ac:dyDescent="0.2">
      <c r="A2535" t="s">
        <v>62</v>
      </c>
      <c r="B2535">
        <v>0</v>
      </c>
      <c r="C2535">
        <v>0</v>
      </c>
      <c r="D2535">
        <v>0</v>
      </c>
    </row>
    <row r="2536" spans="1:4" x14ac:dyDescent="0.2">
      <c r="A2536" t="s">
        <v>63</v>
      </c>
      <c r="B2536">
        <v>0</v>
      </c>
      <c r="C2536">
        <v>0</v>
      </c>
      <c r="D2536">
        <v>0</v>
      </c>
    </row>
    <row r="2537" spans="1:4" x14ac:dyDescent="0.2">
      <c r="A2537" t="s">
        <v>64</v>
      </c>
      <c r="B2537">
        <v>0</v>
      </c>
      <c r="C2537">
        <v>0</v>
      </c>
      <c r="D2537">
        <v>0</v>
      </c>
    </row>
    <row r="2538" spans="1:4" x14ac:dyDescent="0.2">
      <c r="A2538" t="s">
        <v>74</v>
      </c>
      <c r="B2538">
        <v>0</v>
      </c>
      <c r="C2538">
        <v>0</v>
      </c>
      <c r="D2538">
        <v>0</v>
      </c>
    </row>
    <row r="2539" spans="1:4" x14ac:dyDescent="0.2">
      <c r="A2539" t="s">
        <v>66</v>
      </c>
      <c r="B2539">
        <v>0</v>
      </c>
      <c r="C2539">
        <v>0</v>
      </c>
      <c r="D2539">
        <v>0</v>
      </c>
    </row>
    <row r="2540" spans="1:4" x14ac:dyDescent="0.2">
      <c r="A2540" t="s">
        <v>84</v>
      </c>
    </row>
    <row r="2541" spans="1:4" x14ac:dyDescent="0.2">
      <c r="A2541" t="s">
        <v>72</v>
      </c>
      <c r="B2541" s="20">
        <v>75125</v>
      </c>
      <c r="C2541" s="20">
        <v>73401</v>
      </c>
      <c r="D2541" s="20">
        <v>320352</v>
      </c>
    </row>
    <row r="2542" spans="1:4" x14ac:dyDescent="0.2">
      <c r="A2542" t="s">
        <v>59</v>
      </c>
      <c r="B2542">
        <v>541</v>
      </c>
      <c r="C2542">
        <v>536</v>
      </c>
      <c r="D2542" s="20">
        <v>2199</v>
      </c>
    </row>
    <row r="2543" spans="1:4" x14ac:dyDescent="0.2">
      <c r="A2543" t="s">
        <v>60</v>
      </c>
      <c r="B2543">
        <v>390</v>
      </c>
      <c r="C2543">
        <v>382</v>
      </c>
      <c r="D2543" s="20">
        <v>1816</v>
      </c>
    </row>
    <row r="2544" spans="1:4" x14ac:dyDescent="0.2">
      <c r="A2544" t="s">
        <v>61</v>
      </c>
      <c r="B2544">
        <v>458</v>
      </c>
      <c r="C2544">
        <v>450</v>
      </c>
      <c r="D2544" s="20">
        <v>2113</v>
      </c>
    </row>
    <row r="2545" spans="1:4" x14ac:dyDescent="0.2">
      <c r="A2545" t="s">
        <v>62</v>
      </c>
      <c r="B2545" s="20">
        <v>4895</v>
      </c>
      <c r="C2545" s="20">
        <v>4811</v>
      </c>
      <c r="D2545" s="20">
        <v>22452</v>
      </c>
    </row>
    <row r="2546" spans="1:4" x14ac:dyDescent="0.2">
      <c r="A2546" t="s">
        <v>63</v>
      </c>
      <c r="B2546" s="20">
        <v>13480</v>
      </c>
      <c r="C2546" s="20">
        <v>13233</v>
      </c>
      <c r="D2546" s="20">
        <v>62685</v>
      </c>
    </row>
    <row r="2547" spans="1:4" x14ac:dyDescent="0.2">
      <c r="A2547" t="s">
        <v>64</v>
      </c>
      <c r="B2547" s="20">
        <v>40217</v>
      </c>
      <c r="C2547" s="20">
        <v>39264</v>
      </c>
      <c r="D2547" s="20">
        <v>170058</v>
      </c>
    </row>
    <row r="2548" spans="1:4" x14ac:dyDescent="0.2">
      <c r="A2548" t="s">
        <v>74</v>
      </c>
      <c r="B2548" s="20">
        <v>15047</v>
      </c>
      <c r="C2548" s="20">
        <v>14725</v>
      </c>
      <c r="D2548" s="20">
        <v>59029</v>
      </c>
    </row>
    <row r="2549" spans="1:4" x14ac:dyDescent="0.2">
      <c r="A2549" t="s">
        <v>66</v>
      </c>
      <c r="B2549">
        <v>97</v>
      </c>
      <c r="C2549">
        <v>0</v>
      </c>
      <c r="D2549">
        <v>0</v>
      </c>
    </row>
    <row r="2550" spans="1:4" x14ac:dyDescent="0.2">
      <c r="A2550" t="s">
        <v>166</v>
      </c>
    </row>
    <row r="2551" spans="1:4" x14ac:dyDescent="0.2">
      <c r="A2551" t="s">
        <v>82</v>
      </c>
    </row>
    <row r="2552" spans="1:4" x14ac:dyDescent="0.2">
      <c r="A2552" t="s">
        <v>72</v>
      </c>
      <c r="B2552" s="20">
        <v>24192</v>
      </c>
      <c r="C2552" s="20">
        <v>23947</v>
      </c>
      <c r="D2552" s="20">
        <v>105327</v>
      </c>
    </row>
    <row r="2553" spans="1:4" x14ac:dyDescent="0.2">
      <c r="A2553" t="s">
        <v>59</v>
      </c>
      <c r="B2553">
        <v>122</v>
      </c>
      <c r="C2553">
        <v>121</v>
      </c>
      <c r="D2553">
        <v>514</v>
      </c>
    </row>
    <row r="2554" spans="1:4" x14ac:dyDescent="0.2">
      <c r="A2554" t="s">
        <v>60</v>
      </c>
      <c r="B2554">
        <v>32</v>
      </c>
      <c r="C2554">
        <v>32</v>
      </c>
      <c r="D2554">
        <v>129</v>
      </c>
    </row>
    <row r="2555" spans="1:4" x14ac:dyDescent="0.2">
      <c r="A2555" t="s">
        <v>61</v>
      </c>
      <c r="B2555">
        <v>74</v>
      </c>
      <c r="C2555">
        <v>74</v>
      </c>
      <c r="D2555">
        <v>338</v>
      </c>
    </row>
    <row r="2556" spans="1:4" x14ac:dyDescent="0.2">
      <c r="A2556" t="s">
        <v>62</v>
      </c>
      <c r="B2556">
        <v>426</v>
      </c>
      <c r="C2556">
        <v>421</v>
      </c>
      <c r="D2556" s="20">
        <v>1968</v>
      </c>
    </row>
    <row r="2557" spans="1:4" x14ac:dyDescent="0.2">
      <c r="A2557" t="s">
        <v>63</v>
      </c>
      <c r="B2557" s="20">
        <v>1140</v>
      </c>
      <c r="C2557" s="20">
        <v>1131</v>
      </c>
      <c r="D2557" s="20">
        <v>5070</v>
      </c>
    </row>
    <row r="2558" spans="1:4" x14ac:dyDescent="0.2">
      <c r="A2558" t="s">
        <v>64</v>
      </c>
      <c r="B2558" s="20">
        <v>8528</v>
      </c>
      <c r="C2558" s="20">
        <v>8459</v>
      </c>
      <c r="D2558" s="20">
        <v>37808</v>
      </c>
    </row>
    <row r="2559" spans="1:4" x14ac:dyDescent="0.2">
      <c r="A2559" t="s">
        <v>74</v>
      </c>
      <c r="B2559" s="20">
        <v>13863</v>
      </c>
      <c r="C2559" s="20">
        <v>13709</v>
      </c>
      <c r="D2559" s="20">
        <v>59500</v>
      </c>
    </row>
    <row r="2560" spans="1:4" x14ac:dyDescent="0.2">
      <c r="A2560" t="s">
        <v>66</v>
      </c>
      <c r="B2560">
        <v>7</v>
      </c>
      <c r="C2560">
        <v>0</v>
      </c>
      <c r="D2560">
        <v>0</v>
      </c>
    </row>
    <row r="2561" spans="1:4" x14ac:dyDescent="0.2">
      <c r="A2561" t="s">
        <v>83</v>
      </c>
    </row>
    <row r="2562" spans="1:4" x14ac:dyDescent="0.2">
      <c r="A2562" t="s">
        <v>72</v>
      </c>
      <c r="B2562">
        <v>0</v>
      </c>
      <c r="C2562">
        <v>0</v>
      </c>
      <c r="D2562">
        <v>0</v>
      </c>
    </row>
    <row r="2563" spans="1:4" x14ac:dyDescent="0.2">
      <c r="A2563" t="s">
        <v>59</v>
      </c>
      <c r="B2563">
        <v>0</v>
      </c>
      <c r="C2563">
        <v>0</v>
      </c>
      <c r="D2563">
        <v>0</v>
      </c>
    </row>
    <row r="2564" spans="1:4" x14ac:dyDescent="0.2">
      <c r="A2564" t="s">
        <v>60</v>
      </c>
      <c r="B2564">
        <v>0</v>
      </c>
      <c r="C2564">
        <v>0</v>
      </c>
      <c r="D2564">
        <v>0</v>
      </c>
    </row>
    <row r="2565" spans="1:4" x14ac:dyDescent="0.2">
      <c r="A2565" t="s">
        <v>61</v>
      </c>
      <c r="B2565">
        <v>0</v>
      </c>
      <c r="C2565">
        <v>0</v>
      </c>
      <c r="D2565">
        <v>0</v>
      </c>
    </row>
    <row r="2566" spans="1:4" x14ac:dyDescent="0.2">
      <c r="A2566" t="s">
        <v>62</v>
      </c>
      <c r="B2566">
        <v>0</v>
      </c>
      <c r="C2566">
        <v>0</v>
      </c>
      <c r="D2566">
        <v>0</v>
      </c>
    </row>
    <row r="2567" spans="1:4" x14ac:dyDescent="0.2">
      <c r="A2567" t="s">
        <v>63</v>
      </c>
      <c r="B2567">
        <v>0</v>
      </c>
      <c r="C2567">
        <v>0</v>
      </c>
      <c r="D2567">
        <v>0</v>
      </c>
    </row>
    <row r="2568" spans="1:4" x14ac:dyDescent="0.2">
      <c r="A2568" t="s">
        <v>64</v>
      </c>
      <c r="B2568">
        <v>0</v>
      </c>
      <c r="C2568">
        <v>0</v>
      </c>
      <c r="D2568">
        <v>0</v>
      </c>
    </row>
    <row r="2569" spans="1:4" x14ac:dyDescent="0.2">
      <c r="A2569" t="s">
        <v>74</v>
      </c>
      <c r="B2569">
        <v>0</v>
      </c>
      <c r="C2569">
        <v>0</v>
      </c>
      <c r="D2569">
        <v>0</v>
      </c>
    </row>
    <row r="2570" spans="1:4" x14ac:dyDescent="0.2">
      <c r="A2570" t="s">
        <v>66</v>
      </c>
      <c r="B2570">
        <v>0</v>
      </c>
      <c r="C2570">
        <v>0</v>
      </c>
      <c r="D2570">
        <v>0</v>
      </c>
    </row>
    <row r="2571" spans="1:4" x14ac:dyDescent="0.2">
      <c r="A2571" t="s">
        <v>84</v>
      </c>
    </row>
    <row r="2572" spans="1:4" x14ac:dyDescent="0.2">
      <c r="A2572" t="s">
        <v>72</v>
      </c>
      <c r="B2572" s="20">
        <v>24192</v>
      </c>
      <c r="C2572" s="20">
        <v>23947</v>
      </c>
      <c r="D2572" s="20">
        <v>105327</v>
      </c>
    </row>
    <row r="2573" spans="1:4" x14ac:dyDescent="0.2">
      <c r="A2573" t="s">
        <v>59</v>
      </c>
      <c r="B2573">
        <v>122</v>
      </c>
      <c r="C2573">
        <v>121</v>
      </c>
      <c r="D2573">
        <v>514</v>
      </c>
    </row>
    <row r="2574" spans="1:4" x14ac:dyDescent="0.2">
      <c r="A2574" t="s">
        <v>60</v>
      </c>
      <c r="B2574">
        <v>32</v>
      </c>
      <c r="C2574">
        <v>32</v>
      </c>
      <c r="D2574">
        <v>129</v>
      </c>
    </row>
    <row r="2575" spans="1:4" x14ac:dyDescent="0.2">
      <c r="A2575" t="s">
        <v>61</v>
      </c>
      <c r="B2575">
        <v>74</v>
      </c>
      <c r="C2575">
        <v>74</v>
      </c>
      <c r="D2575">
        <v>338</v>
      </c>
    </row>
    <row r="2576" spans="1:4" x14ac:dyDescent="0.2">
      <c r="A2576" t="s">
        <v>62</v>
      </c>
      <c r="B2576">
        <v>426</v>
      </c>
      <c r="C2576">
        <v>421</v>
      </c>
      <c r="D2576" s="20">
        <v>1968</v>
      </c>
    </row>
    <row r="2577" spans="1:4" x14ac:dyDescent="0.2">
      <c r="A2577" t="s">
        <v>63</v>
      </c>
      <c r="B2577" s="20">
        <v>1140</v>
      </c>
      <c r="C2577" s="20">
        <v>1131</v>
      </c>
      <c r="D2577" s="20">
        <v>5070</v>
      </c>
    </row>
    <row r="2578" spans="1:4" x14ac:dyDescent="0.2">
      <c r="A2578" t="s">
        <v>64</v>
      </c>
      <c r="B2578" s="20">
        <v>8528</v>
      </c>
      <c r="C2578" s="20">
        <v>8459</v>
      </c>
      <c r="D2578" s="20">
        <v>37808</v>
      </c>
    </row>
    <row r="2579" spans="1:4" x14ac:dyDescent="0.2">
      <c r="A2579" t="s">
        <v>74</v>
      </c>
      <c r="B2579" s="20">
        <v>13863</v>
      </c>
      <c r="C2579" s="20">
        <v>13709</v>
      </c>
      <c r="D2579" s="20">
        <v>59500</v>
      </c>
    </row>
    <row r="2580" spans="1:4" x14ac:dyDescent="0.2">
      <c r="A2580" t="s">
        <v>66</v>
      </c>
      <c r="B2580">
        <v>7</v>
      </c>
      <c r="C2580">
        <v>0</v>
      </c>
      <c r="D2580">
        <v>0</v>
      </c>
    </row>
    <row r="2581" spans="1:4" x14ac:dyDescent="0.2">
      <c r="A2581" t="s">
        <v>167</v>
      </c>
    </row>
    <row r="2582" spans="1:4" x14ac:dyDescent="0.2">
      <c r="A2582" t="s">
        <v>82</v>
      </c>
    </row>
    <row r="2583" spans="1:4" x14ac:dyDescent="0.2">
      <c r="A2583" t="s">
        <v>72</v>
      </c>
      <c r="B2583" s="20">
        <v>588075</v>
      </c>
      <c r="C2583" s="20">
        <v>575247</v>
      </c>
      <c r="D2583" s="20">
        <v>2547813</v>
      </c>
    </row>
    <row r="2584" spans="1:4" x14ac:dyDescent="0.2">
      <c r="A2584" t="s">
        <v>59</v>
      </c>
      <c r="B2584" s="20">
        <v>12458</v>
      </c>
      <c r="C2584" s="20">
        <v>11930</v>
      </c>
      <c r="D2584" s="20">
        <v>53798</v>
      </c>
    </row>
    <row r="2585" spans="1:4" x14ac:dyDescent="0.2">
      <c r="A2585" t="s">
        <v>60</v>
      </c>
      <c r="B2585" s="20">
        <v>8761</v>
      </c>
      <c r="C2585" s="20">
        <v>8186</v>
      </c>
      <c r="D2585" s="20">
        <v>38046</v>
      </c>
    </row>
    <row r="2586" spans="1:4" x14ac:dyDescent="0.2">
      <c r="A2586" t="s">
        <v>61</v>
      </c>
      <c r="B2586" s="20">
        <v>8406</v>
      </c>
      <c r="C2586" s="20">
        <v>8127</v>
      </c>
      <c r="D2586" s="20">
        <v>38034</v>
      </c>
    </row>
    <row r="2587" spans="1:4" x14ac:dyDescent="0.2">
      <c r="A2587" t="s">
        <v>62</v>
      </c>
      <c r="B2587" s="20">
        <v>102689</v>
      </c>
      <c r="C2587" s="20">
        <v>99457</v>
      </c>
      <c r="D2587" s="20">
        <v>457524</v>
      </c>
    </row>
    <row r="2588" spans="1:4" x14ac:dyDescent="0.2">
      <c r="A2588" t="s">
        <v>63</v>
      </c>
      <c r="B2588" s="20">
        <v>122557</v>
      </c>
      <c r="C2588" s="20">
        <v>120097</v>
      </c>
      <c r="D2588" s="20">
        <v>556972</v>
      </c>
    </row>
    <row r="2589" spans="1:4" x14ac:dyDescent="0.2">
      <c r="A2589" t="s">
        <v>64</v>
      </c>
      <c r="B2589" s="20">
        <v>184068</v>
      </c>
      <c r="C2589" s="20">
        <v>181893</v>
      </c>
      <c r="D2589" s="20">
        <v>784911</v>
      </c>
    </row>
    <row r="2590" spans="1:4" x14ac:dyDescent="0.2">
      <c r="A2590" t="s">
        <v>74</v>
      </c>
      <c r="B2590" s="20">
        <v>147826</v>
      </c>
      <c r="C2590" s="20">
        <v>145557</v>
      </c>
      <c r="D2590" s="20">
        <v>618463</v>
      </c>
    </row>
    <row r="2591" spans="1:4" x14ac:dyDescent="0.2">
      <c r="A2591" t="s">
        <v>66</v>
      </c>
      <c r="B2591" s="20">
        <v>1310</v>
      </c>
      <c r="C2591">
        <v>0</v>
      </c>
      <c r="D2591">
        <v>65</v>
      </c>
    </row>
    <row r="2592" spans="1:4" x14ac:dyDescent="0.2">
      <c r="A2592" t="s">
        <v>83</v>
      </c>
    </row>
    <row r="2593" spans="1:4" x14ac:dyDescent="0.2">
      <c r="A2593" t="s">
        <v>72</v>
      </c>
      <c r="B2593" s="20">
        <v>111654</v>
      </c>
      <c r="C2593" s="20">
        <v>106682</v>
      </c>
      <c r="D2593" s="20">
        <v>477517</v>
      </c>
    </row>
    <row r="2594" spans="1:4" x14ac:dyDescent="0.2">
      <c r="A2594" t="s">
        <v>59</v>
      </c>
      <c r="B2594" s="20">
        <v>9364</v>
      </c>
      <c r="C2594" s="20">
        <v>8933</v>
      </c>
      <c r="D2594" s="20">
        <v>41111</v>
      </c>
    </row>
    <row r="2595" spans="1:4" x14ac:dyDescent="0.2">
      <c r="A2595" t="s">
        <v>60</v>
      </c>
      <c r="B2595" s="20">
        <v>5938</v>
      </c>
      <c r="C2595" s="20">
        <v>5614</v>
      </c>
      <c r="D2595" s="20">
        <v>26327</v>
      </c>
    </row>
    <row r="2596" spans="1:4" x14ac:dyDescent="0.2">
      <c r="A2596" t="s">
        <v>61</v>
      </c>
      <c r="B2596" s="20">
        <v>5413</v>
      </c>
      <c r="C2596" s="20">
        <v>5200</v>
      </c>
      <c r="D2596" s="20">
        <v>24225</v>
      </c>
    </row>
    <row r="2597" spans="1:4" x14ac:dyDescent="0.2">
      <c r="A2597" t="s">
        <v>62</v>
      </c>
      <c r="B2597" s="20">
        <v>46438</v>
      </c>
      <c r="C2597" s="20">
        <v>44866</v>
      </c>
      <c r="D2597" s="20">
        <v>204799</v>
      </c>
    </row>
    <row r="2598" spans="1:4" x14ac:dyDescent="0.2">
      <c r="A2598" t="s">
        <v>63</v>
      </c>
      <c r="B2598" s="20">
        <v>26615</v>
      </c>
      <c r="C2598" s="20">
        <v>25667</v>
      </c>
      <c r="D2598" s="20">
        <v>115327</v>
      </c>
    </row>
    <row r="2599" spans="1:4" x14ac:dyDescent="0.2">
      <c r="A2599" t="s">
        <v>64</v>
      </c>
      <c r="B2599" s="20">
        <v>9705</v>
      </c>
      <c r="C2599" s="20">
        <v>9350</v>
      </c>
      <c r="D2599" s="20">
        <v>37526</v>
      </c>
    </row>
    <row r="2600" spans="1:4" x14ac:dyDescent="0.2">
      <c r="A2600" t="s">
        <v>74</v>
      </c>
      <c r="B2600" s="20">
        <v>7295</v>
      </c>
      <c r="C2600" s="20">
        <v>7052</v>
      </c>
      <c r="D2600" s="20">
        <v>28155</v>
      </c>
    </row>
    <row r="2601" spans="1:4" x14ac:dyDescent="0.2">
      <c r="A2601" t="s">
        <v>66</v>
      </c>
      <c r="B2601">
        <v>886</v>
      </c>
      <c r="C2601">
        <v>0</v>
      </c>
      <c r="D2601">
        <v>47</v>
      </c>
    </row>
    <row r="2602" spans="1:4" x14ac:dyDescent="0.2">
      <c r="A2602" t="s">
        <v>84</v>
      </c>
    </row>
    <row r="2603" spans="1:4" x14ac:dyDescent="0.2">
      <c r="A2603" t="s">
        <v>72</v>
      </c>
      <c r="B2603" s="20">
        <v>476421</v>
      </c>
      <c r="C2603" s="20">
        <v>468565</v>
      </c>
      <c r="D2603" s="20">
        <v>2070296</v>
      </c>
    </row>
    <row r="2604" spans="1:4" x14ac:dyDescent="0.2">
      <c r="A2604" t="s">
        <v>59</v>
      </c>
      <c r="B2604" s="20">
        <v>3094</v>
      </c>
      <c r="C2604" s="20">
        <v>2997</v>
      </c>
      <c r="D2604" s="20">
        <v>12687</v>
      </c>
    </row>
    <row r="2605" spans="1:4" x14ac:dyDescent="0.2">
      <c r="A2605" t="s">
        <v>60</v>
      </c>
      <c r="B2605" s="20">
        <v>2823</v>
      </c>
      <c r="C2605" s="20">
        <v>2572</v>
      </c>
      <c r="D2605" s="20">
        <v>11719</v>
      </c>
    </row>
    <row r="2606" spans="1:4" x14ac:dyDescent="0.2">
      <c r="A2606" t="s">
        <v>61</v>
      </c>
      <c r="B2606" s="20">
        <v>2993</v>
      </c>
      <c r="C2606" s="20">
        <v>2927</v>
      </c>
      <c r="D2606" s="20">
        <v>13809</v>
      </c>
    </row>
    <row r="2607" spans="1:4" x14ac:dyDescent="0.2">
      <c r="A2607" t="s">
        <v>62</v>
      </c>
      <c r="B2607" s="20">
        <v>56251</v>
      </c>
      <c r="C2607" s="20">
        <v>54591</v>
      </c>
      <c r="D2607" s="20">
        <v>252725</v>
      </c>
    </row>
    <row r="2608" spans="1:4" x14ac:dyDescent="0.2">
      <c r="A2608" t="s">
        <v>63</v>
      </c>
      <c r="B2608" s="20">
        <v>95942</v>
      </c>
      <c r="C2608" s="20">
        <v>94430</v>
      </c>
      <c r="D2608" s="20">
        <v>441645</v>
      </c>
    </row>
    <row r="2609" spans="1:4" x14ac:dyDescent="0.2">
      <c r="A2609" t="s">
        <v>64</v>
      </c>
      <c r="B2609" s="20">
        <v>174363</v>
      </c>
      <c r="C2609" s="20">
        <v>172543</v>
      </c>
      <c r="D2609" s="20">
        <v>747385</v>
      </c>
    </row>
    <row r="2610" spans="1:4" x14ac:dyDescent="0.2">
      <c r="A2610" t="s">
        <v>74</v>
      </c>
      <c r="B2610" s="20">
        <v>140531</v>
      </c>
      <c r="C2610" s="20">
        <v>138505</v>
      </c>
      <c r="D2610" s="20">
        <v>590308</v>
      </c>
    </row>
    <row r="2611" spans="1:4" x14ac:dyDescent="0.2">
      <c r="A2611" t="s">
        <v>66</v>
      </c>
      <c r="B2611">
        <v>424</v>
      </c>
      <c r="C2611">
        <v>0</v>
      </c>
      <c r="D2611">
        <v>18</v>
      </c>
    </row>
    <row r="2612" spans="1:4" x14ac:dyDescent="0.2">
      <c r="A2612" t="s">
        <v>168</v>
      </c>
    </row>
    <row r="2613" spans="1:4" x14ac:dyDescent="0.2">
      <c r="A2613" t="s">
        <v>82</v>
      </c>
    </row>
    <row r="2614" spans="1:4" x14ac:dyDescent="0.2">
      <c r="A2614" t="s">
        <v>72</v>
      </c>
      <c r="B2614" s="20">
        <v>71313</v>
      </c>
      <c r="C2614" s="20">
        <v>67852</v>
      </c>
      <c r="D2614" s="20">
        <v>306743</v>
      </c>
    </row>
    <row r="2615" spans="1:4" x14ac:dyDescent="0.2">
      <c r="A2615" t="s">
        <v>59</v>
      </c>
      <c r="B2615" s="20">
        <v>6798</v>
      </c>
      <c r="C2615" s="20">
        <v>6526</v>
      </c>
      <c r="D2615" s="20">
        <v>29987</v>
      </c>
    </row>
    <row r="2616" spans="1:4" x14ac:dyDescent="0.2">
      <c r="A2616" t="s">
        <v>60</v>
      </c>
      <c r="B2616" s="20">
        <v>4675</v>
      </c>
      <c r="C2616" s="20">
        <v>4414</v>
      </c>
      <c r="D2616" s="20">
        <v>20750</v>
      </c>
    </row>
    <row r="2617" spans="1:4" x14ac:dyDescent="0.2">
      <c r="A2617" t="s">
        <v>61</v>
      </c>
      <c r="B2617" s="20">
        <v>4198</v>
      </c>
      <c r="C2617" s="20">
        <v>4019</v>
      </c>
      <c r="D2617" s="20">
        <v>18690</v>
      </c>
    </row>
    <row r="2618" spans="1:4" x14ac:dyDescent="0.2">
      <c r="A2618" t="s">
        <v>62</v>
      </c>
      <c r="B2618" s="20">
        <v>33204</v>
      </c>
      <c r="C2618" s="20">
        <v>31928</v>
      </c>
      <c r="D2618" s="20">
        <v>145354</v>
      </c>
    </row>
    <row r="2619" spans="1:4" x14ac:dyDescent="0.2">
      <c r="A2619" t="s">
        <v>63</v>
      </c>
      <c r="B2619" s="20">
        <v>15394</v>
      </c>
      <c r="C2619" s="20">
        <v>14783</v>
      </c>
      <c r="D2619" s="20">
        <v>66968</v>
      </c>
    </row>
    <row r="2620" spans="1:4" x14ac:dyDescent="0.2">
      <c r="A2620" t="s">
        <v>64</v>
      </c>
      <c r="B2620" s="20">
        <v>2637</v>
      </c>
      <c r="C2620" s="20">
        <v>2515</v>
      </c>
      <c r="D2620" s="20">
        <v>10392</v>
      </c>
    </row>
    <row r="2621" spans="1:4" x14ac:dyDescent="0.2">
      <c r="A2621" t="s">
        <v>74</v>
      </c>
      <c r="B2621" s="20">
        <v>3811</v>
      </c>
      <c r="C2621" s="20">
        <v>3667</v>
      </c>
      <c r="D2621" s="20">
        <v>14557</v>
      </c>
    </row>
    <row r="2622" spans="1:4" x14ac:dyDescent="0.2">
      <c r="A2622" t="s">
        <v>66</v>
      </c>
      <c r="B2622">
        <v>596</v>
      </c>
      <c r="C2622">
        <v>0</v>
      </c>
      <c r="D2622">
        <v>45</v>
      </c>
    </row>
    <row r="2623" spans="1:4" x14ac:dyDescent="0.2">
      <c r="A2623" t="s">
        <v>83</v>
      </c>
    </row>
    <row r="2624" spans="1:4" x14ac:dyDescent="0.2">
      <c r="A2624" t="s">
        <v>72</v>
      </c>
      <c r="B2624" s="20">
        <v>71313</v>
      </c>
      <c r="C2624" s="20">
        <v>67852</v>
      </c>
      <c r="D2624" s="20">
        <v>306743</v>
      </c>
    </row>
    <row r="2625" spans="1:4" x14ac:dyDescent="0.2">
      <c r="A2625" t="s">
        <v>59</v>
      </c>
      <c r="B2625" s="20">
        <v>6798</v>
      </c>
      <c r="C2625" s="20">
        <v>6526</v>
      </c>
      <c r="D2625" s="20">
        <v>29987</v>
      </c>
    </row>
    <row r="2626" spans="1:4" x14ac:dyDescent="0.2">
      <c r="A2626" t="s">
        <v>60</v>
      </c>
      <c r="B2626" s="20">
        <v>4675</v>
      </c>
      <c r="C2626" s="20">
        <v>4414</v>
      </c>
      <c r="D2626" s="20">
        <v>20750</v>
      </c>
    </row>
    <row r="2627" spans="1:4" x14ac:dyDescent="0.2">
      <c r="A2627" t="s">
        <v>61</v>
      </c>
      <c r="B2627" s="20">
        <v>4198</v>
      </c>
      <c r="C2627" s="20">
        <v>4019</v>
      </c>
      <c r="D2627" s="20">
        <v>18690</v>
      </c>
    </row>
    <row r="2628" spans="1:4" x14ac:dyDescent="0.2">
      <c r="A2628" t="s">
        <v>62</v>
      </c>
      <c r="B2628" s="20">
        <v>33204</v>
      </c>
      <c r="C2628" s="20">
        <v>31928</v>
      </c>
      <c r="D2628" s="20">
        <v>145354</v>
      </c>
    </row>
    <row r="2629" spans="1:4" x14ac:dyDescent="0.2">
      <c r="A2629" t="s">
        <v>63</v>
      </c>
      <c r="B2629" s="20">
        <v>15394</v>
      </c>
      <c r="C2629" s="20">
        <v>14783</v>
      </c>
      <c r="D2629" s="20">
        <v>66968</v>
      </c>
    </row>
    <row r="2630" spans="1:4" x14ac:dyDescent="0.2">
      <c r="A2630" t="s">
        <v>64</v>
      </c>
      <c r="B2630" s="20">
        <v>2637</v>
      </c>
      <c r="C2630" s="20">
        <v>2515</v>
      </c>
      <c r="D2630" s="20">
        <v>10392</v>
      </c>
    </row>
    <row r="2631" spans="1:4" x14ac:dyDescent="0.2">
      <c r="A2631" t="s">
        <v>74</v>
      </c>
      <c r="B2631" s="20">
        <v>3811</v>
      </c>
      <c r="C2631" s="20">
        <v>3667</v>
      </c>
      <c r="D2631" s="20">
        <v>14557</v>
      </c>
    </row>
    <row r="2632" spans="1:4" x14ac:dyDescent="0.2">
      <c r="A2632" t="s">
        <v>66</v>
      </c>
      <c r="B2632">
        <v>596</v>
      </c>
      <c r="C2632">
        <v>0</v>
      </c>
      <c r="D2632">
        <v>45</v>
      </c>
    </row>
    <row r="2633" spans="1:4" x14ac:dyDescent="0.2">
      <c r="A2633" t="s">
        <v>84</v>
      </c>
    </row>
    <row r="2634" spans="1:4" x14ac:dyDescent="0.2">
      <c r="A2634" t="s">
        <v>72</v>
      </c>
      <c r="B2634">
        <v>0</v>
      </c>
      <c r="C2634">
        <v>0</v>
      </c>
      <c r="D2634">
        <v>0</v>
      </c>
    </row>
    <row r="2635" spans="1:4" x14ac:dyDescent="0.2">
      <c r="A2635" t="s">
        <v>59</v>
      </c>
      <c r="B2635">
        <v>0</v>
      </c>
      <c r="C2635">
        <v>0</v>
      </c>
      <c r="D2635">
        <v>0</v>
      </c>
    </row>
    <row r="2636" spans="1:4" x14ac:dyDescent="0.2">
      <c r="A2636" t="s">
        <v>60</v>
      </c>
      <c r="B2636">
        <v>0</v>
      </c>
      <c r="C2636">
        <v>0</v>
      </c>
      <c r="D2636">
        <v>0</v>
      </c>
    </row>
    <row r="2637" spans="1:4" x14ac:dyDescent="0.2">
      <c r="A2637" t="s">
        <v>61</v>
      </c>
      <c r="B2637">
        <v>0</v>
      </c>
      <c r="C2637">
        <v>0</v>
      </c>
      <c r="D2637">
        <v>0</v>
      </c>
    </row>
    <row r="2638" spans="1:4" x14ac:dyDescent="0.2">
      <c r="A2638" t="s">
        <v>62</v>
      </c>
      <c r="B2638">
        <v>0</v>
      </c>
      <c r="C2638">
        <v>0</v>
      </c>
      <c r="D2638">
        <v>0</v>
      </c>
    </row>
    <row r="2639" spans="1:4" x14ac:dyDescent="0.2">
      <c r="A2639" t="s">
        <v>63</v>
      </c>
      <c r="B2639">
        <v>0</v>
      </c>
      <c r="C2639">
        <v>0</v>
      </c>
      <c r="D2639">
        <v>0</v>
      </c>
    </row>
    <row r="2640" spans="1:4" x14ac:dyDescent="0.2">
      <c r="A2640" t="s">
        <v>64</v>
      </c>
      <c r="B2640">
        <v>0</v>
      </c>
      <c r="C2640">
        <v>0</v>
      </c>
      <c r="D2640">
        <v>0</v>
      </c>
    </row>
    <row r="2641" spans="1:4" x14ac:dyDescent="0.2">
      <c r="A2641" t="s">
        <v>74</v>
      </c>
      <c r="B2641">
        <v>0</v>
      </c>
      <c r="C2641">
        <v>0</v>
      </c>
      <c r="D2641">
        <v>0</v>
      </c>
    </row>
    <row r="2642" spans="1:4" x14ac:dyDescent="0.2">
      <c r="A2642" t="s">
        <v>66</v>
      </c>
      <c r="B2642">
        <v>0</v>
      </c>
      <c r="C2642">
        <v>0</v>
      </c>
      <c r="D2642">
        <v>0</v>
      </c>
    </row>
    <row r="2643" spans="1:4" x14ac:dyDescent="0.2">
      <c r="A2643" t="s">
        <v>169</v>
      </c>
    </row>
    <row r="2644" spans="1:4" x14ac:dyDescent="0.2">
      <c r="A2644" t="s">
        <v>82</v>
      </c>
    </row>
    <row r="2645" spans="1:4" x14ac:dyDescent="0.2">
      <c r="A2645" t="s">
        <v>72</v>
      </c>
      <c r="B2645" s="20">
        <v>114999</v>
      </c>
      <c r="C2645" s="20">
        <v>113495</v>
      </c>
      <c r="D2645" s="20">
        <v>471490</v>
      </c>
    </row>
    <row r="2646" spans="1:4" x14ac:dyDescent="0.2">
      <c r="A2646" t="s">
        <v>59</v>
      </c>
      <c r="B2646" s="20">
        <v>1040</v>
      </c>
      <c r="C2646" s="20">
        <v>1022</v>
      </c>
      <c r="D2646" s="20">
        <v>4302</v>
      </c>
    </row>
    <row r="2647" spans="1:4" x14ac:dyDescent="0.2">
      <c r="A2647" t="s">
        <v>60</v>
      </c>
      <c r="B2647">
        <v>926</v>
      </c>
      <c r="C2647">
        <v>909</v>
      </c>
      <c r="D2647" s="20">
        <v>3880</v>
      </c>
    </row>
    <row r="2648" spans="1:4" x14ac:dyDescent="0.2">
      <c r="A2648" t="s">
        <v>61</v>
      </c>
      <c r="B2648">
        <v>983</v>
      </c>
      <c r="C2648">
        <v>972</v>
      </c>
      <c r="D2648" s="20">
        <v>4168</v>
      </c>
    </row>
    <row r="2649" spans="1:4" x14ac:dyDescent="0.2">
      <c r="A2649" t="s">
        <v>62</v>
      </c>
      <c r="B2649" s="20">
        <v>18387</v>
      </c>
      <c r="C2649" s="20">
        <v>18070</v>
      </c>
      <c r="D2649" s="20">
        <v>78424</v>
      </c>
    </row>
    <row r="2650" spans="1:4" x14ac:dyDescent="0.2">
      <c r="A2650" t="s">
        <v>63</v>
      </c>
      <c r="B2650" s="20">
        <v>32624</v>
      </c>
      <c r="C2650" s="20">
        <v>32237</v>
      </c>
      <c r="D2650" s="20">
        <v>141256</v>
      </c>
    </row>
    <row r="2651" spans="1:4" x14ac:dyDescent="0.2">
      <c r="A2651" t="s">
        <v>64</v>
      </c>
      <c r="B2651" s="20">
        <v>54534</v>
      </c>
      <c r="C2651" s="20">
        <v>53979</v>
      </c>
      <c r="D2651" s="20">
        <v>216044</v>
      </c>
    </row>
    <row r="2652" spans="1:4" x14ac:dyDescent="0.2">
      <c r="A2652" t="s">
        <v>74</v>
      </c>
      <c r="B2652" s="20">
        <v>6404</v>
      </c>
      <c r="C2652" s="20">
        <v>6306</v>
      </c>
      <c r="D2652" s="20">
        <v>23409</v>
      </c>
    </row>
    <row r="2653" spans="1:4" x14ac:dyDescent="0.2">
      <c r="A2653" t="s">
        <v>66</v>
      </c>
      <c r="B2653">
        <v>101</v>
      </c>
      <c r="C2653">
        <v>0</v>
      </c>
      <c r="D2653">
        <v>7</v>
      </c>
    </row>
    <row r="2654" spans="1:4" x14ac:dyDescent="0.2">
      <c r="A2654" t="s">
        <v>83</v>
      </c>
    </row>
    <row r="2655" spans="1:4" x14ac:dyDescent="0.2">
      <c r="A2655" t="s">
        <v>72</v>
      </c>
      <c r="B2655" s="20">
        <v>11459</v>
      </c>
      <c r="C2655" s="20">
        <v>11080</v>
      </c>
      <c r="D2655" s="20">
        <v>45330</v>
      </c>
    </row>
    <row r="2656" spans="1:4" x14ac:dyDescent="0.2">
      <c r="A2656" t="s">
        <v>59</v>
      </c>
      <c r="B2656">
        <v>351</v>
      </c>
      <c r="C2656">
        <v>339</v>
      </c>
      <c r="D2656" s="20">
        <v>1552</v>
      </c>
    </row>
    <row r="2657" spans="1:4" x14ac:dyDescent="0.2">
      <c r="A2657" t="s">
        <v>60</v>
      </c>
      <c r="B2657">
        <v>213</v>
      </c>
      <c r="C2657">
        <v>201</v>
      </c>
      <c r="D2657">
        <v>858</v>
      </c>
    </row>
    <row r="2658" spans="1:4" x14ac:dyDescent="0.2">
      <c r="A2658" t="s">
        <v>61</v>
      </c>
      <c r="B2658">
        <v>164</v>
      </c>
      <c r="C2658">
        <v>156</v>
      </c>
      <c r="D2658">
        <v>634</v>
      </c>
    </row>
    <row r="2659" spans="1:4" x14ac:dyDescent="0.2">
      <c r="A2659" t="s">
        <v>62</v>
      </c>
      <c r="B2659" s="20">
        <v>2683</v>
      </c>
      <c r="C2659" s="20">
        <v>2612</v>
      </c>
      <c r="D2659" s="20">
        <v>11062</v>
      </c>
    </row>
    <row r="2660" spans="1:4" x14ac:dyDescent="0.2">
      <c r="A2660" t="s">
        <v>63</v>
      </c>
      <c r="B2660" s="20">
        <v>3826</v>
      </c>
      <c r="C2660" s="20">
        <v>3723</v>
      </c>
      <c r="D2660" s="20">
        <v>15737</v>
      </c>
    </row>
    <row r="2661" spans="1:4" x14ac:dyDescent="0.2">
      <c r="A2661" t="s">
        <v>64</v>
      </c>
      <c r="B2661" s="20">
        <v>3909</v>
      </c>
      <c r="C2661" s="20">
        <v>3799</v>
      </c>
      <c r="D2661" s="20">
        <v>14604</v>
      </c>
    </row>
    <row r="2662" spans="1:4" x14ac:dyDescent="0.2">
      <c r="A2662" t="s">
        <v>74</v>
      </c>
      <c r="B2662">
        <v>256</v>
      </c>
      <c r="C2662">
        <v>250</v>
      </c>
      <c r="D2662">
        <v>883</v>
      </c>
    </row>
    <row r="2663" spans="1:4" x14ac:dyDescent="0.2">
      <c r="A2663" t="s">
        <v>66</v>
      </c>
      <c r="B2663">
        <v>57</v>
      </c>
      <c r="C2663">
        <v>0</v>
      </c>
      <c r="D2663">
        <v>0</v>
      </c>
    </row>
    <row r="2664" spans="1:4" x14ac:dyDescent="0.2">
      <c r="A2664" t="s">
        <v>84</v>
      </c>
    </row>
    <row r="2665" spans="1:4" x14ac:dyDescent="0.2">
      <c r="A2665" t="s">
        <v>72</v>
      </c>
      <c r="B2665" s="20">
        <v>103540</v>
      </c>
      <c r="C2665" s="20">
        <v>102415</v>
      </c>
      <c r="D2665" s="20">
        <v>426160</v>
      </c>
    </row>
    <row r="2666" spans="1:4" x14ac:dyDescent="0.2">
      <c r="A2666" t="s">
        <v>59</v>
      </c>
      <c r="B2666">
        <v>689</v>
      </c>
      <c r="C2666">
        <v>683</v>
      </c>
      <c r="D2666" s="20">
        <v>2750</v>
      </c>
    </row>
    <row r="2667" spans="1:4" x14ac:dyDescent="0.2">
      <c r="A2667" t="s">
        <v>60</v>
      </c>
      <c r="B2667">
        <v>713</v>
      </c>
      <c r="C2667">
        <v>708</v>
      </c>
      <c r="D2667" s="20">
        <v>3022</v>
      </c>
    </row>
    <row r="2668" spans="1:4" x14ac:dyDescent="0.2">
      <c r="A2668" t="s">
        <v>61</v>
      </c>
      <c r="B2668">
        <v>819</v>
      </c>
      <c r="C2668">
        <v>816</v>
      </c>
      <c r="D2668" s="20">
        <v>3534</v>
      </c>
    </row>
    <row r="2669" spans="1:4" x14ac:dyDescent="0.2">
      <c r="A2669" t="s">
        <v>62</v>
      </c>
      <c r="B2669" s="20">
        <v>15704</v>
      </c>
      <c r="C2669" s="20">
        <v>15458</v>
      </c>
      <c r="D2669" s="20">
        <v>67362</v>
      </c>
    </row>
    <row r="2670" spans="1:4" x14ac:dyDescent="0.2">
      <c r="A2670" t="s">
        <v>63</v>
      </c>
      <c r="B2670" s="20">
        <v>28798</v>
      </c>
      <c r="C2670" s="20">
        <v>28514</v>
      </c>
      <c r="D2670" s="20">
        <v>125519</v>
      </c>
    </row>
    <row r="2671" spans="1:4" x14ac:dyDescent="0.2">
      <c r="A2671" t="s">
        <v>64</v>
      </c>
      <c r="B2671" s="20">
        <v>50625</v>
      </c>
      <c r="C2671" s="20">
        <v>50180</v>
      </c>
      <c r="D2671" s="20">
        <v>201440</v>
      </c>
    </row>
    <row r="2672" spans="1:4" x14ac:dyDescent="0.2">
      <c r="A2672" t="s">
        <v>74</v>
      </c>
      <c r="B2672" s="20">
        <v>6148</v>
      </c>
      <c r="C2672" s="20">
        <v>6056</v>
      </c>
      <c r="D2672" s="20">
        <v>22526</v>
      </c>
    </row>
    <row r="2673" spans="1:4" x14ac:dyDescent="0.2">
      <c r="A2673" t="s">
        <v>66</v>
      </c>
      <c r="B2673">
        <v>44</v>
      </c>
      <c r="C2673">
        <v>0</v>
      </c>
      <c r="D2673">
        <v>7</v>
      </c>
    </row>
    <row r="2674" spans="1:4" x14ac:dyDescent="0.2">
      <c r="A2674" t="s">
        <v>170</v>
      </c>
    </row>
    <row r="2675" spans="1:4" x14ac:dyDescent="0.2">
      <c r="A2675" t="s">
        <v>82</v>
      </c>
    </row>
    <row r="2676" spans="1:4" x14ac:dyDescent="0.2">
      <c r="A2676" t="s">
        <v>72</v>
      </c>
      <c r="B2676" s="20">
        <v>31898</v>
      </c>
      <c r="C2676" s="20">
        <v>29651</v>
      </c>
      <c r="D2676" s="20">
        <v>128617</v>
      </c>
    </row>
    <row r="2677" spans="1:4" x14ac:dyDescent="0.2">
      <c r="A2677" t="s">
        <v>59</v>
      </c>
      <c r="B2677" s="20">
        <v>1529</v>
      </c>
      <c r="C2677" s="20">
        <v>1350</v>
      </c>
      <c r="D2677" s="20">
        <v>6058</v>
      </c>
    </row>
    <row r="2678" spans="1:4" x14ac:dyDescent="0.2">
      <c r="A2678" t="s">
        <v>60</v>
      </c>
      <c r="B2678">
        <v>419</v>
      </c>
      <c r="C2678">
        <v>362</v>
      </c>
      <c r="D2678" s="20">
        <v>1479</v>
      </c>
    </row>
    <row r="2679" spans="1:4" x14ac:dyDescent="0.2">
      <c r="A2679" t="s">
        <v>61</v>
      </c>
      <c r="B2679">
        <v>585</v>
      </c>
      <c r="C2679">
        <v>552</v>
      </c>
      <c r="D2679" s="20">
        <v>2403</v>
      </c>
    </row>
    <row r="2680" spans="1:4" x14ac:dyDescent="0.2">
      <c r="A2680" t="s">
        <v>62</v>
      </c>
      <c r="B2680" s="20">
        <v>7846</v>
      </c>
      <c r="C2680" s="20">
        <v>7207</v>
      </c>
      <c r="D2680" s="20">
        <v>31912</v>
      </c>
    </row>
    <row r="2681" spans="1:4" x14ac:dyDescent="0.2">
      <c r="A2681" t="s">
        <v>63</v>
      </c>
      <c r="B2681" s="20">
        <v>7319</v>
      </c>
      <c r="C2681" s="20">
        <v>6851</v>
      </c>
      <c r="D2681" s="20">
        <v>31435</v>
      </c>
    </row>
    <row r="2682" spans="1:4" x14ac:dyDescent="0.2">
      <c r="A2682" t="s">
        <v>64</v>
      </c>
      <c r="B2682" s="20">
        <v>4523</v>
      </c>
      <c r="C2682" s="20">
        <v>4298</v>
      </c>
      <c r="D2682" s="20">
        <v>18230</v>
      </c>
    </row>
    <row r="2683" spans="1:4" x14ac:dyDescent="0.2">
      <c r="A2683" t="s">
        <v>74</v>
      </c>
      <c r="B2683" s="20">
        <v>9360</v>
      </c>
      <c r="C2683" s="20">
        <v>9031</v>
      </c>
      <c r="D2683" s="20">
        <v>37092</v>
      </c>
    </row>
    <row r="2684" spans="1:4" x14ac:dyDescent="0.2">
      <c r="A2684" t="s">
        <v>66</v>
      </c>
      <c r="B2684">
        <v>317</v>
      </c>
      <c r="C2684">
        <v>0</v>
      </c>
      <c r="D2684">
        <v>8</v>
      </c>
    </row>
    <row r="2685" spans="1:4" x14ac:dyDescent="0.2">
      <c r="A2685" t="s">
        <v>83</v>
      </c>
    </row>
    <row r="2686" spans="1:4" x14ac:dyDescent="0.2">
      <c r="A2686" t="s">
        <v>72</v>
      </c>
      <c r="B2686" s="20">
        <v>9911</v>
      </c>
      <c r="C2686" s="20">
        <v>9013</v>
      </c>
      <c r="D2686" s="20">
        <v>39300</v>
      </c>
    </row>
    <row r="2687" spans="1:4" x14ac:dyDescent="0.2">
      <c r="A2687" t="s">
        <v>59</v>
      </c>
      <c r="B2687" s="20">
        <v>1223</v>
      </c>
      <c r="C2687" s="20">
        <v>1087</v>
      </c>
      <c r="D2687" s="20">
        <v>4948</v>
      </c>
    </row>
    <row r="2688" spans="1:4" x14ac:dyDescent="0.2">
      <c r="A2688" t="s">
        <v>60</v>
      </c>
      <c r="B2688">
        <v>296</v>
      </c>
      <c r="C2688">
        <v>262</v>
      </c>
      <c r="D2688" s="20">
        <v>1072</v>
      </c>
    </row>
    <row r="2689" spans="1:4" x14ac:dyDescent="0.2">
      <c r="A2689" t="s">
        <v>61</v>
      </c>
      <c r="B2689">
        <v>309</v>
      </c>
      <c r="C2689">
        <v>285</v>
      </c>
      <c r="D2689" s="20">
        <v>1244</v>
      </c>
    </row>
    <row r="2690" spans="1:4" x14ac:dyDescent="0.2">
      <c r="A2690" t="s">
        <v>62</v>
      </c>
      <c r="B2690" s="20">
        <v>1900</v>
      </c>
      <c r="C2690" s="20">
        <v>1784</v>
      </c>
      <c r="D2690" s="20">
        <v>7801</v>
      </c>
    </row>
    <row r="2691" spans="1:4" x14ac:dyDescent="0.2">
      <c r="A2691" t="s">
        <v>63</v>
      </c>
      <c r="B2691" s="20">
        <v>2240</v>
      </c>
      <c r="C2691" s="20">
        <v>2082</v>
      </c>
      <c r="D2691" s="20">
        <v>9613</v>
      </c>
    </row>
    <row r="2692" spans="1:4" x14ac:dyDescent="0.2">
      <c r="A2692" t="s">
        <v>64</v>
      </c>
      <c r="B2692" s="20">
        <v>2030</v>
      </c>
      <c r="C2692" s="20">
        <v>1912</v>
      </c>
      <c r="D2692" s="20">
        <v>7954</v>
      </c>
    </row>
    <row r="2693" spans="1:4" x14ac:dyDescent="0.2">
      <c r="A2693" t="s">
        <v>74</v>
      </c>
      <c r="B2693" s="20">
        <v>1687</v>
      </c>
      <c r="C2693" s="20">
        <v>1601</v>
      </c>
      <c r="D2693" s="20">
        <v>6666</v>
      </c>
    </row>
    <row r="2694" spans="1:4" x14ac:dyDescent="0.2">
      <c r="A2694" t="s">
        <v>66</v>
      </c>
      <c r="B2694">
        <v>226</v>
      </c>
      <c r="C2694">
        <v>0</v>
      </c>
      <c r="D2694">
        <v>2</v>
      </c>
    </row>
    <row r="2695" spans="1:4" x14ac:dyDescent="0.2">
      <c r="A2695" t="s">
        <v>84</v>
      </c>
    </row>
    <row r="2696" spans="1:4" x14ac:dyDescent="0.2">
      <c r="A2696" t="s">
        <v>72</v>
      </c>
      <c r="B2696" s="20">
        <v>21987</v>
      </c>
      <c r="C2696" s="20">
        <v>20638</v>
      </c>
      <c r="D2696" s="20">
        <v>89317</v>
      </c>
    </row>
    <row r="2697" spans="1:4" x14ac:dyDescent="0.2">
      <c r="A2697" t="s">
        <v>59</v>
      </c>
      <c r="B2697">
        <v>306</v>
      </c>
      <c r="C2697">
        <v>263</v>
      </c>
      <c r="D2697" s="20">
        <v>1110</v>
      </c>
    </row>
    <row r="2698" spans="1:4" x14ac:dyDescent="0.2">
      <c r="A2698" t="s">
        <v>60</v>
      </c>
      <c r="B2698">
        <v>123</v>
      </c>
      <c r="C2698">
        <v>100</v>
      </c>
      <c r="D2698">
        <v>407</v>
      </c>
    </row>
    <row r="2699" spans="1:4" x14ac:dyDescent="0.2">
      <c r="A2699" t="s">
        <v>61</v>
      </c>
      <c r="B2699">
        <v>276</v>
      </c>
      <c r="C2699">
        <v>267</v>
      </c>
      <c r="D2699" s="20">
        <v>1159</v>
      </c>
    </row>
    <row r="2700" spans="1:4" x14ac:dyDescent="0.2">
      <c r="A2700" t="s">
        <v>62</v>
      </c>
      <c r="B2700" s="20">
        <v>5946</v>
      </c>
      <c r="C2700" s="20">
        <v>5423</v>
      </c>
      <c r="D2700" s="20">
        <v>24111</v>
      </c>
    </row>
    <row r="2701" spans="1:4" x14ac:dyDescent="0.2">
      <c r="A2701" t="s">
        <v>63</v>
      </c>
      <c r="B2701" s="20">
        <v>5079</v>
      </c>
      <c r="C2701" s="20">
        <v>4769</v>
      </c>
      <c r="D2701" s="20">
        <v>21822</v>
      </c>
    </row>
    <row r="2702" spans="1:4" x14ac:dyDescent="0.2">
      <c r="A2702" t="s">
        <v>64</v>
      </c>
      <c r="B2702" s="20">
        <v>2493</v>
      </c>
      <c r="C2702" s="20">
        <v>2386</v>
      </c>
      <c r="D2702" s="20">
        <v>10276</v>
      </c>
    </row>
    <row r="2703" spans="1:4" x14ac:dyDescent="0.2">
      <c r="A2703" t="s">
        <v>74</v>
      </c>
      <c r="B2703" s="20">
        <v>7673</v>
      </c>
      <c r="C2703" s="20">
        <v>7430</v>
      </c>
      <c r="D2703" s="20">
        <v>30426</v>
      </c>
    </row>
    <row r="2704" spans="1:4" x14ac:dyDescent="0.2">
      <c r="A2704" t="s">
        <v>66</v>
      </c>
      <c r="B2704">
        <v>91</v>
      </c>
      <c r="C2704">
        <v>0</v>
      </c>
      <c r="D2704">
        <v>6</v>
      </c>
    </row>
    <row r="2705" spans="1:4" x14ac:dyDescent="0.2">
      <c r="A2705" t="s">
        <v>171</v>
      </c>
    </row>
    <row r="2706" spans="1:4" x14ac:dyDescent="0.2">
      <c r="A2706" t="s">
        <v>82</v>
      </c>
    </row>
    <row r="2707" spans="1:4" x14ac:dyDescent="0.2">
      <c r="A2707" t="s">
        <v>72</v>
      </c>
      <c r="B2707" s="20">
        <v>28495</v>
      </c>
      <c r="C2707" s="20">
        <v>26835</v>
      </c>
      <c r="D2707" s="20">
        <v>122864</v>
      </c>
    </row>
    <row r="2708" spans="1:4" x14ac:dyDescent="0.2">
      <c r="A2708" t="s">
        <v>59</v>
      </c>
      <c r="B2708">
        <v>182</v>
      </c>
      <c r="C2708">
        <v>161</v>
      </c>
      <c r="D2708">
        <v>776</v>
      </c>
    </row>
    <row r="2709" spans="1:4" x14ac:dyDescent="0.2">
      <c r="A2709" t="s">
        <v>60</v>
      </c>
      <c r="B2709">
        <v>412</v>
      </c>
      <c r="C2709">
        <v>269</v>
      </c>
      <c r="D2709" s="20">
        <v>1320</v>
      </c>
    </row>
    <row r="2710" spans="1:4" x14ac:dyDescent="0.2">
      <c r="A2710" t="s">
        <v>61</v>
      </c>
      <c r="B2710">
        <v>271</v>
      </c>
      <c r="C2710">
        <v>251</v>
      </c>
      <c r="D2710" s="20">
        <v>1232</v>
      </c>
    </row>
    <row r="2711" spans="1:4" x14ac:dyDescent="0.2">
      <c r="A2711" t="s">
        <v>62</v>
      </c>
      <c r="B2711" s="20">
        <v>5677</v>
      </c>
      <c r="C2711" s="20">
        <v>5231</v>
      </c>
      <c r="D2711" s="20">
        <v>25271</v>
      </c>
    </row>
    <row r="2712" spans="1:4" x14ac:dyDescent="0.2">
      <c r="A2712" t="s">
        <v>63</v>
      </c>
      <c r="B2712" s="20">
        <v>6729</v>
      </c>
      <c r="C2712" s="20">
        <v>6419</v>
      </c>
      <c r="D2712" s="20">
        <v>31845</v>
      </c>
    </row>
    <row r="2713" spans="1:4" x14ac:dyDescent="0.2">
      <c r="A2713" t="s">
        <v>64</v>
      </c>
      <c r="B2713" s="20">
        <v>4770</v>
      </c>
      <c r="C2713" s="20">
        <v>4605</v>
      </c>
      <c r="D2713" s="20">
        <v>20854</v>
      </c>
    </row>
    <row r="2714" spans="1:4" x14ac:dyDescent="0.2">
      <c r="A2714" t="s">
        <v>74</v>
      </c>
      <c r="B2714" s="20">
        <v>10354</v>
      </c>
      <c r="C2714" s="20">
        <v>9899</v>
      </c>
      <c r="D2714" s="20">
        <v>41566</v>
      </c>
    </row>
    <row r="2715" spans="1:4" x14ac:dyDescent="0.2">
      <c r="A2715" t="s">
        <v>66</v>
      </c>
      <c r="B2715">
        <v>100</v>
      </c>
      <c r="C2715">
        <v>0</v>
      </c>
      <c r="D2715">
        <v>0</v>
      </c>
    </row>
    <row r="2716" spans="1:4" x14ac:dyDescent="0.2">
      <c r="A2716" t="s">
        <v>83</v>
      </c>
    </row>
    <row r="2717" spans="1:4" x14ac:dyDescent="0.2">
      <c r="A2717" t="s">
        <v>72</v>
      </c>
      <c r="B2717">
        <v>0</v>
      </c>
      <c r="C2717">
        <v>0</v>
      </c>
      <c r="D2717">
        <v>0</v>
      </c>
    </row>
    <row r="2718" spans="1:4" x14ac:dyDescent="0.2">
      <c r="A2718" t="s">
        <v>59</v>
      </c>
      <c r="B2718">
        <v>0</v>
      </c>
      <c r="C2718">
        <v>0</v>
      </c>
      <c r="D2718">
        <v>0</v>
      </c>
    </row>
    <row r="2719" spans="1:4" x14ac:dyDescent="0.2">
      <c r="A2719" t="s">
        <v>60</v>
      </c>
      <c r="B2719">
        <v>0</v>
      </c>
      <c r="C2719">
        <v>0</v>
      </c>
      <c r="D2719">
        <v>0</v>
      </c>
    </row>
    <row r="2720" spans="1:4" x14ac:dyDescent="0.2">
      <c r="A2720" t="s">
        <v>61</v>
      </c>
      <c r="B2720">
        <v>0</v>
      </c>
      <c r="C2720">
        <v>0</v>
      </c>
      <c r="D2720">
        <v>0</v>
      </c>
    </row>
    <row r="2721" spans="1:4" x14ac:dyDescent="0.2">
      <c r="A2721" t="s">
        <v>62</v>
      </c>
      <c r="B2721">
        <v>0</v>
      </c>
      <c r="C2721">
        <v>0</v>
      </c>
      <c r="D2721">
        <v>0</v>
      </c>
    </row>
    <row r="2722" spans="1:4" x14ac:dyDescent="0.2">
      <c r="A2722" t="s">
        <v>63</v>
      </c>
      <c r="B2722">
        <v>0</v>
      </c>
      <c r="C2722">
        <v>0</v>
      </c>
      <c r="D2722">
        <v>0</v>
      </c>
    </row>
    <row r="2723" spans="1:4" x14ac:dyDescent="0.2">
      <c r="A2723" t="s">
        <v>64</v>
      </c>
      <c r="B2723">
        <v>0</v>
      </c>
      <c r="C2723">
        <v>0</v>
      </c>
      <c r="D2723">
        <v>0</v>
      </c>
    </row>
    <row r="2724" spans="1:4" x14ac:dyDescent="0.2">
      <c r="A2724" t="s">
        <v>74</v>
      </c>
      <c r="B2724">
        <v>0</v>
      </c>
      <c r="C2724">
        <v>0</v>
      </c>
      <c r="D2724">
        <v>0</v>
      </c>
    </row>
    <row r="2725" spans="1:4" x14ac:dyDescent="0.2">
      <c r="A2725" t="s">
        <v>66</v>
      </c>
      <c r="B2725">
        <v>0</v>
      </c>
      <c r="C2725">
        <v>0</v>
      </c>
      <c r="D2725">
        <v>0</v>
      </c>
    </row>
    <row r="2726" spans="1:4" x14ac:dyDescent="0.2">
      <c r="A2726" t="s">
        <v>84</v>
      </c>
    </row>
    <row r="2727" spans="1:4" x14ac:dyDescent="0.2">
      <c r="A2727" t="s">
        <v>72</v>
      </c>
      <c r="B2727" s="20">
        <v>28495</v>
      </c>
      <c r="C2727" s="20">
        <v>26835</v>
      </c>
      <c r="D2727" s="20">
        <v>122864</v>
      </c>
    </row>
    <row r="2728" spans="1:4" x14ac:dyDescent="0.2">
      <c r="A2728" t="s">
        <v>59</v>
      </c>
      <c r="B2728">
        <v>182</v>
      </c>
      <c r="C2728">
        <v>161</v>
      </c>
      <c r="D2728">
        <v>776</v>
      </c>
    </row>
    <row r="2729" spans="1:4" x14ac:dyDescent="0.2">
      <c r="A2729" t="s">
        <v>60</v>
      </c>
      <c r="B2729">
        <v>412</v>
      </c>
      <c r="C2729">
        <v>269</v>
      </c>
      <c r="D2729" s="20">
        <v>1320</v>
      </c>
    </row>
    <row r="2730" spans="1:4" x14ac:dyDescent="0.2">
      <c r="A2730" t="s">
        <v>61</v>
      </c>
      <c r="B2730">
        <v>271</v>
      </c>
      <c r="C2730">
        <v>251</v>
      </c>
      <c r="D2730" s="20">
        <v>1232</v>
      </c>
    </row>
    <row r="2731" spans="1:4" x14ac:dyDescent="0.2">
      <c r="A2731" t="s">
        <v>62</v>
      </c>
      <c r="B2731" s="20">
        <v>5677</v>
      </c>
      <c r="C2731" s="20">
        <v>5231</v>
      </c>
      <c r="D2731" s="20">
        <v>25271</v>
      </c>
    </row>
    <row r="2732" spans="1:4" x14ac:dyDescent="0.2">
      <c r="A2732" t="s">
        <v>63</v>
      </c>
      <c r="B2732" s="20">
        <v>6729</v>
      </c>
      <c r="C2732" s="20">
        <v>6419</v>
      </c>
      <c r="D2732" s="20">
        <v>31845</v>
      </c>
    </row>
    <row r="2733" spans="1:4" x14ac:dyDescent="0.2">
      <c r="A2733" t="s">
        <v>64</v>
      </c>
      <c r="B2733" s="20">
        <v>4770</v>
      </c>
      <c r="C2733" s="20">
        <v>4605</v>
      </c>
      <c r="D2733" s="20">
        <v>20854</v>
      </c>
    </row>
    <row r="2734" spans="1:4" x14ac:dyDescent="0.2">
      <c r="A2734" t="s">
        <v>74</v>
      </c>
      <c r="B2734" s="20">
        <v>10354</v>
      </c>
      <c r="C2734" s="20">
        <v>9899</v>
      </c>
      <c r="D2734" s="20">
        <v>41566</v>
      </c>
    </row>
    <row r="2735" spans="1:4" x14ac:dyDescent="0.2">
      <c r="A2735" t="s">
        <v>66</v>
      </c>
      <c r="B2735">
        <v>100</v>
      </c>
      <c r="C2735">
        <v>0</v>
      </c>
      <c r="D2735">
        <v>0</v>
      </c>
    </row>
    <row r="2736" spans="1:4" x14ac:dyDescent="0.2">
      <c r="A2736" t="s">
        <v>172</v>
      </c>
    </row>
    <row r="2737" spans="1:4" x14ac:dyDescent="0.2">
      <c r="A2737" t="s">
        <v>82</v>
      </c>
    </row>
    <row r="2738" spans="1:4" x14ac:dyDescent="0.2">
      <c r="A2738" t="s">
        <v>72</v>
      </c>
      <c r="B2738" s="20">
        <v>35626</v>
      </c>
      <c r="C2738" s="20">
        <v>35070</v>
      </c>
      <c r="D2738" s="20">
        <v>157354</v>
      </c>
    </row>
    <row r="2739" spans="1:4" x14ac:dyDescent="0.2">
      <c r="A2739" t="s">
        <v>59</v>
      </c>
      <c r="B2739">
        <v>192</v>
      </c>
      <c r="C2739">
        <v>192</v>
      </c>
      <c r="D2739">
        <v>841</v>
      </c>
    </row>
    <row r="2740" spans="1:4" x14ac:dyDescent="0.2">
      <c r="A2740" t="s">
        <v>60</v>
      </c>
      <c r="B2740">
        <v>50</v>
      </c>
      <c r="C2740">
        <v>50</v>
      </c>
      <c r="D2740">
        <v>215</v>
      </c>
    </row>
    <row r="2741" spans="1:4" x14ac:dyDescent="0.2">
      <c r="A2741" t="s">
        <v>61</v>
      </c>
      <c r="B2741">
        <v>55</v>
      </c>
      <c r="C2741">
        <v>55</v>
      </c>
      <c r="D2741">
        <v>268</v>
      </c>
    </row>
    <row r="2742" spans="1:4" x14ac:dyDescent="0.2">
      <c r="A2742" t="s">
        <v>62</v>
      </c>
      <c r="B2742" s="20">
        <v>2785</v>
      </c>
      <c r="C2742" s="20">
        <v>2749</v>
      </c>
      <c r="D2742" s="20">
        <v>12862</v>
      </c>
    </row>
    <row r="2743" spans="1:4" x14ac:dyDescent="0.2">
      <c r="A2743" t="s">
        <v>63</v>
      </c>
      <c r="B2743" s="20">
        <v>5791</v>
      </c>
      <c r="C2743" s="20">
        <v>5725</v>
      </c>
      <c r="D2743" s="20">
        <v>27304</v>
      </c>
    </row>
    <row r="2744" spans="1:4" x14ac:dyDescent="0.2">
      <c r="A2744" t="s">
        <v>64</v>
      </c>
      <c r="B2744" s="20">
        <v>18179</v>
      </c>
      <c r="C2744" s="20">
        <v>17912</v>
      </c>
      <c r="D2744" s="20">
        <v>79709</v>
      </c>
    </row>
    <row r="2745" spans="1:4" x14ac:dyDescent="0.2">
      <c r="A2745" t="s">
        <v>74</v>
      </c>
      <c r="B2745" s="20">
        <v>8532</v>
      </c>
      <c r="C2745" s="20">
        <v>8387</v>
      </c>
      <c r="D2745" s="20">
        <v>36154</v>
      </c>
    </row>
    <row r="2746" spans="1:4" x14ac:dyDescent="0.2">
      <c r="A2746" t="s">
        <v>66</v>
      </c>
      <c r="B2746">
        <v>42</v>
      </c>
      <c r="C2746">
        <v>0</v>
      </c>
      <c r="D2746">
        <v>1</v>
      </c>
    </row>
    <row r="2747" spans="1:4" x14ac:dyDescent="0.2">
      <c r="A2747" t="s">
        <v>83</v>
      </c>
    </row>
    <row r="2748" spans="1:4" x14ac:dyDescent="0.2">
      <c r="A2748" t="s">
        <v>72</v>
      </c>
      <c r="B2748">
        <v>0</v>
      </c>
      <c r="C2748">
        <v>0</v>
      </c>
      <c r="D2748">
        <v>0</v>
      </c>
    </row>
    <row r="2749" spans="1:4" x14ac:dyDescent="0.2">
      <c r="A2749" t="s">
        <v>59</v>
      </c>
      <c r="B2749">
        <v>0</v>
      </c>
      <c r="C2749">
        <v>0</v>
      </c>
      <c r="D2749">
        <v>0</v>
      </c>
    </row>
    <row r="2750" spans="1:4" x14ac:dyDescent="0.2">
      <c r="A2750" t="s">
        <v>60</v>
      </c>
      <c r="B2750">
        <v>0</v>
      </c>
      <c r="C2750">
        <v>0</v>
      </c>
      <c r="D2750">
        <v>0</v>
      </c>
    </row>
    <row r="2751" spans="1:4" x14ac:dyDescent="0.2">
      <c r="A2751" t="s">
        <v>61</v>
      </c>
      <c r="B2751">
        <v>0</v>
      </c>
      <c r="C2751">
        <v>0</v>
      </c>
      <c r="D2751">
        <v>0</v>
      </c>
    </row>
    <row r="2752" spans="1:4" x14ac:dyDescent="0.2">
      <c r="A2752" t="s">
        <v>62</v>
      </c>
      <c r="B2752">
        <v>0</v>
      </c>
      <c r="C2752">
        <v>0</v>
      </c>
      <c r="D2752">
        <v>0</v>
      </c>
    </row>
    <row r="2753" spans="1:4" x14ac:dyDescent="0.2">
      <c r="A2753" t="s">
        <v>63</v>
      </c>
      <c r="B2753">
        <v>0</v>
      </c>
      <c r="C2753">
        <v>0</v>
      </c>
      <c r="D2753">
        <v>0</v>
      </c>
    </row>
    <row r="2754" spans="1:4" x14ac:dyDescent="0.2">
      <c r="A2754" t="s">
        <v>64</v>
      </c>
      <c r="B2754">
        <v>0</v>
      </c>
      <c r="C2754">
        <v>0</v>
      </c>
      <c r="D2754">
        <v>0</v>
      </c>
    </row>
    <row r="2755" spans="1:4" x14ac:dyDescent="0.2">
      <c r="A2755" t="s">
        <v>74</v>
      </c>
      <c r="B2755">
        <v>0</v>
      </c>
      <c r="C2755">
        <v>0</v>
      </c>
      <c r="D2755">
        <v>0</v>
      </c>
    </row>
    <row r="2756" spans="1:4" x14ac:dyDescent="0.2">
      <c r="A2756" t="s">
        <v>66</v>
      </c>
      <c r="B2756">
        <v>0</v>
      </c>
      <c r="C2756">
        <v>0</v>
      </c>
      <c r="D2756">
        <v>0</v>
      </c>
    </row>
    <row r="2757" spans="1:4" x14ac:dyDescent="0.2">
      <c r="A2757" t="s">
        <v>84</v>
      </c>
    </row>
    <row r="2758" spans="1:4" x14ac:dyDescent="0.2">
      <c r="A2758" t="s">
        <v>72</v>
      </c>
      <c r="B2758" s="20">
        <v>35626</v>
      </c>
      <c r="C2758" s="20">
        <v>35070</v>
      </c>
      <c r="D2758" s="20">
        <v>157354</v>
      </c>
    </row>
    <row r="2759" spans="1:4" x14ac:dyDescent="0.2">
      <c r="A2759" t="s">
        <v>59</v>
      </c>
      <c r="B2759">
        <v>192</v>
      </c>
      <c r="C2759">
        <v>192</v>
      </c>
      <c r="D2759">
        <v>841</v>
      </c>
    </row>
    <row r="2760" spans="1:4" x14ac:dyDescent="0.2">
      <c r="A2760" t="s">
        <v>60</v>
      </c>
      <c r="B2760">
        <v>50</v>
      </c>
      <c r="C2760">
        <v>50</v>
      </c>
      <c r="D2760">
        <v>215</v>
      </c>
    </row>
    <row r="2761" spans="1:4" x14ac:dyDescent="0.2">
      <c r="A2761" t="s">
        <v>61</v>
      </c>
      <c r="B2761">
        <v>55</v>
      </c>
      <c r="C2761">
        <v>55</v>
      </c>
      <c r="D2761">
        <v>268</v>
      </c>
    </row>
    <row r="2762" spans="1:4" x14ac:dyDescent="0.2">
      <c r="A2762" t="s">
        <v>62</v>
      </c>
      <c r="B2762" s="20">
        <v>2785</v>
      </c>
      <c r="C2762" s="20">
        <v>2749</v>
      </c>
      <c r="D2762" s="20">
        <v>12862</v>
      </c>
    </row>
    <row r="2763" spans="1:4" x14ac:dyDescent="0.2">
      <c r="A2763" t="s">
        <v>63</v>
      </c>
      <c r="B2763" s="20">
        <v>5791</v>
      </c>
      <c r="C2763" s="20">
        <v>5725</v>
      </c>
      <c r="D2763" s="20">
        <v>27304</v>
      </c>
    </row>
    <row r="2764" spans="1:4" x14ac:dyDescent="0.2">
      <c r="A2764" t="s">
        <v>64</v>
      </c>
      <c r="B2764" s="20">
        <v>18179</v>
      </c>
      <c r="C2764" s="20">
        <v>17912</v>
      </c>
      <c r="D2764" s="20">
        <v>79709</v>
      </c>
    </row>
    <row r="2765" spans="1:4" x14ac:dyDescent="0.2">
      <c r="A2765" t="s">
        <v>74</v>
      </c>
      <c r="B2765" s="20">
        <v>8532</v>
      </c>
      <c r="C2765" s="20">
        <v>8387</v>
      </c>
      <c r="D2765" s="20">
        <v>36154</v>
      </c>
    </row>
    <row r="2766" spans="1:4" x14ac:dyDescent="0.2">
      <c r="A2766" t="s">
        <v>66</v>
      </c>
      <c r="B2766">
        <v>42</v>
      </c>
      <c r="C2766">
        <v>0</v>
      </c>
      <c r="D2766">
        <v>1</v>
      </c>
    </row>
    <row r="2767" spans="1:4" x14ac:dyDescent="0.2">
      <c r="A2767" t="s">
        <v>173</v>
      </c>
    </row>
    <row r="2768" spans="1:4" x14ac:dyDescent="0.2">
      <c r="A2768" t="s">
        <v>82</v>
      </c>
    </row>
    <row r="2769" spans="1:4" x14ac:dyDescent="0.2">
      <c r="A2769" t="s">
        <v>72</v>
      </c>
      <c r="B2769" s="20">
        <v>23734</v>
      </c>
      <c r="C2769" s="20">
        <v>23285</v>
      </c>
      <c r="D2769" s="20">
        <v>101097</v>
      </c>
    </row>
    <row r="2770" spans="1:4" x14ac:dyDescent="0.2">
      <c r="A2770" t="s">
        <v>59</v>
      </c>
      <c r="B2770">
        <v>154</v>
      </c>
      <c r="C2770">
        <v>151</v>
      </c>
      <c r="D2770">
        <v>612</v>
      </c>
    </row>
    <row r="2771" spans="1:4" x14ac:dyDescent="0.2">
      <c r="A2771" t="s">
        <v>60</v>
      </c>
      <c r="B2771">
        <v>30</v>
      </c>
      <c r="C2771">
        <v>29</v>
      </c>
      <c r="D2771">
        <v>130</v>
      </c>
    </row>
    <row r="2772" spans="1:4" x14ac:dyDescent="0.2">
      <c r="A2772" t="s">
        <v>61</v>
      </c>
      <c r="B2772">
        <v>227</v>
      </c>
      <c r="C2772">
        <v>219</v>
      </c>
      <c r="D2772" s="20">
        <v>1065</v>
      </c>
    </row>
    <row r="2773" spans="1:4" x14ac:dyDescent="0.2">
      <c r="A2773" t="s">
        <v>62</v>
      </c>
      <c r="B2773" s="20">
        <v>1520</v>
      </c>
      <c r="C2773" s="20">
        <v>1446</v>
      </c>
      <c r="D2773" s="20">
        <v>6830</v>
      </c>
    </row>
    <row r="2774" spans="1:4" x14ac:dyDescent="0.2">
      <c r="A2774" t="s">
        <v>63</v>
      </c>
      <c r="B2774" s="20">
        <v>2707</v>
      </c>
      <c r="C2774" s="20">
        <v>2625</v>
      </c>
      <c r="D2774" s="20">
        <v>12167</v>
      </c>
    </row>
    <row r="2775" spans="1:4" x14ac:dyDescent="0.2">
      <c r="A2775" t="s">
        <v>64</v>
      </c>
      <c r="B2775" s="20">
        <v>6077</v>
      </c>
      <c r="C2775" s="20">
        <v>5978</v>
      </c>
      <c r="D2775" s="20">
        <v>26213</v>
      </c>
    </row>
    <row r="2776" spans="1:4" x14ac:dyDescent="0.2">
      <c r="A2776" t="s">
        <v>74</v>
      </c>
      <c r="B2776" s="20">
        <v>12985</v>
      </c>
      <c r="C2776" s="20">
        <v>12837</v>
      </c>
      <c r="D2776" s="20">
        <v>54076</v>
      </c>
    </row>
    <row r="2777" spans="1:4" x14ac:dyDescent="0.2">
      <c r="A2777" t="s">
        <v>66</v>
      </c>
      <c r="B2777">
        <v>34</v>
      </c>
      <c r="C2777">
        <v>0</v>
      </c>
      <c r="D2777">
        <v>4</v>
      </c>
    </row>
    <row r="2778" spans="1:4" x14ac:dyDescent="0.2">
      <c r="A2778" t="s">
        <v>83</v>
      </c>
    </row>
    <row r="2779" spans="1:4" x14ac:dyDescent="0.2">
      <c r="A2779" t="s">
        <v>72</v>
      </c>
      <c r="B2779">
        <v>0</v>
      </c>
      <c r="C2779">
        <v>0</v>
      </c>
      <c r="D2779">
        <v>0</v>
      </c>
    </row>
    <row r="2780" spans="1:4" x14ac:dyDescent="0.2">
      <c r="A2780" t="s">
        <v>59</v>
      </c>
      <c r="B2780">
        <v>0</v>
      </c>
      <c r="C2780">
        <v>0</v>
      </c>
      <c r="D2780">
        <v>0</v>
      </c>
    </row>
    <row r="2781" spans="1:4" x14ac:dyDescent="0.2">
      <c r="A2781" t="s">
        <v>60</v>
      </c>
      <c r="B2781">
        <v>0</v>
      </c>
      <c r="C2781">
        <v>0</v>
      </c>
      <c r="D2781">
        <v>0</v>
      </c>
    </row>
    <row r="2782" spans="1:4" x14ac:dyDescent="0.2">
      <c r="A2782" t="s">
        <v>61</v>
      </c>
      <c r="B2782">
        <v>0</v>
      </c>
      <c r="C2782">
        <v>0</v>
      </c>
      <c r="D2782">
        <v>0</v>
      </c>
    </row>
    <row r="2783" spans="1:4" x14ac:dyDescent="0.2">
      <c r="A2783" t="s">
        <v>62</v>
      </c>
      <c r="B2783">
        <v>0</v>
      </c>
      <c r="C2783">
        <v>0</v>
      </c>
      <c r="D2783">
        <v>0</v>
      </c>
    </row>
    <row r="2784" spans="1:4" x14ac:dyDescent="0.2">
      <c r="A2784" t="s">
        <v>63</v>
      </c>
      <c r="B2784">
        <v>0</v>
      </c>
      <c r="C2784">
        <v>0</v>
      </c>
      <c r="D2784">
        <v>0</v>
      </c>
    </row>
    <row r="2785" spans="1:4" x14ac:dyDescent="0.2">
      <c r="A2785" t="s">
        <v>64</v>
      </c>
      <c r="B2785">
        <v>0</v>
      </c>
      <c r="C2785">
        <v>0</v>
      </c>
      <c r="D2785">
        <v>0</v>
      </c>
    </row>
    <row r="2786" spans="1:4" x14ac:dyDescent="0.2">
      <c r="A2786" t="s">
        <v>74</v>
      </c>
      <c r="B2786">
        <v>0</v>
      </c>
      <c r="C2786">
        <v>0</v>
      </c>
      <c r="D2786">
        <v>0</v>
      </c>
    </row>
    <row r="2787" spans="1:4" x14ac:dyDescent="0.2">
      <c r="A2787" t="s">
        <v>66</v>
      </c>
      <c r="B2787">
        <v>0</v>
      </c>
      <c r="C2787">
        <v>0</v>
      </c>
      <c r="D2787">
        <v>0</v>
      </c>
    </row>
    <row r="2788" spans="1:4" x14ac:dyDescent="0.2">
      <c r="A2788" t="s">
        <v>84</v>
      </c>
    </row>
    <row r="2789" spans="1:4" x14ac:dyDescent="0.2">
      <c r="A2789" t="s">
        <v>72</v>
      </c>
      <c r="B2789" s="20">
        <v>23734</v>
      </c>
      <c r="C2789" s="20">
        <v>23285</v>
      </c>
      <c r="D2789" s="20">
        <v>101097</v>
      </c>
    </row>
    <row r="2790" spans="1:4" x14ac:dyDescent="0.2">
      <c r="A2790" t="s">
        <v>59</v>
      </c>
      <c r="B2790">
        <v>154</v>
      </c>
      <c r="C2790">
        <v>151</v>
      </c>
      <c r="D2790">
        <v>612</v>
      </c>
    </row>
    <row r="2791" spans="1:4" x14ac:dyDescent="0.2">
      <c r="A2791" t="s">
        <v>60</v>
      </c>
      <c r="B2791">
        <v>30</v>
      </c>
      <c r="C2791">
        <v>29</v>
      </c>
      <c r="D2791">
        <v>130</v>
      </c>
    </row>
    <row r="2792" spans="1:4" x14ac:dyDescent="0.2">
      <c r="A2792" t="s">
        <v>61</v>
      </c>
      <c r="B2792">
        <v>227</v>
      </c>
      <c r="C2792">
        <v>219</v>
      </c>
      <c r="D2792" s="20">
        <v>1065</v>
      </c>
    </row>
    <row r="2793" spans="1:4" x14ac:dyDescent="0.2">
      <c r="A2793" t="s">
        <v>62</v>
      </c>
      <c r="B2793" s="20">
        <v>1520</v>
      </c>
      <c r="C2793" s="20">
        <v>1446</v>
      </c>
      <c r="D2793" s="20">
        <v>6830</v>
      </c>
    </row>
    <row r="2794" spans="1:4" x14ac:dyDescent="0.2">
      <c r="A2794" t="s">
        <v>63</v>
      </c>
      <c r="B2794" s="20">
        <v>2707</v>
      </c>
      <c r="C2794" s="20">
        <v>2625</v>
      </c>
      <c r="D2794" s="20">
        <v>12167</v>
      </c>
    </row>
    <row r="2795" spans="1:4" x14ac:dyDescent="0.2">
      <c r="A2795" t="s">
        <v>64</v>
      </c>
      <c r="B2795" s="20">
        <v>6077</v>
      </c>
      <c r="C2795" s="20">
        <v>5978</v>
      </c>
      <c r="D2795" s="20">
        <v>26213</v>
      </c>
    </row>
    <row r="2796" spans="1:4" x14ac:dyDescent="0.2">
      <c r="A2796" t="s">
        <v>74</v>
      </c>
      <c r="B2796" s="20">
        <v>12985</v>
      </c>
      <c r="C2796" s="20">
        <v>12837</v>
      </c>
      <c r="D2796" s="20">
        <v>54076</v>
      </c>
    </row>
    <row r="2797" spans="1:4" x14ac:dyDescent="0.2">
      <c r="A2797" t="s">
        <v>66</v>
      </c>
      <c r="B2797">
        <v>34</v>
      </c>
      <c r="C2797">
        <v>0</v>
      </c>
      <c r="D2797">
        <v>4</v>
      </c>
    </row>
    <row r="2798" spans="1:4" x14ac:dyDescent="0.2">
      <c r="A2798" t="s">
        <v>174</v>
      </c>
    </row>
    <row r="2799" spans="1:4" x14ac:dyDescent="0.2">
      <c r="A2799" t="s">
        <v>82</v>
      </c>
    </row>
    <row r="2800" spans="1:4" x14ac:dyDescent="0.2">
      <c r="A2800" t="s">
        <v>72</v>
      </c>
      <c r="B2800" s="20">
        <v>35069</v>
      </c>
      <c r="C2800" s="20">
        <v>34968</v>
      </c>
      <c r="D2800" s="20">
        <v>158605</v>
      </c>
    </row>
    <row r="2801" spans="1:4" x14ac:dyDescent="0.2">
      <c r="A2801" t="s">
        <v>59</v>
      </c>
      <c r="B2801">
        <v>253</v>
      </c>
      <c r="C2801">
        <v>253</v>
      </c>
      <c r="D2801" s="20">
        <v>1111</v>
      </c>
    </row>
    <row r="2802" spans="1:4" x14ac:dyDescent="0.2">
      <c r="A2802" t="s">
        <v>60</v>
      </c>
      <c r="B2802">
        <v>185</v>
      </c>
      <c r="C2802">
        <v>183</v>
      </c>
      <c r="D2802">
        <v>845</v>
      </c>
    </row>
    <row r="2803" spans="1:4" x14ac:dyDescent="0.2">
      <c r="A2803" t="s">
        <v>61</v>
      </c>
      <c r="B2803">
        <v>105</v>
      </c>
      <c r="C2803">
        <v>103</v>
      </c>
      <c r="D2803">
        <v>533</v>
      </c>
    </row>
    <row r="2804" spans="1:4" x14ac:dyDescent="0.2">
      <c r="A2804" t="s">
        <v>62</v>
      </c>
      <c r="B2804" s="20">
        <v>3717</v>
      </c>
      <c r="C2804" s="20">
        <v>3702</v>
      </c>
      <c r="D2804" s="20">
        <v>17640</v>
      </c>
    </row>
    <row r="2805" spans="1:4" x14ac:dyDescent="0.2">
      <c r="A2805" t="s">
        <v>63</v>
      </c>
      <c r="B2805" s="20">
        <v>5482</v>
      </c>
      <c r="C2805" s="20">
        <v>5466</v>
      </c>
      <c r="D2805" s="20">
        <v>27011</v>
      </c>
    </row>
    <row r="2806" spans="1:4" x14ac:dyDescent="0.2">
      <c r="A2806" t="s">
        <v>64</v>
      </c>
      <c r="B2806" s="20">
        <v>18398</v>
      </c>
      <c r="C2806" s="20">
        <v>18347</v>
      </c>
      <c r="D2806" s="20">
        <v>82448</v>
      </c>
    </row>
    <row r="2807" spans="1:4" x14ac:dyDescent="0.2">
      <c r="A2807" t="s">
        <v>74</v>
      </c>
      <c r="B2807" s="20">
        <v>6929</v>
      </c>
      <c r="C2807" s="20">
        <v>6914</v>
      </c>
      <c r="D2807" s="20">
        <v>29017</v>
      </c>
    </row>
    <row r="2808" spans="1:4" x14ac:dyDescent="0.2">
      <c r="A2808" t="s">
        <v>66</v>
      </c>
      <c r="B2808">
        <v>0</v>
      </c>
      <c r="C2808">
        <v>0</v>
      </c>
      <c r="D2808">
        <v>0</v>
      </c>
    </row>
    <row r="2809" spans="1:4" x14ac:dyDescent="0.2">
      <c r="A2809" t="s">
        <v>83</v>
      </c>
    </row>
    <row r="2810" spans="1:4" x14ac:dyDescent="0.2">
      <c r="A2810" t="s">
        <v>72</v>
      </c>
      <c r="B2810">
        <v>0</v>
      </c>
      <c r="C2810">
        <v>0</v>
      </c>
      <c r="D2810">
        <v>0</v>
      </c>
    </row>
    <row r="2811" spans="1:4" x14ac:dyDescent="0.2">
      <c r="A2811" t="s">
        <v>59</v>
      </c>
      <c r="B2811">
        <v>0</v>
      </c>
      <c r="C2811">
        <v>0</v>
      </c>
      <c r="D2811">
        <v>0</v>
      </c>
    </row>
    <row r="2812" spans="1:4" x14ac:dyDescent="0.2">
      <c r="A2812" t="s">
        <v>60</v>
      </c>
      <c r="B2812">
        <v>0</v>
      </c>
      <c r="C2812">
        <v>0</v>
      </c>
      <c r="D2812">
        <v>0</v>
      </c>
    </row>
    <row r="2813" spans="1:4" x14ac:dyDescent="0.2">
      <c r="A2813" t="s">
        <v>61</v>
      </c>
      <c r="B2813">
        <v>0</v>
      </c>
      <c r="C2813">
        <v>0</v>
      </c>
      <c r="D2813">
        <v>0</v>
      </c>
    </row>
    <row r="2814" spans="1:4" x14ac:dyDescent="0.2">
      <c r="A2814" t="s">
        <v>62</v>
      </c>
      <c r="B2814">
        <v>0</v>
      </c>
      <c r="C2814">
        <v>0</v>
      </c>
      <c r="D2814">
        <v>0</v>
      </c>
    </row>
    <row r="2815" spans="1:4" x14ac:dyDescent="0.2">
      <c r="A2815" t="s">
        <v>63</v>
      </c>
      <c r="B2815">
        <v>0</v>
      </c>
      <c r="C2815">
        <v>0</v>
      </c>
      <c r="D2815">
        <v>0</v>
      </c>
    </row>
    <row r="2816" spans="1:4" x14ac:dyDescent="0.2">
      <c r="A2816" t="s">
        <v>64</v>
      </c>
      <c r="B2816">
        <v>0</v>
      </c>
      <c r="C2816">
        <v>0</v>
      </c>
      <c r="D2816">
        <v>0</v>
      </c>
    </row>
    <row r="2817" spans="1:4" x14ac:dyDescent="0.2">
      <c r="A2817" t="s">
        <v>74</v>
      </c>
      <c r="B2817">
        <v>0</v>
      </c>
      <c r="C2817">
        <v>0</v>
      </c>
      <c r="D2817">
        <v>0</v>
      </c>
    </row>
    <row r="2818" spans="1:4" x14ac:dyDescent="0.2">
      <c r="A2818" t="s">
        <v>66</v>
      </c>
      <c r="B2818">
        <v>0</v>
      </c>
      <c r="C2818">
        <v>0</v>
      </c>
      <c r="D2818">
        <v>0</v>
      </c>
    </row>
    <row r="2819" spans="1:4" x14ac:dyDescent="0.2">
      <c r="A2819" t="s">
        <v>84</v>
      </c>
    </row>
    <row r="2820" spans="1:4" x14ac:dyDescent="0.2">
      <c r="A2820" t="s">
        <v>72</v>
      </c>
      <c r="B2820" s="20">
        <v>35069</v>
      </c>
      <c r="C2820" s="20">
        <v>34968</v>
      </c>
      <c r="D2820" s="20">
        <v>158605</v>
      </c>
    </row>
    <row r="2821" spans="1:4" x14ac:dyDescent="0.2">
      <c r="A2821" t="s">
        <v>59</v>
      </c>
      <c r="B2821">
        <v>253</v>
      </c>
      <c r="C2821">
        <v>253</v>
      </c>
      <c r="D2821" s="20">
        <v>1111</v>
      </c>
    </row>
    <row r="2822" spans="1:4" x14ac:dyDescent="0.2">
      <c r="A2822" t="s">
        <v>60</v>
      </c>
      <c r="B2822">
        <v>185</v>
      </c>
      <c r="C2822">
        <v>183</v>
      </c>
      <c r="D2822">
        <v>845</v>
      </c>
    </row>
    <row r="2823" spans="1:4" x14ac:dyDescent="0.2">
      <c r="A2823" t="s">
        <v>61</v>
      </c>
      <c r="B2823">
        <v>105</v>
      </c>
      <c r="C2823">
        <v>103</v>
      </c>
      <c r="D2823">
        <v>533</v>
      </c>
    </row>
    <row r="2824" spans="1:4" x14ac:dyDescent="0.2">
      <c r="A2824" t="s">
        <v>62</v>
      </c>
      <c r="B2824" s="20">
        <v>3717</v>
      </c>
      <c r="C2824" s="20">
        <v>3702</v>
      </c>
      <c r="D2824" s="20">
        <v>17640</v>
      </c>
    </row>
    <row r="2825" spans="1:4" x14ac:dyDescent="0.2">
      <c r="A2825" t="s">
        <v>63</v>
      </c>
      <c r="B2825" s="20">
        <v>5482</v>
      </c>
      <c r="C2825" s="20">
        <v>5466</v>
      </c>
      <c r="D2825" s="20">
        <v>27011</v>
      </c>
    </row>
    <row r="2826" spans="1:4" x14ac:dyDescent="0.2">
      <c r="A2826" t="s">
        <v>64</v>
      </c>
      <c r="B2826" s="20">
        <v>18398</v>
      </c>
      <c r="C2826" s="20">
        <v>18347</v>
      </c>
      <c r="D2826" s="20">
        <v>82448</v>
      </c>
    </row>
    <row r="2827" spans="1:4" x14ac:dyDescent="0.2">
      <c r="A2827" t="s">
        <v>74</v>
      </c>
      <c r="B2827" s="20">
        <v>6929</v>
      </c>
      <c r="C2827" s="20">
        <v>6914</v>
      </c>
      <c r="D2827" s="20">
        <v>29017</v>
      </c>
    </row>
    <row r="2828" spans="1:4" x14ac:dyDescent="0.2">
      <c r="A2828" t="s">
        <v>66</v>
      </c>
      <c r="B2828">
        <v>0</v>
      </c>
      <c r="C2828">
        <v>0</v>
      </c>
      <c r="D2828">
        <v>0</v>
      </c>
    </row>
    <row r="2829" spans="1:4" x14ac:dyDescent="0.2">
      <c r="A2829" t="s">
        <v>175</v>
      </c>
    </row>
    <row r="2830" spans="1:4" x14ac:dyDescent="0.2">
      <c r="A2830" t="s">
        <v>82</v>
      </c>
    </row>
    <row r="2831" spans="1:4" x14ac:dyDescent="0.2">
      <c r="A2831" t="s">
        <v>72</v>
      </c>
      <c r="B2831" s="20">
        <v>21121</v>
      </c>
      <c r="C2831" s="20">
        <v>20443</v>
      </c>
      <c r="D2831" s="20">
        <v>89079</v>
      </c>
    </row>
    <row r="2832" spans="1:4" x14ac:dyDescent="0.2">
      <c r="A2832" t="s">
        <v>59</v>
      </c>
      <c r="B2832">
        <v>82</v>
      </c>
      <c r="C2832">
        <v>79</v>
      </c>
      <c r="D2832">
        <v>324</v>
      </c>
    </row>
    <row r="2833" spans="1:4" x14ac:dyDescent="0.2">
      <c r="A2833" t="s">
        <v>60</v>
      </c>
      <c r="B2833">
        <v>149</v>
      </c>
      <c r="C2833">
        <v>119</v>
      </c>
      <c r="D2833">
        <v>597</v>
      </c>
    </row>
    <row r="2834" spans="1:4" x14ac:dyDescent="0.2">
      <c r="A2834" t="s">
        <v>61</v>
      </c>
      <c r="B2834">
        <v>83</v>
      </c>
      <c r="C2834">
        <v>74</v>
      </c>
      <c r="D2834">
        <v>372</v>
      </c>
    </row>
    <row r="2835" spans="1:4" x14ac:dyDescent="0.2">
      <c r="A2835" t="s">
        <v>62</v>
      </c>
      <c r="B2835" s="20">
        <v>2774</v>
      </c>
      <c r="C2835" s="20">
        <v>2681</v>
      </c>
      <c r="D2835" s="20">
        <v>12513</v>
      </c>
    </row>
    <row r="2836" spans="1:4" x14ac:dyDescent="0.2">
      <c r="A2836" t="s">
        <v>63</v>
      </c>
      <c r="B2836" s="20">
        <v>3332</v>
      </c>
      <c r="C2836" s="20">
        <v>3260</v>
      </c>
      <c r="D2836" s="20">
        <v>15426</v>
      </c>
    </row>
    <row r="2837" spans="1:4" x14ac:dyDescent="0.2">
      <c r="A2837" t="s">
        <v>64</v>
      </c>
      <c r="B2837" s="20">
        <v>7983</v>
      </c>
      <c r="C2837" s="20">
        <v>7771</v>
      </c>
      <c r="D2837" s="20">
        <v>33732</v>
      </c>
    </row>
    <row r="2838" spans="1:4" x14ac:dyDescent="0.2">
      <c r="A2838" t="s">
        <v>74</v>
      </c>
      <c r="B2838" s="20">
        <v>6657</v>
      </c>
      <c r="C2838" s="20">
        <v>6459</v>
      </c>
      <c r="D2838" s="20">
        <v>26115</v>
      </c>
    </row>
    <row r="2839" spans="1:4" x14ac:dyDescent="0.2">
      <c r="A2839" t="s">
        <v>66</v>
      </c>
      <c r="B2839">
        <v>61</v>
      </c>
      <c r="C2839">
        <v>0</v>
      </c>
      <c r="D2839">
        <v>0</v>
      </c>
    </row>
    <row r="2840" spans="1:4" x14ac:dyDescent="0.2">
      <c r="A2840" t="s">
        <v>83</v>
      </c>
    </row>
    <row r="2841" spans="1:4" x14ac:dyDescent="0.2">
      <c r="A2841" t="s">
        <v>72</v>
      </c>
      <c r="B2841">
        <v>0</v>
      </c>
      <c r="C2841">
        <v>0</v>
      </c>
      <c r="D2841">
        <v>0</v>
      </c>
    </row>
    <row r="2842" spans="1:4" x14ac:dyDescent="0.2">
      <c r="A2842" t="s">
        <v>59</v>
      </c>
      <c r="B2842">
        <v>0</v>
      </c>
      <c r="C2842">
        <v>0</v>
      </c>
      <c r="D2842">
        <v>0</v>
      </c>
    </row>
    <row r="2843" spans="1:4" x14ac:dyDescent="0.2">
      <c r="A2843" t="s">
        <v>60</v>
      </c>
      <c r="B2843">
        <v>0</v>
      </c>
      <c r="C2843">
        <v>0</v>
      </c>
      <c r="D2843">
        <v>0</v>
      </c>
    </row>
    <row r="2844" spans="1:4" x14ac:dyDescent="0.2">
      <c r="A2844" t="s">
        <v>61</v>
      </c>
      <c r="B2844">
        <v>0</v>
      </c>
      <c r="C2844">
        <v>0</v>
      </c>
      <c r="D2844">
        <v>0</v>
      </c>
    </row>
    <row r="2845" spans="1:4" x14ac:dyDescent="0.2">
      <c r="A2845" t="s">
        <v>62</v>
      </c>
      <c r="B2845">
        <v>0</v>
      </c>
      <c r="C2845">
        <v>0</v>
      </c>
      <c r="D2845">
        <v>0</v>
      </c>
    </row>
    <row r="2846" spans="1:4" x14ac:dyDescent="0.2">
      <c r="A2846" t="s">
        <v>63</v>
      </c>
      <c r="B2846">
        <v>0</v>
      </c>
      <c r="C2846">
        <v>0</v>
      </c>
      <c r="D2846">
        <v>0</v>
      </c>
    </row>
    <row r="2847" spans="1:4" x14ac:dyDescent="0.2">
      <c r="A2847" t="s">
        <v>64</v>
      </c>
      <c r="B2847">
        <v>0</v>
      </c>
      <c r="C2847">
        <v>0</v>
      </c>
      <c r="D2847">
        <v>0</v>
      </c>
    </row>
    <row r="2848" spans="1:4" x14ac:dyDescent="0.2">
      <c r="A2848" t="s">
        <v>74</v>
      </c>
      <c r="B2848">
        <v>0</v>
      </c>
      <c r="C2848">
        <v>0</v>
      </c>
      <c r="D2848">
        <v>0</v>
      </c>
    </row>
    <row r="2849" spans="1:4" x14ac:dyDescent="0.2">
      <c r="A2849" t="s">
        <v>66</v>
      </c>
      <c r="B2849">
        <v>0</v>
      </c>
      <c r="C2849">
        <v>0</v>
      </c>
      <c r="D2849">
        <v>0</v>
      </c>
    </row>
    <row r="2850" spans="1:4" x14ac:dyDescent="0.2">
      <c r="A2850" t="s">
        <v>84</v>
      </c>
    </row>
    <row r="2851" spans="1:4" x14ac:dyDescent="0.2">
      <c r="A2851" t="s">
        <v>72</v>
      </c>
      <c r="B2851" s="20">
        <v>21121</v>
      </c>
      <c r="C2851" s="20">
        <v>20443</v>
      </c>
      <c r="D2851" s="20">
        <v>89079</v>
      </c>
    </row>
    <row r="2852" spans="1:4" x14ac:dyDescent="0.2">
      <c r="A2852" t="s">
        <v>59</v>
      </c>
      <c r="B2852">
        <v>82</v>
      </c>
      <c r="C2852">
        <v>79</v>
      </c>
      <c r="D2852">
        <v>324</v>
      </c>
    </row>
    <row r="2853" spans="1:4" x14ac:dyDescent="0.2">
      <c r="A2853" t="s">
        <v>60</v>
      </c>
      <c r="B2853">
        <v>149</v>
      </c>
      <c r="C2853">
        <v>119</v>
      </c>
      <c r="D2853">
        <v>597</v>
      </c>
    </row>
    <row r="2854" spans="1:4" x14ac:dyDescent="0.2">
      <c r="A2854" t="s">
        <v>61</v>
      </c>
      <c r="B2854">
        <v>83</v>
      </c>
      <c r="C2854">
        <v>74</v>
      </c>
      <c r="D2854">
        <v>372</v>
      </c>
    </row>
    <row r="2855" spans="1:4" x14ac:dyDescent="0.2">
      <c r="A2855" t="s">
        <v>62</v>
      </c>
      <c r="B2855" s="20">
        <v>2774</v>
      </c>
      <c r="C2855" s="20">
        <v>2681</v>
      </c>
      <c r="D2855" s="20">
        <v>12513</v>
      </c>
    </row>
    <row r="2856" spans="1:4" x14ac:dyDescent="0.2">
      <c r="A2856" t="s">
        <v>63</v>
      </c>
      <c r="B2856" s="20">
        <v>3332</v>
      </c>
      <c r="C2856" s="20">
        <v>3260</v>
      </c>
      <c r="D2856" s="20">
        <v>15426</v>
      </c>
    </row>
    <row r="2857" spans="1:4" x14ac:dyDescent="0.2">
      <c r="A2857" t="s">
        <v>64</v>
      </c>
      <c r="B2857" s="20">
        <v>7983</v>
      </c>
      <c r="C2857" s="20">
        <v>7771</v>
      </c>
      <c r="D2857" s="20">
        <v>33732</v>
      </c>
    </row>
    <row r="2858" spans="1:4" x14ac:dyDescent="0.2">
      <c r="A2858" t="s">
        <v>74</v>
      </c>
      <c r="B2858" s="20">
        <v>6657</v>
      </c>
      <c r="C2858" s="20">
        <v>6459</v>
      </c>
      <c r="D2858" s="20">
        <v>26115</v>
      </c>
    </row>
    <row r="2859" spans="1:4" x14ac:dyDescent="0.2">
      <c r="A2859" t="s">
        <v>66</v>
      </c>
      <c r="B2859">
        <v>61</v>
      </c>
      <c r="C2859">
        <v>0</v>
      </c>
      <c r="D2859">
        <v>0</v>
      </c>
    </row>
    <row r="2860" spans="1:4" x14ac:dyDescent="0.2">
      <c r="A2860" t="s">
        <v>176</v>
      </c>
    </row>
    <row r="2861" spans="1:4" x14ac:dyDescent="0.2">
      <c r="A2861" t="s">
        <v>82</v>
      </c>
    </row>
    <row r="2862" spans="1:4" x14ac:dyDescent="0.2">
      <c r="A2862" t="s">
        <v>72</v>
      </c>
      <c r="B2862" s="20">
        <v>27385</v>
      </c>
      <c r="C2862" s="20">
        <v>27337</v>
      </c>
      <c r="D2862" s="20">
        <v>126468</v>
      </c>
    </row>
    <row r="2863" spans="1:4" x14ac:dyDescent="0.2">
      <c r="A2863" t="s">
        <v>59</v>
      </c>
      <c r="B2863">
        <v>149</v>
      </c>
      <c r="C2863">
        <v>147</v>
      </c>
      <c r="D2863">
        <v>638</v>
      </c>
    </row>
    <row r="2864" spans="1:4" x14ac:dyDescent="0.2">
      <c r="A2864" t="s">
        <v>60</v>
      </c>
      <c r="B2864">
        <v>253</v>
      </c>
      <c r="C2864">
        <v>253</v>
      </c>
      <c r="D2864" s="20">
        <v>1201</v>
      </c>
    </row>
    <row r="2865" spans="1:4" x14ac:dyDescent="0.2">
      <c r="A2865" t="s">
        <v>61</v>
      </c>
      <c r="B2865">
        <v>38</v>
      </c>
      <c r="C2865">
        <v>38</v>
      </c>
      <c r="D2865">
        <v>211</v>
      </c>
    </row>
    <row r="2866" spans="1:4" x14ac:dyDescent="0.2">
      <c r="A2866" t="s">
        <v>62</v>
      </c>
      <c r="B2866" s="20">
        <v>1600</v>
      </c>
      <c r="C2866" s="20">
        <v>1596</v>
      </c>
      <c r="D2866" s="20">
        <v>8030</v>
      </c>
    </row>
    <row r="2867" spans="1:4" x14ac:dyDescent="0.2">
      <c r="A2867" t="s">
        <v>63</v>
      </c>
      <c r="B2867" s="20">
        <v>3134</v>
      </c>
      <c r="C2867" s="20">
        <v>3129</v>
      </c>
      <c r="D2867" s="20">
        <v>15980</v>
      </c>
    </row>
    <row r="2868" spans="1:4" x14ac:dyDescent="0.2">
      <c r="A2868" t="s">
        <v>64</v>
      </c>
      <c r="B2868" s="20">
        <v>7439</v>
      </c>
      <c r="C2868" s="20">
        <v>7425</v>
      </c>
      <c r="D2868" s="20">
        <v>35694</v>
      </c>
    </row>
    <row r="2869" spans="1:4" x14ac:dyDescent="0.2">
      <c r="A2869" t="s">
        <v>74</v>
      </c>
      <c r="B2869" s="20">
        <v>14772</v>
      </c>
      <c r="C2869" s="20">
        <v>14749</v>
      </c>
      <c r="D2869" s="20">
        <v>64714</v>
      </c>
    </row>
    <row r="2870" spans="1:4" x14ac:dyDescent="0.2">
      <c r="A2870" t="s">
        <v>66</v>
      </c>
      <c r="B2870">
        <v>0</v>
      </c>
      <c r="C2870">
        <v>0</v>
      </c>
      <c r="D2870">
        <v>0</v>
      </c>
    </row>
    <row r="2871" spans="1:4" x14ac:dyDescent="0.2">
      <c r="A2871" t="s">
        <v>83</v>
      </c>
    </row>
    <row r="2872" spans="1:4" x14ac:dyDescent="0.2">
      <c r="A2872" t="s">
        <v>72</v>
      </c>
      <c r="B2872">
        <v>0</v>
      </c>
      <c r="C2872">
        <v>0</v>
      </c>
      <c r="D2872">
        <v>0</v>
      </c>
    </row>
    <row r="2873" spans="1:4" x14ac:dyDescent="0.2">
      <c r="A2873" t="s">
        <v>59</v>
      </c>
      <c r="B2873">
        <v>0</v>
      </c>
      <c r="C2873">
        <v>0</v>
      </c>
      <c r="D2873">
        <v>0</v>
      </c>
    </row>
    <row r="2874" spans="1:4" x14ac:dyDescent="0.2">
      <c r="A2874" t="s">
        <v>60</v>
      </c>
      <c r="B2874">
        <v>0</v>
      </c>
      <c r="C2874">
        <v>0</v>
      </c>
      <c r="D2874">
        <v>0</v>
      </c>
    </row>
    <row r="2875" spans="1:4" x14ac:dyDescent="0.2">
      <c r="A2875" t="s">
        <v>61</v>
      </c>
      <c r="B2875">
        <v>0</v>
      </c>
      <c r="C2875">
        <v>0</v>
      </c>
      <c r="D2875">
        <v>0</v>
      </c>
    </row>
    <row r="2876" spans="1:4" x14ac:dyDescent="0.2">
      <c r="A2876" t="s">
        <v>62</v>
      </c>
      <c r="B2876">
        <v>0</v>
      </c>
      <c r="C2876">
        <v>0</v>
      </c>
      <c r="D2876">
        <v>0</v>
      </c>
    </row>
    <row r="2877" spans="1:4" x14ac:dyDescent="0.2">
      <c r="A2877" t="s">
        <v>63</v>
      </c>
      <c r="B2877">
        <v>0</v>
      </c>
      <c r="C2877">
        <v>0</v>
      </c>
      <c r="D2877">
        <v>0</v>
      </c>
    </row>
    <row r="2878" spans="1:4" x14ac:dyDescent="0.2">
      <c r="A2878" t="s">
        <v>64</v>
      </c>
      <c r="B2878">
        <v>0</v>
      </c>
      <c r="C2878">
        <v>0</v>
      </c>
      <c r="D2878">
        <v>0</v>
      </c>
    </row>
    <row r="2879" spans="1:4" x14ac:dyDescent="0.2">
      <c r="A2879" t="s">
        <v>74</v>
      </c>
      <c r="B2879">
        <v>0</v>
      </c>
      <c r="C2879">
        <v>0</v>
      </c>
      <c r="D2879">
        <v>0</v>
      </c>
    </row>
    <row r="2880" spans="1:4" x14ac:dyDescent="0.2">
      <c r="A2880" t="s">
        <v>66</v>
      </c>
      <c r="B2880">
        <v>0</v>
      </c>
      <c r="C2880">
        <v>0</v>
      </c>
      <c r="D2880">
        <v>0</v>
      </c>
    </row>
    <row r="2881" spans="1:4" x14ac:dyDescent="0.2">
      <c r="A2881" t="s">
        <v>84</v>
      </c>
    </row>
    <row r="2882" spans="1:4" x14ac:dyDescent="0.2">
      <c r="A2882" t="s">
        <v>72</v>
      </c>
      <c r="B2882" s="20">
        <v>27385</v>
      </c>
      <c r="C2882" s="20">
        <v>27337</v>
      </c>
      <c r="D2882" s="20">
        <v>126468</v>
      </c>
    </row>
    <row r="2883" spans="1:4" x14ac:dyDescent="0.2">
      <c r="A2883" t="s">
        <v>59</v>
      </c>
      <c r="B2883">
        <v>149</v>
      </c>
      <c r="C2883">
        <v>147</v>
      </c>
      <c r="D2883">
        <v>638</v>
      </c>
    </row>
    <row r="2884" spans="1:4" x14ac:dyDescent="0.2">
      <c r="A2884" t="s">
        <v>60</v>
      </c>
      <c r="B2884">
        <v>253</v>
      </c>
      <c r="C2884">
        <v>253</v>
      </c>
      <c r="D2884" s="20">
        <v>1201</v>
      </c>
    </row>
    <row r="2885" spans="1:4" x14ac:dyDescent="0.2">
      <c r="A2885" t="s">
        <v>61</v>
      </c>
      <c r="B2885">
        <v>38</v>
      </c>
      <c r="C2885">
        <v>38</v>
      </c>
      <c r="D2885">
        <v>211</v>
      </c>
    </row>
    <row r="2886" spans="1:4" x14ac:dyDescent="0.2">
      <c r="A2886" t="s">
        <v>62</v>
      </c>
      <c r="B2886" s="20">
        <v>1600</v>
      </c>
      <c r="C2886" s="20">
        <v>1596</v>
      </c>
      <c r="D2886" s="20">
        <v>8030</v>
      </c>
    </row>
    <row r="2887" spans="1:4" x14ac:dyDescent="0.2">
      <c r="A2887" t="s">
        <v>63</v>
      </c>
      <c r="B2887" s="20">
        <v>3134</v>
      </c>
      <c r="C2887" s="20">
        <v>3129</v>
      </c>
      <c r="D2887" s="20">
        <v>15980</v>
      </c>
    </row>
    <row r="2888" spans="1:4" x14ac:dyDescent="0.2">
      <c r="A2888" t="s">
        <v>64</v>
      </c>
      <c r="B2888" s="20">
        <v>7439</v>
      </c>
      <c r="C2888" s="20">
        <v>7425</v>
      </c>
      <c r="D2888" s="20">
        <v>35694</v>
      </c>
    </row>
    <row r="2889" spans="1:4" x14ac:dyDescent="0.2">
      <c r="A2889" t="s">
        <v>74</v>
      </c>
      <c r="B2889" s="20">
        <v>14772</v>
      </c>
      <c r="C2889" s="20">
        <v>14749</v>
      </c>
      <c r="D2889" s="20">
        <v>64714</v>
      </c>
    </row>
    <row r="2890" spans="1:4" x14ac:dyDescent="0.2">
      <c r="A2890" t="s">
        <v>66</v>
      </c>
      <c r="B2890">
        <v>0</v>
      </c>
      <c r="C2890">
        <v>0</v>
      </c>
      <c r="D2890">
        <v>0</v>
      </c>
    </row>
    <row r="2891" spans="1:4" x14ac:dyDescent="0.2">
      <c r="A2891" t="s">
        <v>177</v>
      </c>
    </row>
    <row r="2892" spans="1:4" x14ac:dyDescent="0.2">
      <c r="A2892" t="s">
        <v>82</v>
      </c>
    </row>
    <row r="2893" spans="1:4" x14ac:dyDescent="0.2">
      <c r="A2893" t="s">
        <v>72</v>
      </c>
      <c r="B2893" s="20">
        <v>58922</v>
      </c>
      <c r="C2893" s="20">
        <v>57990</v>
      </c>
      <c r="D2893" s="20">
        <v>260436</v>
      </c>
    </row>
    <row r="2894" spans="1:4" x14ac:dyDescent="0.2">
      <c r="A2894" t="s">
        <v>59</v>
      </c>
      <c r="B2894" s="20">
        <v>1139</v>
      </c>
      <c r="C2894" s="20">
        <v>1127</v>
      </c>
      <c r="D2894" s="20">
        <v>5173</v>
      </c>
    </row>
    <row r="2895" spans="1:4" x14ac:dyDescent="0.2">
      <c r="A2895" t="s">
        <v>60</v>
      </c>
      <c r="B2895" s="20">
        <v>1042</v>
      </c>
      <c r="C2895">
        <v>989</v>
      </c>
      <c r="D2895" s="20">
        <v>4677</v>
      </c>
    </row>
    <row r="2896" spans="1:4" x14ac:dyDescent="0.2">
      <c r="A2896" t="s">
        <v>61</v>
      </c>
      <c r="B2896" s="20">
        <v>1243</v>
      </c>
      <c r="C2896" s="20">
        <v>1235</v>
      </c>
      <c r="D2896" s="20">
        <v>6069</v>
      </c>
    </row>
    <row r="2897" spans="1:4" x14ac:dyDescent="0.2">
      <c r="A2897" t="s">
        <v>62</v>
      </c>
      <c r="B2897" s="20">
        <v>12408</v>
      </c>
      <c r="C2897" s="20">
        <v>12210</v>
      </c>
      <c r="D2897" s="20">
        <v>58542</v>
      </c>
    </row>
    <row r="2898" spans="1:4" x14ac:dyDescent="0.2">
      <c r="A2898" t="s">
        <v>63</v>
      </c>
      <c r="B2898" s="20">
        <v>11760</v>
      </c>
      <c r="C2898" s="20">
        <v>11576</v>
      </c>
      <c r="D2898" s="20">
        <v>54606</v>
      </c>
    </row>
    <row r="2899" spans="1:4" x14ac:dyDescent="0.2">
      <c r="A2899" t="s">
        <v>64</v>
      </c>
      <c r="B2899" s="20">
        <v>14417</v>
      </c>
      <c r="C2899" s="20">
        <v>14232</v>
      </c>
      <c r="D2899" s="20">
        <v>62152</v>
      </c>
    </row>
    <row r="2900" spans="1:4" x14ac:dyDescent="0.2">
      <c r="A2900" t="s">
        <v>74</v>
      </c>
      <c r="B2900" s="20">
        <v>16882</v>
      </c>
      <c r="C2900" s="20">
        <v>16621</v>
      </c>
      <c r="D2900" s="20">
        <v>69217</v>
      </c>
    </row>
    <row r="2901" spans="1:4" x14ac:dyDescent="0.2">
      <c r="A2901" t="s">
        <v>66</v>
      </c>
      <c r="B2901">
        <v>31</v>
      </c>
      <c r="C2901">
        <v>0</v>
      </c>
      <c r="D2901">
        <v>0</v>
      </c>
    </row>
    <row r="2902" spans="1:4" x14ac:dyDescent="0.2">
      <c r="A2902" t="s">
        <v>83</v>
      </c>
    </row>
    <row r="2903" spans="1:4" x14ac:dyDescent="0.2">
      <c r="A2903" t="s">
        <v>72</v>
      </c>
      <c r="B2903" s="20">
        <v>14219</v>
      </c>
      <c r="C2903" s="20">
        <v>14019</v>
      </c>
      <c r="D2903" s="20">
        <v>64765</v>
      </c>
    </row>
    <row r="2904" spans="1:4" x14ac:dyDescent="0.2">
      <c r="A2904" t="s">
        <v>59</v>
      </c>
      <c r="B2904">
        <v>891</v>
      </c>
      <c r="C2904">
        <v>884</v>
      </c>
      <c r="D2904" s="20">
        <v>4146</v>
      </c>
    </row>
    <row r="2905" spans="1:4" x14ac:dyDescent="0.2">
      <c r="A2905" t="s">
        <v>60</v>
      </c>
      <c r="B2905">
        <v>671</v>
      </c>
      <c r="C2905">
        <v>655</v>
      </c>
      <c r="D2905" s="20">
        <v>3189</v>
      </c>
    </row>
    <row r="2906" spans="1:4" x14ac:dyDescent="0.2">
      <c r="A2906" t="s">
        <v>61</v>
      </c>
      <c r="B2906">
        <v>668</v>
      </c>
      <c r="C2906">
        <v>667</v>
      </c>
      <c r="D2906" s="20">
        <v>3219</v>
      </c>
    </row>
    <row r="2907" spans="1:4" x14ac:dyDescent="0.2">
      <c r="A2907" t="s">
        <v>62</v>
      </c>
      <c r="B2907" s="20">
        <v>7435</v>
      </c>
      <c r="C2907" s="20">
        <v>7333</v>
      </c>
      <c r="D2907" s="20">
        <v>34524</v>
      </c>
    </row>
    <row r="2908" spans="1:4" x14ac:dyDescent="0.2">
      <c r="A2908" t="s">
        <v>63</v>
      </c>
      <c r="B2908" s="20">
        <v>4102</v>
      </c>
      <c r="C2908" s="20">
        <v>4037</v>
      </c>
      <c r="D2908" s="20">
        <v>18022</v>
      </c>
    </row>
    <row r="2909" spans="1:4" x14ac:dyDescent="0.2">
      <c r="A2909" t="s">
        <v>64</v>
      </c>
      <c r="B2909">
        <v>293</v>
      </c>
      <c r="C2909">
        <v>293</v>
      </c>
      <c r="D2909" s="20">
        <v>1099</v>
      </c>
    </row>
    <row r="2910" spans="1:4" x14ac:dyDescent="0.2">
      <c r="A2910" t="s">
        <v>74</v>
      </c>
      <c r="B2910">
        <v>152</v>
      </c>
      <c r="C2910">
        <v>150</v>
      </c>
      <c r="D2910">
        <v>566</v>
      </c>
    </row>
    <row r="2911" spans="1:4" x14ac:dyDescent="0.2">
      <c r="A2911" t="s">
        <v>66</v>
      </c>
      <c r="B2911">
        <v>7</v>
      </c>
      <c r="C2911">
        <v>0</v>
      </c>
      <c r="D2911">
        <v>0</v>
      </c>
    </row>
    <row r="2912" spans="1:4" x14ac:dyDescent="0.2">
      <c r="A2912" t="s">
        <v>84</v>
      </c>
    </row>
    <row r="2913" spans="1:4" x14ac:dyDescent="0.2">
      <c r="A2913" t="s">
        <v>72</v>
      </c>
      <c r="B2913" s="20">
        <v>44703</v>
      </c>
      <c r="C2913" s="20">
        <v>43971</v>
      </c>
      <c r="D2913" s="20">
        <v>195671</v>
      </c>
    </row>
    <row r="2914" spans="1:4" x14ac:dyDescent="0.2">
      <c r="A2914" t="s">
        <v>59</v>
      </c>
      <c r="B2914">
        <v>248</v>
      </c>
      <c r="C2914">
        <v>243</v>
      </c>
      <c r="D2914" s="20">
        <v>1027</v>
      </c>
    </row>
    <row r="2915" spans="1:4" x14ac:dyDescent="0.2">
      <c r="A2915" t="s">
        <v>60</v>
      </c>
      <c r="B2915">
        <v>371</v>
      </c>
      <c r="C2915">
        <v>334</v>
      </c>
      <c r="D2915" s="20">
        <v>1488</v>
      </c>
    </row>
    <row r="2916" spans="1:4" x14ac:dyDescent="0.2">
      <c r="A2916" t="s">
        <v>61</v>
      </c>
      <c r="B2916">
        <v>575</v>
      </c>
      <c r="C2916">
        <v>568</v>
      </c>
      <c r="D2916" s="20">
        <v>2850</v>
      </c>
    </row>
    <row r="2917" spans="1:4" x14ac:dyDescent="0.2">
      <c r="A2917" t="s">
        <v>62</v>
      </c>
      <c r="B2917" s="20">
        <v>4973</v>
      </c>
      <c r="C2917" s="20">
        <v>4877</v>
      </c>
      <c r="D2917" s="20">
        <v>24018</v>
      </c>
    </row>
    <row r="2918" spans="1:4" x14ac:dyDescent="0.2">
      <c r="A2918" t="s">
        <v>63</v>
      </c>
      <c r="B2918" s="20">
        <v>7658</v>
      </c>
      <c r="C2918" s="20">
        <v>7539</v>
      </c>
      <c r="D2918" s="20">
        <v>36584</v>
      </c>
    </row>
    <row r="2919" spans="1:4" x14ac:dyDescent="0.2">
      <c r="A2919" t="s">
        <v>64</v>
      </c>
      <c r="B2919" s="20">
        <v>14124</v>
      </c>
      <c r="C2919" s="20">
        <v>13939</v>
      </c>
      <c r="D2919" s="20">
        <v>61053</v>
      </c>
    </row>
    <row r="2920" spans="1:4" x14ac:dyDescent="0.2">
      <c r="A2920" t="s">
        <v>74</v>
      </c>
      <c r="B2920" s="20">
        <v>16730</v>
      </c>
      <c r="C2920" s="20">
        <v>16471</v>
      </c>
      <c r="D2920" s="20">
        <v>68651</v>
      </c>
    </row>
    <row r="2921" spans="1:4" x14ac:dyDescent="0.2">
      <c r="A2921" t="s">
        <v>66</v>
      </c>
      <c r="B2921">
        <v>24</v>
      </c>
      <c r="C2921">
        <v>0</v>
      </c>
      <c r="D2921">
        <v>0</v>
      </c>
    </row>
    <row r="2922" spans="1:4" x14ac:dyDescent="0.2">
      <c r="A2922" t="s">
        <v>178</v>
      </c>
    </row>
    <row r="2923" spans="1:4" x14ac:dyDescent="0.2">
      <c r="A2923" t="s">
        <v>82</v>
      </c>
    </row>
    <row r="2924" spans="1:4" x14ac:dyDescent="0.2">
      <c r="A2924" t="s">
        <v>72</v>
      </c>
      <c r="B2924" s="20">
        <v>37985</v>
      </c>
      <c r="C2924" s="20">
        <v>37392</v>
      </c>
      <c r="D2924" s="20">
        <v>167854</v>
      </c>
    </row>
    <row r="2925" spans="1:4" x14ac:dyDescent="0.2">
      <c r="A2925" t="s">
        <v>59</v>
      </c>
      <c r="B2925">
        <v>293</v>
      </c>
      <c r="C2925">
        <v>286</v>
      </c>
      <c r="D2925" s="20">
        <v>1208</v>
      </c>
    </row>
    <row r="2926" spans="1:4" x14ac:dyDescent="0.2">
      <c r="A2926" t="s">
        <v>60</v>
      </c>
      <c r="B2926">
        <v>232</v>
      </c>
      <c r="C2926">
        <v>228</v>
      </c>
      <c r="D2926" s="20">
        <v>1145</v>
      </c>
    </row>
    <row r="2927" spans="1:4" x14ac:dyDescent="0.2">
      <c r="A2927" t="s">
        <v>61</v>
      </c>
      <c r="B2927">
        <v>280</v>
      </c>
      <c r="C2927">
        <v>273</v>
      </c>
      <c r="D2927" s="20">
        <v>1433</v>
      </c>
    </row>
    <row r="2928" spans="1:4" x14ac:dyDescent="0.2">
      <c r="A2928" t="s">
        <v>62</v>
      </c>
      <c r="B2928" s="20">
        <v>3761</v>
      </c>
      <c r="C2928" s="20">
        <v>3705</v>
      </c>
      <c r="D2928" s="20">
        <v>18810</v>
      </c>
    </row>
    <row r="2929" spans="1:4" x14ac:dyDescent="0.2">
      <c r="A2929" t="s">
        <v>63</v>
      </c>
      <c r="B2929" s="20">
        <v>6020</v>
      </c>
      <c r="C2929" s="20">
        <v>5933</v>
      </c>
      <c r="D2929" s="20">
        <v>29476</v>
      </c>
    </row>
    <row r="2930" spans="1:4" x14ac:dyDescent="0.2">
      <c r="A2930" t="s">
        <v>64</v>
      </c>
      <c r="B2930" s="20">
        <v>8693</v>
      </c>
      <c r="C2930" s="20">
        <v>8550</v>
      </c>
      <c r="D2930" s="20">
        <v>37676</v>
      </c>
    </row>
    <row r="2931" spans="1:4" x14ac:dyDescent="0.2">
      <c r="A2931" t="s">
        <v>74</v>
      </c>
      <c r="B2931" s="20">
        <v>18689</v>
      </c>
      <c r="C2931" s="20">
        <v>18417</v>
      </c>
      <c r="D2931" s="20">
        <v>78106</v>
      </c>
    </row>
    <row r="2932" spans="1:4" x14ac:dyDescent="0.2">
      <c r="A2932" t="s">
        <v>66</v>
      </c>
      <c r="B2932">
        <v>17</v>
      </c>
      <c r="C2932">
        <v>0</v>
      </c>
      <c r="D2932">
        <v>0</v>
      </c>
    </row>
    <row r="2933" spans="1:4" x14ac:dyDescent="0.2">
      <c r="A2933" t="s">
        <v>83</v>
      </c>
    </row>
    <row r="2934" spans="1:4" x14ac:dyDescent="0.2">
      <c r="A2934" t="s">
        <v>72</v>
      </c>
      <c r="B2934" s="20">
        <v>4752</v>
      </c>
      <c r="C2934" s="20">
        <v>4718</v>
      </c>
      <c r="D2934" s="20">
        <v>21379</v>
      </c>
    </row>
    <row r="2935" spans="1:4" x14ac:dyDescent="0.2">
      <c r="A2935" t="s">
        <v>59</v>
      </c>
      <c r="B2935">
        <v>101</v>
      </c>
      <c r="C2935">
        <v>97</v>
      </c>
      <c r="D2935">
        <v>478</v>
      </c>
    </row>
    <row r="2936" spans="1:4" x14ac:dyDescent="0.2">
      <c r="A2936" t="s">
        <v>60</v>
      </c>
      <c r="B2936">
        <v>83</v>
      </c>
      <c r="C2936">
        <v>82</v>
      </c>
      <c r="D2936">
        <v>458</v>
      </c>
    </row>
    <row r="2937" spans="1:4" x14ac:dyDescent="0.2">
      <c r="A2937" t="s">
        <v>61</v>
      </c>
      <c r="B2937">
        <v>74</v>
      </c>
      <c r="C2937">
        <v>73</v>
      </c>
      <c r="D2937">
        <v>438</v>
      </c>
    </row>
    <row r="2938" spans="1:4" x14ac:dyDescent="0.2">
      <c r="A2938" t="s">
        <v>62</v>
      </c>
      <c r="B2938" s="20">
        <v>1216</v>
      </c>
      <c r="C2938" s="20">
        <v>1209</v>
      </c>
      <c r="D2938" s="20">
        <v>6058</v>
      </c>
    </row>
    <row r="2939" spans="1:4" x14ac:dyDescent="0.2">
      <c r="A2939" t="s">
        <v>63</v>
      </c>
      <c r="B2939" s="20">
        <v>1053</v>
      </c>
      <c r="C2939" s="20">
        <v>1042</v>
      </c>
      <c r="D2939" s="20">
        <v>4987</v>
      </c>
    </row>
    <row r="2940" spans="1:4" x14ac:dyDescent="0.2">
      <c r="A2940" t="s">
        <v>64</v>
      </c>
      <c r="B2940">
        <v>836</v>
      </c>
      <c r="C2940">
        <v>831</v>
      </c>
      <c r="D2940" s="20">
        <v>3477</v>
      </c>
    </row>
    <row r="2941" spans="1:4" x14ac:dyDescent="0.2">
      <c r="A2941" t="s">
        <v>74</v>
      </c>
      <c r="B2941" s="20">
        <v>1389</v>
      </c>
      <c r="C2941" s="20">
        <v>1384</v>
      </c>
      <c r="D2941" s="20">
        <v>5483</v>
      </c>
    </row>
    <row r="2942" spans="1:4" x14ac:dyDescent="0.2">
      <c r="A2942" t="s">
        <v>66</v>
      </c>
      <c r="B2942">
        <v>0</v>
      </c>
      <c r="C2942">
        <v>0</v>
      </c>
      <c r="D2942">
        <v>0</v>
      </c>
    </row>
    <row r="2943" spans="1:4" x14ac:dyDescent="0.2">
      <c r="A2943" t="s">
        <v>84</v>
      </c>
    </row>
    <row r="2944" spans="1:4" x14ac:dyDescent="0.2">
      <c r="A2944" t="s">
        <v>72</v>
      </c>
      <c r="B2944" s="20">
        <v>33233</v>
      </c>
      <c r="C2944" s="20">
        <v>32674</v>
      </c>
      <c r="D2944" s="20">
        <v>146475</v>
      </c>
    </row>
    <row r="2945" spans="1:4" x14ac:dyDescent="0.2">
      <c r="A2945" t="s">
        <v>59</v>
      </c>
      <c r="B2945">
        <v>192</v>
      </c>
      <c r="C2945">
        <v>189</v>
      </c>
      <c r="D2945">
        <v>730</v>
      </c>
    </row>
    <row r="2946" spans="1:4" x14ac:dyDescent="0.2">
      <c r="A2946" t="s">
        <v>60</v>
      </c>
      <c r="B2946">
        <v>149</v>
      </c>
      <c r="C2946">
        <v>146</v>
      </c>
      <c r="D2946">
        <v>687</v>
      </c>
    </row>
    <row r="2947" spans="1:4" x14ac:dyDescent="0.2">
      <c r="A2947" t="s">
        <v>61</v>
      </c>
      <c r="B2947">
        <v>206</v>
      </c>
      <c r="C2947">
        <v>200</v>
      </c>
      <c r="D2947">
        <v>995</v>
      </c>
    </row>
    <row r="2948" spans="1:4" x14ac:dyDescent="0.2">
      <c r="A2948" t="s">
        <v>62</v>
      </c>
      <c r="B2948" s="20">
        <v>2545</v>
      </c>
      <c r="C2948" s="20">
        <v>2496</v>
      </c>
      <c r="D2948" s="20">
        <v>12752</v>
      </c>
    </row>
    <row r="2949" spans="1:4" x14ac:dyDescent="0.2">
      <c r="A2949" t="s">
        <v>63</v>
      </c>
      <c r="B2949" s="20">
        <v>4967</v>
      </c>
      <c r="C2949" s="20">
        <v>4891</v>
      </c>
      <c r="D2949" s="20">
        <v>24489</v>
      </c>
    </row>
    <row r="2950" spans="1:4" x14ac:dyDescent="0.2">
      <c r="A2950" t="s">
        <v>64</v>
      </c>
      <c r="B2950" s="20">
        <v>7857</v>
      </c>
      <c r="C2950" s="20">
        <v>7719</v>
      </c>
      <c r="D2950" s="20">
        <v>34199</v>
      </c>
    </row>
    <row r="2951" spans="1:4" x14ac:dyDescent="0.2">
      <c r="A2951" t="s">
        <v>74</v>
      </c>
      <c r="B2951" s="20">
        <v>17300</v>
      </c>
      <c r="C2951" s="20">
        <v>17033</v>
      </c>
      <c r="D2951" s="20">
        <v>72623</v>
      </c>
    </row>
    <row r="2952" spans="1:4" x14ac:dyDescent="0.2">
      <c r="A2952" t="s">
        <v>66</v>
      </c>
      <c r="B2952">
        <v>17</v>
      </c>
      <c r="C2952">
        <v>0</v>
      </c>
      <c r="D2952">
        <v>0</v>
      </c>
    </row>
    <row r="2953" spans="1:4" x14ac:dyDescent="0.2">
      <c r="A2953" t="s">
        <v>179</v>
      </c>
    </row>
    <row r="2954" spans="1:4" x14ac:dyDescent="0.2">
      <c r="A2954" t="s">
        <v>82</v>
      </c>
    </row>
    <row r="2955" spans="1:4" x14ac:dyDescent="0.2">
      <c r="A2955" t="s">
        <v>72</v>
      </c>
      <c r="B2955" s="20">
        <v>49787</v>
      </c>
      <c r="C2955" s="20">
        <v>49519</v>
      </c>
      <c r="D2955" s="20">
        <v>214208</v>
      </c>
    </row>
    <row r="2956" spans="1:4" x14ac:dyDescent="0.2">
      <c r="A2956" t="s">
        <v>59</v>
      </c>
      <c r="B2956">
        <v>300</v>
      </c>
      <c r="C2956">
        <v>294</v>
      </c>
      <c r="D2956" s="20">
        <v>1194</v>
      </c>
    </row>
    <row r="2957" spans="1:4" x14ac:dyDescent="0.2">
      <c r="A2957" t="s">
        <v>60</v>
      </c>
      <c r="B2957">
        <v>157</v>
      </c>
      <c r="C2957">
        <v>150</v>
      </c>
      <c r="D2957">
        <v>664</v>
      </c>
    </row>
    <row r="2958" spans="1:4" x14ac:dyDescent="0.2">
      <c r="A2958" t="s">
        <v>61</v>
      </c>
      <c r="B2958">
        <v>275</v>
      </c>
      <c r="C2958">
        <v>275</v>
      </c>
      <c r="D2958" s="20">
        <v>1223</v>
      </c>
    </row>
    <row r="2959" spans="1:4" x14ac:dyDescent="0.2">
      <c r="A2959" t="s">
        <v>62</v>
      </c>
      <c r="B2959" s="20">
        <v>5747</v>
      </c>
      <c r="C2959" s="20">
        <v>5718</v>
      </c>
      <c r="D2959" s="20">
        <v>25289</v>
      </c>
    </row>
    <row r="2960" spans="1:4" x14ac:dyDescent="0.2">
      <c r="A2960" t="s">
        <v>63</v>
      </c>
      <c r="B2960" s="20">
        <v>15522</v>
      </c>
      <c r="C2960" s="20">
        <v>15410</v>
      </c>
      <c r="D2960" s="20">
        <v>69743</v>
      </c>
    </row>
    <row r="2961" spans="1:4" x14ac:dyDescent="0.2">
      <c r="A2961" t="s">
        <v>64</v>
      </c>
      <c r="B2961" s="20">
        <v>24225</v>
      </c>
      <c r="C2961" s="20">
        <v>24137</v>
      </c>
      <c r="D2961" s="20">
        <v>102225</v>
      </c>
    </row>
    <row r="2962" spans="1:4" x14ac:dyDescent="0.2">
      <c r="A2962" t="s">
        <v>74</v>
      </c>
      <c r="B2962" s="20">
        <v>3552</v>
      </c>
      <c r="C2962" s="20">
        <v>3535</v>
      </c>
      <c r="D2962" s="20">
        <v>13870</v>
      </c>
    </row>
    <row r="2963" spans="1:4" x14ac:dyDescent="0.2">
      <c r="A2963" t="s">
        <v>66</v>
      </c>
      <c r="B2963">
        <v>9</v>
      </c>
      <c r="C2963">
        <v>0</v>
      </c>
      <c r="D2963">
        <v>0</v>
      </c>
    </row>
    <row r="2964" spans="1:4" x14ac:dyDescent="0.2">
      <c r="A2964" t="s">
        <v>83</v>
      </c>
    </row>
    <row r="2965" spans="1:4" x14ac:dyDescent="0.2">
      <c r="A2965" t="s">
        <v>72</v>
      </c>
      <c r="B2965">
        <v>0</v>
      </c>
      <c r="C2965">
        <v>0</v>
      </c>
      <c r="D2965">
        <v>0</v>
      </c>
    </row>
    <row r="2966" spans="1:4" x14ac:dyDescent="0.2">
      <c r="A2966" t="s">
        <v>59</v>
      </c>
      <c r="B2966">
        <v>0</v>
      </c>
      <c r="C2966">
        <v>0</v>
      </c>
      <c r="D2966">
        <v>0</v>
      </c>
    </row>
    <row r="2967" spans="1:4" x14ac:dyDescent="0.2">
      <c r="A2967" t="s">
        <v>60</v>
      </c>
      <c r="B2967">
        <v>0</v>
      </c>
      <c r="C2967">
        <v>0</v>
      </c>
      <c r="D2967">
        <v>0</v>
      </c>
    </row>
    <row r="2968" spans="1:4" x14ac:dyDescent="0.2">
      <c r="A2968" t="s">
        <v>61</v>
      </c>
      <c r="B2968">
        <v>0</v>
      </c>
      <c r="C2968">
        <v>0</v>
      </c>
      <c r="D2968">
        <v>0</v>
      </c>
    </row>
    <row r="2969" spans="1:4" x14ac:dyDescent="0.2">
      <c r="A2969" t="s">
        <v>62</v>
      </c>
      <c r="B2969">
        <v>0</v>
      </c>
      <c r="C2969">
        <v>0</v>
      </c>
      <c r="D2969">
        <v>0</v>
      </c>
    </row>
    <row r="2970" spans="1:4" x14ac:dyDescent="0.2">
      <c r="A2970" t="s">
        <v>63</v>
      </c>
      <c r="B2970">
        <v>0</v>
      </c>
      <c r="C2970">
        <v>0</v>
      </c>
      <c r="D2970">
        <v>0</v>
      </c>
    </row>
    <row r="2971" spans="1:4" x14ac:dyDescent="0.2">
      <c r="A2971" t="s">
        <v>64</v>
      </c>
      <c r="B2971">
        <v>0</v>
      </c>
      <c r="C2971">
        <v>0</v>
      </c>
      <c r="D2971">
        <v>0</v>
      </c>
    </row>
    <row r="2972" spans="1:4" x14ac:dyDescent="0.2">
      <c r="A2972" t="s">
        <v>74</v>
      </c>
      <c r="B2972">
        <v>0</v>
      </c>
      <c r="C2972">
        <v>0</v>
      </c>
      <c r="D2972">
        <v>0</v>
      </c>
    </row>
    <row r="2973" spans="1:4" x14ac:dyDescent="0.2">
      <c r="A2973" t="s">
        <v>66</v>
      </c>
      <c r="B2973">
        <v>0</v>
      </c>
      <c r="C2973">
        <v>0</v>
      </c>
      <c r="D2973">
        <v>0</v>
      </c>
    </row>
    <row r="2974" spans="1:4" x14ac:dyDescent="0.2">
      <c r="A2974" t="s">
        <v>84</v>
      </c>
    </row>
    <row r="2975" spans="1:4" x14ac:dyDescent="0.2">
      <c r="A2975" t="s">
        <v>72</v>
      </c>
      <c r="B2975" s="20">
        <v>49787</v>
      </c>
      <c r="C2975" s="20">
        <v>49519</v>
      </c>
      <c r="D2975" s="20">
        <v>214208</v>
      </c>
    </row>
    <row r="2976" spans="1:4" x14ac:dyDescent="0.2">
      <c r="A2976" t="s">
        <v>59</v>
      </c>
      <c r="B2976">
        <v>300</v>
      </c>
      <c r="C2976">
        <v>294</v>
      </c>
      <c r="D2976" s="20">
        <v>1194</v>
      </c>
    </row>
    <row r="2977" spans="1:4" x14ac:dyDescent="0.2">
      <c r="A2977" t="s">
        <v>60</v>
      </c>
      <c r="B2977">
        <v>157</v>
      </c>
      <c r="C2977">
        <v>150</v>
      </c>
      <c r="D2977">
        <v>664</v>
      </c>
    </row>
    <row r="2978" spans="1:4" x14ac:dyDescent="0.2">
      <c r="A2978" t="s">
        <v>61</v>
      </c>
      <c r="B2978">
        <v>275</v>
      </c>
      <c r="C2978">
        <v>275</v>
      </c>
      <c r="D2978" s="20">
        <v>1223</v>
      </c>
    </row>
    <row r="2979" spans="1:4" x14ac:dyDescent="0.2">
      <c r="A2979" t="s">
        <v>62</v>
      </c>
      <c r="B2979" s="20">
        <v>5747</v>
      </c>
      <c r="C2979" s="20">
        <v>5718</v>
      </c>
      <c r="D2979" s="20">
        <v>25289</v>
      </c>
    </row>
    <row r="2980" spans="1:4" x14ac:dyDescent="0.2">
      <c r="A2980" t="s">
        <v>63</v>
      </c>
      <c r="B2980" s="20">
        <v>15522</v>
      </c>
      <c r="C2980" s="20">
        <v>15410</v>
      </c>
      <c r="D2980" s="20">
        <v>69743</v>
      </c>
    </row>
    <row r="2981" spans="1:4" x14ac:dyDescent="0.2">
      <c r="A2981" t="s">
        <v>64</v>
      </c>
      <c r="B2981" s="20">
        <v>24225</v>
      </c>
      <c r="C2981" s="20">
        <v>24137</v>
      </c>
      <c r="D2981" s="20">
        <v>102225</v>
      </c>
    </row>
    <row r="2982" spans="1:4" x14ac:dyDescent="0.2">
      <c r="A2982" t="s">
        <v>74</v>
      </c>
      <c r="B2982" s="20">
        <v>3552</v>
      </c>
      <c r="C2982" s="20">
        <v>3535</v>
      </c>
      <c r="D2982" s="20">
        <v>13870</v>
      </c>
    </row>
    <row r="2983" spans="1:4" x14ac:dyDescent="0.2">
      <c r="A2983" t="s">
        <v>66</v>
      </c>
      <c r="B2983">
        <v>9</v>
      </c>
      <c r="C2983">
        <v>0</v>
      </c>
      <c r="D2983">
        <v>0</v>
      </c>
    </row>
    <row r="2984" spans="1:4" x14ac:dyDescent="0.2">
      <c r="A2984" t="s">
        <v>180</v>
      </c>
    </row>
    <row r="2985" spans="1:4" x14ac:dyDescent="0.2">
      <c r="A2985" t="s">
        <v>82</v>
      </c>
    </row>
    <row r="2986" spans="1:4" x14ac:dyDescent="0.2">
      <c r="A2986" t="s">
        <v>72</v>
      </c>
      <c r="B2986" s="20">
        <v>16224</v>
      </c>
      <c r="C2986" s="20">
        <v>16209</v>
      </c>
      <c r="D2986" s="20">
        <v>83079</v>
      </c>
    </row>
    <row r="2987" spans="1:4" x14ac:dyDescent="0.2">
      <c r="A2987" t="s">
        <v>59</v>
      </c>
      <c r="B2987">
        <v>152</v>
      </c>
      <c r="C2987">
        <v>152</v>
      </c>
      <c r="D2987">
        <v>785</v>
      </c>
    </row>
    <row r="2988" spans="1:4" x14ac:dyDescent="0.2">
      <c r="A2988" t="s">
        <v>60</v>
      </c>
      <c r="B2988">
        <v>207</v>
      </c>
      <c r="C2988">
        <v>207</v>
      </c>
      <c r="D2988" s="20">
        <v>1061</v>
      </c>
    </row>
    <row r="2989" spans="1:4" x14ac:dyDescent="0.2">
      <c r="A2989" t="s">
        <v>61</v>
      </c>
      <c r="B2989">
        <v>28</v>
      </c>
      <c r="C2989">
        <v>28</v>
      </c>
      <c r="D2989">
        <v>179</v>
      </c>
    </row>
    <row r="2990" spans="1:4" x14ac:dyDescent="0.2">
      <c r="A2990" t="s">
        <v>62</v>
      </c>
      <c r="B2990">
        <v>601</v>
      </c>
      <c r="C2990">
        <v>601</v>
      </c>
      <c r="D2990" s="20">
        <v>3312</v>
      </c>
    </row>
    <row r="2991" spans="1:4" x14ac:dyDescent="0.2">
      <c r="A2991" t="s">
        <v>63</v>
      </c>
      <c r="B2991" s="20">
        <v>2120</v>
      </c>
      <c r="C2991" s="20">
        <v>2116</v>
      </c>
      <c r="D2991" s="20">
        <v>11471</v>
      </c>
    </row>
    <row r="2992" spans="1:4" x14ac:dyDescent="0.2">
      <c r="A2992" t="s">
        <v>64</v>
      </c>
      <c r="B2992" s="20">
        <v>5126</v>
      </c>
      <c r="C2992" s="20">
        <v>5123</v>
      </c>
      <c r="D2992" s="20">
        <v>26900</v>
      </c>
    </row>
    <row r="2993" spans="1:4" x14ac:dyDescent="0.2">
      <c r="A2993" t="s">
        <v>74</v>
      </c>
      <c r="B2993" s="20">
        <v>7990</v>
      </c>
      <c r="C2993" s="20">
        <v>7982</v>
      </c>
      <c r="D2993" s="20">
        <v>39371</v>
      </c>
    </row>
    <row r="2994" spans="1:4" x14ac:dyDescent="0.2">
      <c r="A2994" t="s">
        <v>66</v>
      </c>
      <c r="B2994">
        <v>0</v>
      </c>
      <c r="C2994">
        <v>0</v>
      </c>
      <c r="D2994">
        <v>0</v>
      </c>
    </row>
    <row r="2995" spans="1:4" x14ac:dyDescent="0.2">
      <c r="A2995" t="s">
        <v>83</v>
      </c>
    </row>
    <row r="2996" spans="1:4" x14ac:dyDescent="0.2">
      <c r="A2996" t="s">
        <v>72</v>
      </c>
      <c r="B2996">
        <v>0</v>
      </c>
      <c r="C2996">
        <v>0</v>
      </c>
      <c r="D2996">
        <v>0</v>
      </c>
    </row>
    <row r="2997" spans="1:4" x14ac:dyDescent="0.2">
      <c r="A2997" t="s">
        <v>59</v>
      </c>
      <c r="B2997">
        <v>0</v>
      </c>
      <c r="C2997">
        <v>0</v>
      </c>
      <c r="D2997">
        <v>0</v>
      </c>
    </row>
    <row r="2998" spans="1:4" x14ac:dyDescent="0.2">
      <c r="A2998" t="s">
        <v>60</v>
      </c>
      <c r="B2998">
        <v>0</v>
      </c>
      <c r="C2998">
        <v>0</v>
      </c>
      <c r="D2998">
        <v>0</v>
      </c>
    </row>
    <row r="2999" spans="1:4" x14ac:dyDescent="0.2">
      <c r="A2999" t="s">
        <v>61</v>
      </c>
      <c r="B2999">
        <v>0</v>
      </c>
      <c r="C2999">
        <v>0</v>
      </c>
      <c r="D2999">
        <v>0</v>
      </c>
    </row>
    <row r="3000" spans="1:4" x14ac:dyDescent="0.2">
      <c r="A3000" t="s">
        <v>62</v>
      </c>
      <c r="B3000">
        <v>0</v>
      </c>
      <c r="C3000">
        <v>0</v>
      </c>
      <c r="D3000">
        <v>0</v>
      </c>
    </row>
    <row r="3001" spans="1:4" x14ac:dyDescent="0.2">
      <c r="A3001" t="s">
        <v>63</v>
      </c>
      <c r="B3001">
        <v>0</v>
      </c>
      <c r="C3001">
        <v>0</v>
      </c>
      <c r="D3001">
        <v>0</v>
      </c>
    </row>
    <row r="3002" spans="1:4" x14ac:dyDescent="0.2">
      <c r="A3002" t="s">
        <v>64</v>
      </c>
      <c r="B3002">
        <v>0</v>
      </c>
      <c r="C3002">
        <v>0</v>
      </c>
      <c r="D3002">
        <v>0</v>
      </c>
    </row>
    <row r="3003" spans="1:4" x14ac:dyDescent="0.2">
      <c r="A3003" t="s">
        <v>74</v>
      </c>
      <c r="B3003">
        <v>0</v>
      </c>
      <c r="C3003">
        <v>0</v>
      </c>
      <c r="D3003">
        <v>0</v>
      </c>
    </row>
    <row r="3004" spans="1:4" x14ac:dyDescent="0.2">
      <c r="A3004" t="s">
        <v>66</v>
      </c>
      <c r="B3004">
        <v>0</v>
      </c>
      <c r="C3004">
        <v>0</v>
      </c>
      <c r="D3004">
        <v>0</v>
      </c>
    </row>
    <row r="3005" spans="1:4" x14ac:dyDescent="0.2">
      <c r="A3005" t="s">
        <v>84</v>
      </c>
    </row>
    <row r="3006" spans="1:4" x14ac:dyDescent="0.2">
      <c r="A3006" t="s">
        <v>72</v>
      </c>
      <c r="B3006" s="20">
        <v>16224</v>
      </c>
      <c r="C3006" s="20">
        <v>16209</v>
      </c>
      <c r="D3006" s="20">
        <v>83079</v>
      </c>
    </row>
    <row r="3007" spans="1:4" x14ac:dyDescent="0.2">
      <c r="A3007" t="s">
        <v>59</v>
      </c>
      <c r="B3007">
        <v>152</v>
      </c>
      <c r="C3007">
        <v>152</v>
      </c>
      <c r="D3007">
        <v>785</v>
      </c>
    </row>
    <row r="3008" spans="1:4" x14ac:dyDescent="0.2">
      <c r="A3008" t="s">
        <v>60</v>
      </c>
      <c r="B3008">
        <v>207</v>
      </c>
      <c r="C3008">
        <v>207</v>
      </c>
      <c r="D3008" s="20">
        <v>1061</v>
      </c>
    </row>
    <row r="3009" spans="1:4" x14ac:dyDescent="0.2">
      <c r="A3009" t="s">
        <v>61</v>
      </c>
      <c r="B3009">
        <v>28</v>
      </c>
      <c r="C3009">
        <v>28</v>
      </c>
      <c r="D3009">
        <v>179</v>
      </c>
    </row>
    <row r="3010" spans="1:4" x14ac:dyDescent="0.2">
      <c r="A3010" t="s">
        <v>62</v>
      </c>
      <c r="B3010">
        <v>601</v>
      </c>
      <c r="C3010">
        <v>601</v>
      </c>
      <c r="D3010" s="20">
        <v>3312</v>
      </c>
    </row>
    <row r="3011" spans="1:4" x14ac:dyDescent="0.2">
      <c r="A3011" t="s">
        <v>63</v>
      </c>
      <c r="B3011" s="20">
        <v>2120</v>
      </c>
      <c r="C3011" s="20">
        <v>2116</v>
      </c>
      <c r="D3011" s="20">
        <v>11471</v>
      </c>
    </row>
    <row r="3012" spans="1:4" x14ac:dyDescent="0.2">
      <c r="A3012" t="s">
        <v>64</v>
      </c>
      <c r="B3012" s="20">
        <v>5126</v>
      </c>
      <c r="C3012" s="20">
        <v>5123</v>
      </c>
      <c r="D3012" s="20">
        <v>26900</v>
      </c>
    </row>
    <row r="3013" spans="1:4" x14ac:dyDescent="0.2">
      <c r="A3013" t="s">
        <v>74</v>
      </c>
      <c r="B3013" s="20">
        <v>7990</v>
      </c>
      <c r="C3013" s="20">
        <v>7982</v>
      </c>
      <c r="D3013" s="20">
        <v>39371</v>
      </c>
    </row>
    <row r="3014" spans="1:4" x14ac:dyDescent="0.2">
      <c r="A3014" t="s">
        <v>66</v>
      </c>
      <c r="B3014">
        <v>0</v>
      </c>
      <c r="C3014">
        <v>0</v>
      </c>
      <c r="D3014">
        <v>0</v>
      </c>
    </row>
    <row r="3015" spans="1:4" x14ac:dyDescent="0.2">
      <c r="A3015" t="s">
        <v>181</v>
      </c>
    </row>
    <row r="3016" spans="1:4" x14ac:dyDescent="0.2">
      <c r="A3016" t="s">
        <v>82</v>
      </c>
    </row>
    <row r="3017" spans="1:4" x14ac:dyDescent="0.2">
      <c r="A3017" t="s">
        <v>72</v>
      </c>
      <c r="B3017" s="20">
        <v>18962</v>
      </c>
      <c r="C3017" s="20">
        <v>18763</v>
      </c>
      <c r="D3017" s="20">
        <v>86914</v>
      </c>
    </row>
    <row r="3018" spans="1:4" x14ac:dyDescent="0.2">
      <c r="A3018" t="s">
        <v>59</v>
      </c>
      <c r="B3018">
        <v>121</v>
      </c>
      <c r="C3018">
        <v>119</v>
      </c>
      <c r="D3018">
        <v>520</v>
      </c>
    </row>
    <row r="3019" spans="1:4" x14ac:dyDescent="0.2">
      <c r="A3019" t="s">
        <v>60</v>
      </c>
      <c r="B3019">
        <v>10</v>
      </c>
      <c r="C3019">
        <v>10</v>
      </c>
      <c r="D3019">
        <v>39</v>
      </c>
    </row>
    <row r="3020" spans="1:4" x14ac:dyDescent="0.2">
      <c r="A3020" t="s">
        <v>61</v>
      </c>
      <c r="B3020">
        <v>17</v>
      </c>
      <c r="C3020">
        <v>15</v>
      </c>
      <c r="D3020">
        <v>97</v>
      </c>
    </row>
    <row r="3021" spans="1:4" x14ac:dyDescent="0.2">
      <c r="A3021" t="s">
        <v>62</v>
      </c>
      <c r="B3021">
        <v>935</v>
      </c>
      <c r="C3021">
        <v>918</v>
      </c>
      <c r="D3021" s="20">
        <v>4648</v>
      </c>
    </row>
    <row r="3022" spans="1:4" x14ac:dyDescent="0.2">
      <c r="A3022" t="s">
        <v>63</v>
      </c>
      <c r="B3022" s="20">
        <v>1777</v>
      </c>
      <c r="C3022" s="20">
        <v>1770</v>
      </c>
      <c r="D3022" s="20">
        <v>9017</v>
      </c>
    </row>
    <row r="3023" spans="1:4" x14ac:dyDescent="0.2">
      <c r="A3023" t="s">
        <v>64</v>
      </c>
      <c r="B3023" s="20">
        <v>4690</v>
      </c>
      <c r="C3023" s="20">
        <v>4652</v>
      </c>
      <c r="D3023" s="20">
        <v>21870</v>
      </c>
    </row>
    <row r="3024" spans="1:4" x14ac:dyDescent="0.2">
      <c r="A3024" t="s">
        <v>74</v>
      </c>
      <c r="B3024" s="20">
        <v>11410</v>
      </c>
      <c r="C3024" s="20">
        <v>11279</v>
      </c>
      <c r="D3024" s="20">
        <v>50723</v>
      </c>
    </row>
    <row r="3025" spans="1:4" x14ac:dyDescent="0.2">
      <c r="A3025" t="s">
        <v>66</v>
      </c>
      <c r="B3025">
        <v>2</v>
      </c>
      <c r="C3025">
        <v>0</v>
      </c>
      <c r="D3025">
        <v>0</v>
      </c>
    </row>
    <row r="3026" spans="1:4" x14ac:dyDescent="0.2">
      <c r="A3026" t="s">
        <v>83</v>
      </c>
    </row>
    <row r="3027" spans="1:4" x14ac:dyDescent="0.2">
      <c r="A3027" t="s">
        <v>72</v>
      </c>
      <c r="B3027">
        <v>0</v>
      </c>
      <c r="C3027">
        <v>0</v>
      </c>
      <c r="D3027">
        <v>0</v>
      </c>
    </row>
    <row r="3028" spans="1:4" x14ac:dyDescent="0.2">
      <c r="A3028" t="s">
        <v>59</v>
      </c>
      <c r="B3028">
        <v>0</v>
      </c>
      <c r="C3028">
        <v>0</v>
      </c>
      <c r="D3028">
        <v>0</v>
      </c>
    </row>
    <row r="3029" spans="1:4" x14ac:dyDescent="0.2">
      <c r="A3029" t="s">
        <v>60</v>
      </c>
      <c r="B3029">
        <v>0</v>
      </c>
      <c r="C3029">
        <v>0</v>
      </c>
      <c r="D3029">
        <v>0</v>
      </c>
    </row>
    <row r="3030" spans="1:4" x14ac:dyDescent="0.2">
      <c r="A3030" t="s">
        <v>61</v>
      </c>
      <c r="B3030">
        <v>0</v>
      </c>
      <c r="C3030">
        <v>0</v>
      </c>
      <c r="D3030">
        <v>0</v>
      </c>
    </row>
    <row r="3031" spans="1:4" x14ac:dyDescent="0.2">
      <c r="A3031" t="s">
        <v>62</v>
      </c>
      <c r="B3031">
        <v>0</v>
      </c>
      <c r="C3031">
        <v>0</v>
      </c>
      <c r="D3031">
        <v>0</v>
      </c>
    </row>
    <row r="3032" spans="1:4" x14ac:dyDescent="0.2">
      <c r="A3032" t="s">
        <v>63</v>
      </c>
      <c r="B3032">
        <v>0</v>
      </c>
      <c r="C3032">
        <v>0</v>
      </c>
      <c r="D3032">
        <v>0</v>
      </c>
    </row>
    <row r="3033" spans="1:4" x14ac:dyDescent="0.2">
      <c r="A3033" t="s">
        <v>64</v>
      </c>
      <c r="B3033">
        <v>0</v>
      </c>
      <c r="C3033">
        <v>0</v>
      </c>
      <c r="D3033">
        <v>0</v>
      </c>
    </row>
    <row r="3034" spans="1:4" x14ac:dyDescent="0.2">
      <c r="A3034" t="s">
        <v>74</v>
      </c>
      <c r="B3034">
        <v>0</v>
      </c>
      <c r="C3034">
        <v>0</v>
      </c>
      <c r="D3034">
        <v>0</v>
      </c>
    </row>
    <row r="3035" spans="1:4" x14ac:dyDescent="0.2">
      <c r="A3035" t="s">
        <v>66</v>
      </c>
      <c r="B3035">
        <v>0</v>
      </c>
      <c r="C3035">
        <v>0</v>
      </c>
      <c r="D3035">
        <v>0</v>
      </c>
    </row>
    <row r="3036" spans="1:4" x14ac:dyDescent="0.2">
      <c r="A3036" t="s">
        <v>84</v>
      </c>
    </row>
    <row r="3037" spans="1:4" x14ac:dyDescent="0.2">
      <c r="A3037" t="s">
        <v>72</v>
      </c>
      <c r="B3037" s="20">
        <v>18962</v>
      </c>
      <c r="C3037" s="20">
        <v>18763</v>
      </c>
      <c r="D3037" s="20">
        <v>86914</v>
      </c>
    </row>
    <row r="3038" spans="1:4" x14ac:dyDescent="0.2">
      <c r="A3038" t="s">
        <v>59</v>
      </c>
      <c r="B3038">
        <v>121</v>
      </c>
      <c r="C3038">
        <v>119</v>
      </c>
      <c r="D3038">
        <v>520</v>
      </c>
    </row>
    <row r="3039" spans="1:4" x14ac:dyDescent="0.2">
      <c r="A3039" t="s">
        <v>60</v>
      </c>
      <c r="B3039">
        <v>10</v>
      </c>
      <c r="C3039">
        <v>10</v>
      </c>
      <c r="D3039">
        <v>39</v>
      </c>
    </row>
    <row r="3040" spans="1:4" x14ac:dyDescent="0.2">
      <c r="A3040" t="s">
        <v>61</v>
      </c>
      <c r="B3040">
        <v>17</v>
      </c>
      <c r="C3040">
        <v>15</v>
      </c>
      <c r="D3040">
        <v>97</v>
      </c>
    </row>
    <row r="3041" spans="1:4" x14ac:dyDescent="0.2">
      <c r="A3041" t="s">
        <v>62</v>
      </c>
      <c r="B3041">
        <v>935</v>
      </c>
      <c r="C3041">
        <v>918</v>
      </c>
      <c r="D3041" s="20">
        <v>4648</v>
      </c>
    </row>
    <row r="3042" spans="1:4" x14ac:dyDescent="0.2">
      <c r="A3042" t="s">
        <v>63</v>
      </c>
      <c r="B3042" s="20">
        <v>1777</v>
      </c>
      <c r="C3042" s="20">
        <v>1770</v>
      </c>
      <c r="D3042" s="20">
        <v>9017</v>
      </c>
    </row>
    <row r="3043" spans="1:4" x14ac:dyDescent="0.2">
      <c r="A3043" t="s">
        <v>64</v>
      </c>
      <c r="B3043" s="20">
        <v>4690</v>
      </c>
      <c r="C3043" s="20">
        <v>4652</v>
      </c>
      <c r="D3043" s="20">
        <v>21870</v>
      </c>
    </row>
    <row r="3044" spans="1:4" x14ac:dyDescent="0.2">
      <c r="A3044" t="s">
        <v>74</v>
      </c>
      <c r="B3044" s="20">
        <v>11410</v>
      </c>
      <c r="C3044" s="20">
        <v>11279</v>
      </c>
      <c r="D3044" s="20">
        <v>50723</v>
      </c>
    </row>
    <row r="3045" spans="1:4" x14ac:dyDescent="0.2">
      <c r="A3045" t="s">
        <v>66</v>
      </c>
      <c r="B3045">
        <v>2</v>
      </c>
      <c r="C3045">
        <v>0</v>
      </c>
      <c r="D3045">
        <v>0</v>
      </c>
    </row>
    <row r="3046" spans="1:4" x14ac:dyDescent="0.2">
      <c r="A3046" t="s">
        <v>182</v>
      </c>
    </row>
    <row r="3047" spans="1:4" x14ac:dyDescent="0.2">
      <c r="A3047" t="s">
        <v>82</v>
      </c>
    </row>
    <row r="3048" spans="1:4" x14ac:dyDescent="0.2">
      <c r="A3048" t="s">
        <v>72</v>
      </c>
      <c r="B3048" s="20">
        <v>16555</v>
      </c>
      <c r="C3048" s="20">
        <v>16438</v>
      </c>
      <c r="D3048" s="20">
        <v>73005</v>
      </c>
    </row>
    <row r="3049" spans="1:4" x14ac:dyDescent="0.2">
      <c r="A3049" t="s">
        <v>59</v>
      </c>
      <c r="B3049">
        <v>74</v>
      </c>
      <c r="C3049">
        <v>71</v>
      </c>
      <c r="D3049">
        <v>269</v>
      </c>
    </row>
    <row r="3050" spans="1:4" x14ac:dyDescent="0.2">
      <c r="A3050" t="s">
        <v>60</v>
      </c>
      <c r="B3050">
        <v>14</v>
      </c>
      <c r="C3050">
        <v>14</v>
      </c>
      <c r="D3050">
        <v>43</v>
      </c>
    </row>
    <row r="3051" spans="1:4" x14ac:dyDescent="0.2">
      <c r="A3051" t="s">
        <v>61</v>
      </c>
      <c r="B3051">
        <v>18</v>
      </c>
      <c r="C3051">
        <v>18</v>
      </c>
      <c r="D3051">
        <v>91</v>
      </c>
    </row>
    <row r="3052" spans="1:4" x14ac:dyDescent="0.2">
      <c r="A3052" t="s">
        <v>62</v>
      </c>
      <c r="B3052" s="20">
        <v>1727</v>
      </c>
      <c r="C3052" s="20">
        <v>1695</v>
      </c>
      <c r="D3052" s="20">
        <v>8087</v>
      </c>
    </row>
    <row r="3053" spans="1:4" x14ac:dyDescent="0.2">
      <c r="A3053" t="s">
        <v>63</v>
      </c>
      <c r="B3053" s="20">
        <v>2846</v>
      </c>
      <c r="C3053" s="20">
        <v>2797</v>
      </c>
      <c r="D3053" s="20">
        <v>13267</v>
      </c>
    </row>
    <row r="3054" spans="1:4" x14ac:dyDescent="0.2">
      <c r="A3054" t="s">
        <v>64</v>
      </c>
      <c r="B3054" s="20">
        <v>2377</v>
      </c>
      <c r="C3054" s="20">
        <v>2369</v>
      </c>
      <c r="D3054" s="20">
        <v>10772</v>
      </c>
    </row>
    <row r="3055" spans="1:4" x14ac:dyDescent="0.2">
      <c r="A3055" t="s">
        <v>74</v>
      </c>
      <c r="B3055" s="20">
        <v>9499</v>
      </c>
      <c r="C3055" s="20">
        <v>9474</v>
      </c>
      <c r="D3055" s="20">
        <v>40476</v>
      </c>
    </row>
    <row r="3056" spans="1:4" x14ac:dyDescent="0.2">
      <c r="A3056" t="s">
        <v>66</v>
      </c>
      <c r="B3056">
        <v>0</v>
      </c>
      <c r="C3056">
        <v>0</v>
      </c>
      <c r="D3056">
        <v>0</v>
      </c>
    </row>
    <row r="3057" spans="1:4" x14ac:dyDescent="0.2">
      <c r="A3057" t="s">
        <v>83</v>
      </c>
    </row>
    <row r="3058" spans="1:4" x14ac:dyDescent="0.2">
      <c r="A3058" t="s">
        <v>72</v>
      </c>
      <c r="B3058">
        <v>0</v>
      </c>
      <c r="C3058">
        <v>0</v>
      </c>
      <c r="D3058">
        <v>0</v>
      </c>
    </row>
    <row r="3059" spans="1:4" x14ac:dyDescent="0.2">
      <c r="A3059" t="s">
        <v>59</v>
      </c>
      <c r="B3059">
        <v>0</v>
      </c>
      <c r="C3059">
        <v>0</v>
      </c>
      <c r="D3059">
        <v>0</v>
      </c>
    </row>
    <row r="3060" spans="1:4" x14ac:dyDescent="0.2">
      <c r="A3060" t="s">
        <v>60</v>
      </c>
      <c r="B3060">
        <v>0</v>
      </c>
      <c r="C3060">
        <v>0</v>
      </c>
      <c r="D3060">
        <v>0</v>
      </c>
    </row>
    <row r="3061" spans="1:4" x14ac:dyDescent="0.2">
      <c r="A3061" t="s">
        <v>61</v>
      </c>
      <c r="B3061">
        <v>0</v>
      </c>
      <c r="C3061">
        <v>0</v>
      </c>
      <c r="D3061">
        <v>0</v>
      </c>
    </row>
    <row r="3062" spans="1:4" x14ac:dyDescent="0.2">
      <c r="A3062" t="s">
        <v>62</v>
      </c>
      <c r="B3062">
        <v>0</v>
      </c>
      <c r="C3062">
        <v>0</v>
      </c>
      <c r="D3062">
        <v>0</v>
      </c>
    </row>
    <row r="3063" spans="1:4" x14ac:dyDescent="0.2">
      <c r="A3063" t="s">
        <v>63</v>
      </c>
      <c r="B3063">
        <v>0</v>
      </c>
      <c r="C3063">
        <v>0</v>
      </c>
      <c r="D3063">
        <v>0</v>
      </c>
    </row>
    <row r="3064" spans="1:4" x14ac:dyDescent="0.2">
      <c r="A3064" t="s">
        <v>64</v>
      </c>
      <c r="B3064">
        <v>0</v>
      </c>
      <c r="C3064">
        <v>0</v>
      </c>
      <c r="D3064">
        <v>0</v>
      </c>
    </row>
    <row r="3065" spans="1:4" x14ac:dyDescent="0.2">
      <c r="A3065" t="s">
        <v>74</v>
      </c>
      <c r="B3065">
        <v>0</v>
      </c>
      <c r="C3065">
        <v>0</v>
      </c>
      <c r="D3065">
        <v>0</v>
      </c>
    </row>
    <row r="3066" spans="1:4" x14ac:dyDescent="0.2">
      <c r="A3066" t="s">
        <v>66</v>
      </c>
      <c r="B3066">
        <v>0</v>
      </c>
      <c r="C3066">
        <v>0</v>
      </c>
      <c r="D3066">
        <v>0</v>
      </c>
    </row>
    <row r="3067" spans="1:4" x14ac:dyDescent="0.2">
      <c r="A3067" t="s">
        <v>84</v>
      </c>
    </row>
    <row r="3068" spans="1:4" x14ac:dyDescent="0.2">
      <c r="A3068" t="s">
        <v>72</v>
      </c>
      <c r="B3068" s="20">
        <v>16555</v>
      </c>
      <c r="C3068" s="20">
        <v>16438</v>
      </c>
      <c r="D3068" s="20">
        <v>73005</v>
      </c>
    </row>
    <row r="3069" spans="1:4" x14ac:dyDescent="0.2">
      <c r="A3069" t="s">
        <v>59</v>
      </c>
      <c r="B3069">
        <v>74</v>
      </c>
      <c r="C3069">
        <v>71</v>
      </c>
      <c r="D3069">
        <v>269</v>
      </c>
    </row>
    <row r="3070" spans="1:4" x14ac:dyDescent="0.2">
      <c r="A3070" t="s">
        <v>60</v>
      </c>
      <c r="B3070">
        <v>14</v>
      </c>
      <c r="C3070">
        <v>14</v>
      </c>
      <c r="D3070">
        <v>43</v>
      </c>
    </row>
    <row r="3071" spans="1:4" x14ac:dyDescent="0.2">
      <c r="A3071" t="s">
        <v>61</v>
      </c>
      <c r="B3071">
        <v>18</v>
      </c>
      <c r="C3071">
        <v>18</v>
      </c>
      <c r="D3071">
        <v>91</v>
      </c>
    </row>
    <row r="3072" spans="1:4" x14ac:dyDescent="0.2">
      <c r="A3072" t="s">
        <v>62</v>
      </c>
      <c r="B3072" s="20">
        <v>1727</v>
      </c>
      <c r="C3072" s="20">
        <v>1695</v>
      </c>
      <c r="D3072" s="20">
        <v>8087</v>
      </c>
    </row>
    <row r="3073" spans="1:4" x14ac:dyDescent="0.2">
      <c r="A3073" t="s">
        <v>63</v>
      </c>
      <c r="B3073" s="20">
        <v>2846</v>
      </c>
      <c r="C3073" s="20">
        <v>2797</v>
      </c>
      <c r="D3073" s="20">
        <v>13267</v>
      </c>
    </row>
    <row r="3074" spans="1:4" x14ac:dyDescent="0.2">
      <c r="A3074" t="s">
        <v>64</v>
      </c>
      <c r="B3074" s="20">
        <v>2377</v>
      </c>
      <c r="C3074" s="20">
        <v>2369</v>
      </c>
      <c r="D3074" s="20">
        <v>10772</v>
      </c>
    </row>
    <row r="3075" spans="1:4" x14ac:dyDescent="0.2">
      <c r="A3075" t="s">
        <v>74</v>
      </c>
      <c r="B3075" s="20">
        <v>9499</v>
      </c>
      <c r="C3075" s="20">
        <v>9474</v>
      </c>
      <c r="D3075" s="20">
        <v>40476</v>
      </c>
    </row>
    <row r="3076" spans="1:4" x14ac:dyDescent="0.2">
      <c r="A3076" t="s">
        <v>66</v>
      </c>
      <c r="B3076">
        <v>0</v>
      </c>
      <c r="C3076">
        <v>0</v>
      </c>
      <c r="D3076">
        <v>0</v>
      </c>
    </row>
    <row r="3077" spans="1:4" x14ac:dyDescent="0.2">
      <c r="A3077" t="s">
        <v>183</v>
      </c>
    </row>
    <row r="3078" spans="1:4" x14ac:dyDescent="0.2">
      <c r="A3078" t="s">
        <v>82</v>
      </c>
    </row>
    <row r="3079" spans="1:4" x14ac:dyDescent="0.2">
      <c r="A3079" t="s">
        <v>72</v>
      </c>
      <c r="B3079" s="20">
        <v>384923</v>
      </c>
      <c r="C3079" s="20">
        <v>374117</v>
      </c>
      <c r="D3079" s="20">
        <v>1847835</v>
      </c>
    </row>
    <row r="3080" spans="1:4" x14ac:dyDescent="0.2">
      <c r="A3080" t="s">
        <v>59</v>
      </c>
      <c r="B3080" s="20">
        <v>11913</v>
      </c>
      <c r="C3080" s="20">
        <v>11450</v>
      </c>
      <c r="D3080" s="20">
        <v>57777</v>
      </c>
    </row>
    <row r="3081" spans="1:4" x14ac:dyDescent="0.2">
      <c r="A3081" t="s">
        <v>60</v>
      </c>
      <c r="B3081" s="20">
        <v>4021</v>
      </c>
      <c r="C3081" s="20">
        <v>3812</v>
      </c>
      <c r="D3081" s="20">
        <v>20233</v>
      </c>
    </row>
    <row r="3082" spans="1:4" x14ac:dyDescent="0.2">
      <c r="A3082" t="s">
        <v>61</v>
      </c>
      <c r="B3082" s="20">
        <v>5814</v>
      </c>
      <c r="C3082" s="20">
        <v>5679</v>
      </c>
      <c r="D3082" s="20">
        <v>30135</v>
      </c>
    </row>
    <row r="3083" spans="1:4" x14ac:dyDescent="0.2">
      <c r="A3083" t="s">
        <v>62</v>
      </c>
      <c r="B3083" s="20">
        <v>77186</v>
      </c>
      <c r="C3083" s="20">
        <v>75223</v>
      </c>
      <c r="D3083" s="20">
        <v>393739</v>
      </c>
    </row>
    <row r="3084" spans="1:4" x14ac:dyDescent="0.2">
      <c r="A3084" t="s">
        <v>63</v>
      </c>
      <c r="B3084" s="20">
        <v>75339</v>
      </c>
      <c r="C3084" s="20">
        <v>73508</v>
      </c>
      <c r="D3084" s="20">
        <v>383976</v>
      </c>
    </row>
    <row r="3085" spans="1:4" x14ac:dyDescent="0.2">
      <c r="A3085" t="s">
        <v>64</v>
      </c>
      <c r="B3085" s="20">
        <v>109003</v>
      </c>
      <c r="C3085" s="20">
        <v>106539</v>
      </c>
      <c r="D3085" s="20">
        <v>511183</v>
      </c>
    </row>
    <row r="3086" spans="1:4" x14ac:dyDescent="0.2">
      <c r="A3086" t="s">
        <v>74</v>
      </c>
      <c r="B3086" s="20">
        <v>100005</v>
      </c>
      <c r="C3086" s="20">
        <v>97906</v>
      </c>
      <c r="D3086" s="20">
        <v>450747</v>
      </c>
    </row>
    <row r="3087" spans="1:4" x14ac:dyDescent="0.2">
      <c r="A3087" t="s">
        <v>66</v>
      </c>
      <c r="B3087" s="20">
        <v>1642</v>
      </c>
      <c r="C3087">
        <v>0</v>
      </c>
      <c r="D3087">
        <v>45</v>
      </c>
    </row>
    <row r="3088" spans="1:4" x14ac:dyDescent="0.2">
      <c r="A3088" t="s">
        <v>83</v>
      </c>
    </row>
    <row r="3089" spans="1:4" x14ac:dyDescent="0.2">
      <c r="A3089" t="s">
        <v>72</v>
      </c>
      <c r="B3089" s="20">
        <v>124828</v>
      </c>
      <c r="C3089" s="20">
        <v>120451</v>
      </c>
      <c r="D3089" s="20">
        <v>614823</v>
      </c>
    </row>
    <row r="3090" spans="1:4" x14ac:dyDescent="0.2">
      <c r="A3090" t="s">
        <v>59</v>
      </c>
      <c r="B3090" s="20">
        <v>9651</v>
      </c>
      <c r="C3090" s="20">
        <v>9299</v>
      </c>
      <c r="D3090" s="20">
        <v>47715</v>
      </c>
    </row>
    <row r="3091" spans="1:4" x14ac:dyDescent="0.2">
      <c r="A3091" t="s">
        <v>60</v>
      </c>
      <c r="B3091" s="20">
        <v>2899</v>
      </c>
      <c r="C3091" s="20">
        <v>2790</v>
      </c>
      <c r="D3091" s="20">
        <v>14891</v>
      </c>
    </row>
    <row r="3092" spans="1:4" x14ac:dyDescent="0.2">
      <c r="A3092" t="s">
        <v>61</v>
      </c>
      <c r="B3092" s="20">
        <v>4171</v>
      </c>
      <c r="C3092" s="20">
        <v>4070</v>
      </c>
      <c r="D3092" s="20">
        <v>21331</v>
      </c>
    </row>
    <row r="3093" spans="1:4" x14ac:dyDescent="0.2">
      <c r="A3093" t="s">
        <v>62</v>
      </c>
      <c r="B3093" s="20">
        <v>50283</v>
      </c>
      <c r="C3093" s="20">
        <v>49052</v>
      </c>
      <c r="D3093" s="20">
        <v>257518</v>
      </c>
    </row>
    <row r="3094" spans="1:4" x14ac:dyDescent="0.2">
      <c r="A3094" t="s">
        <v>63</v>
      </c>
      <c r="B3094" s="20">
        <v>30449</v>
      </c>
      <c r="C3094" s="20">
        <v>29659</v>
      </c>
      <c r="D3094" s="20">
        <v>154711</v>
      </c>
    </row>
    <row r="3095" spans="1:4" x14ac:dyDescent="0.2">
      <c r="A3095" t="s">
        <v>64</v>
      </c>
      <c r="B3095" s="20">
        <v>22167</v>
      </c>
      <c r="C3095" s="20">
        <v>21548</v>
      </c>
      <c r="D3095" s="20">
        <v>101726</v>
      </c>
    </row>
    <row r="3096" spans="1:4" x14ac:dyDescent="0.2">
      <c r="A3096" t="s">
        <v>74</v>
      </c>
      <c r="B3096" s="20">
        <v>4147</v>
      </c>
      <c r="C3096" s="20">
        <v>4033</v>
      </c>
      <c r="D3096" s="20">
        <v>16886</v>
      </c>
    </row>
    <row r="3097" spans="1:4" x14ac:dyDescent="0.2">
      <c r="A3097" t="s">
        <v>66</v>
      </c>
      <c r="B3097" s="20">
        <v>1061</v>
      </c>
      <c r="C3097">
        <v>0</v>
      </c>
      <c r="D3097">
        <v>45</v>
      </c>
    </row>
    <row r="3098" spans="1:4" x14ac:dyDescent="0.2">
      <c r="A3098" t="s">
        <v>84</v>
      </c>
    </row>
    <row r="3099" spans="1:4" x14ac:dyDescent="0.2">
      <c r="A3099" t="s">
        <v>72</v>
      </c>
      <c r="B3099" s="20">
        <v>260095</v>
      </c>
      <c r="C3099" s="20">
        <v>253666</v>
      </c>
      <c r="D3099" s="20">
        <v>1233012</v>
      </c>
    </row>
    <row r="3100" spans="1:4" x14ac:dyDescent="0.2">
      <c r="A3100" t="s">
        <v>59</v>
      </c>
      <c r="B3100" s="20">
        <v>2262</v>
      </c>
      <c r="C3100" s="20">
        <v>2151</v>
      </c>
      <c r="D3100" s="20">
        <v>10062</v>
      </c>
    </row>
    <row r="3101" spans="1:4" x14ac:dyDescent="0.2">
      <c r="A3101" t="s">
        <v>60</v>
      </c>
      <c r="B3101" s="20">
        <v>1122</v>
      </c>
      <c r="C3101" s="20">
        <v>1022</v>
      </c>
      <c r="D3101" s="20">
        <v>5342</v>
      </c>
    </row>
    <row r="3102" spans="1:4" x14ac:dyDescent="0.2">
      <c r="A3102" t="s">
        <v>61</v>
      </c>
      <c r="B3102" s="20">
        <v>1643</v>
      </c>
      <c r="C3102" s="20">
        <v>1609</v>
      </c>
      <c r="D3102" s="20">
        <v>8804</v>
      </c>
    </row>
    <row r="3103" spans="1:4" x14ac:dyDescent="0.2">
      <c r="A3103" t="s">
        <v>62</v>
      </c>
      <c r="B3103" s="20">
        <v>26903</v>
      </c>
      <c r="C3103" s="20">
        <v>26171</v>
      </c>
      <c r="D3103" s="20">
        <v>136221</v>
      </c>
    </row>
    <row r="3104" spans="1:4" x14ac:dyDescent="0.2">
      <c r="A3104" t="s">
        <v>63</v>
      </c>
      <c r="B3104" s="20">
        <v>44890</v>
      </c>
      <c r="C3104" s="20">
        <v>43849</v>
      </c>
      <c r="D3104" s="20">
        <v>229265</v>
      </c>
    </row>
    <row r="3105" spans="1:4" x14ac:dyDescent="0.2">
      <c r="A3105" t="s">
        <v>64</v>
      </c>
      <c r="B3105" s="20">
        <v>86836</v>
      </c>
      <c r="C3105" s="20">
        <v>84991</v>
      </c>
      <c r="D3105" s="20">
        <v>409457</v>
      </c>
    </row>
    <row r="3106" spans="1:4" x14ac:dyDescent="0.2">
      <c r="A3106" t="s">
        <v>74</v>
      </c>
      <c r="B3106" s="20">
        <v>95858</v>
      </c>
      <c r="C3106" s="20">
        <v>93873</v>
      </c>
      <c r="D3106" s="20">
        <v>433861</v>
      </c>
    </row>
    <row r="3107" spans="1:4" x14ac:dyDescent="0.2">
      <c r="A3107" t="s">
        <v>66</v>
      </c>
      <c r="B3107">
        <v>581</v>
      </c>
      <c r="C3107">
        <v>0</v>
      </c>
      <c r="D3107">
        <v>0</v>
      </c>
    </row>
    <row r="3108" spans="1:4" x14ac:dyDescent="0.2">
      <c r="A3108" t="s">
        <v>184</v>
      </c>
    </row>
    <row r="3109" spans="1:4" x14ac:dyDescent="0.2">
      <c r="A3109" t="s">
        <v>82</v>
      </c>
    </row>
    <row r="3110" spans="1:4" x14ac:dyDescent="0.2">
      <c r="A3110" t="s">
        <v>72</v>
      </c>
      <c r="B3110" s="20">
        <v>72607</v>
      </c>
      <c r="C3110" s="20">
        <v>70169</v>
      </c>
      <c r="D3110" s="20">
        <v>361955</v>
      </c>
    </row>
    <row r="3111" spans="1:4" x14ac:dyDescent="0.2">
      <c r="A3111" t="s">
        <v>59</v>
      </c>
      <c r="B3111" s="20">
        <v>7216</v>
      </c>
      <c r="C3111" s="20">
        <v>6981</v>
      </c>
      <c r="D3111" s="20">
        <v>35266</v>
      </c>
    </row>
    <row r="3112" spans="1:4" x14ac:dyDescent="0.2">
      <c r="A3112" t="s">
        <v>60</v>
      </c>
      <c r="B3112" s="20">
        <v>2056</v>
      </c>
      <c r="C3112" s="20">
        <v>1989</v>
      </c>
      <c r="D3112" s="20">
        <v>10629</v>
      </c>
    </row>
    <row r="3113" spans="1:4" x14ac:dyDescent="0.2">
      <c r="A3113" t="s">
        <v>61</v>
      </c>
      <c r="B3113" s="20">
        <v>2849</v>
      </c>
      <c r="C3113" s="20">
        <v>2789</v>
      </c>
      <c r="D3113" s="20">
        <v>14575</v>
      </c>
    </row>
    <row r="3114" spans="1:4" x14ac:dyDescent="0.2">
      <c r="A3114" t="s">
        <v>62</v>
      </c>
      <c r="B3114" s="20">
        <v>30684</v>
      </c>
      <c r="C3114" s="20">
        <v>30033</v>
      </c>
      <c r="D3114" s="20">
        <v>159458</v>
      </c>
    </row>
    <row r="3115" spans="1:4" x14ac:dyDescent="0.2">
      <c r="A3115" t="s">
        <v>63</v>
      </c>
      <c r="B3115" s="20">
        <v>16809</v>
      </c>
      <c r="C3115" s="20">
        <v>16426</v>
      </c>
      <c r="D3115" s="20">
        <v>85975</v>
      </c>
    </row>
    <row r="3116" spans="1:4" x14ac:dyDescent="0.2">
      <c r="A3116" t="s">
        <v>64</v>
      </c>
      <c r="B3116" s="20">
        <v>10495</v>
      </c>
      <c r="C3116" s="20">
        <v>10284</v>
      </c>
      <c r="D3116" s="20">
        <v>48912</v>
      </c>
    </row>
    <row r="3117" spans="1:4" x14ac:dyDescent="0.2">
      <c r="A3117" t="s">
        <v>74</v>
      </c>
      <c r="B3117" s="20">
        <v>1697</v>
      </c>
      <c r="C3117" s="20">
        <v>1667</v>
      </c>
      <c r="D3117" s="20">
        <v>7112</v>
      </c>
    </row>
    <row r="3118" spans="1:4" x14ac:dyDescent="0.2">
      <c r="A3118" t="s">
        <v>66</v>
      </c>
      <c r="B3118">
        <v>801</v>
      </c>
      <c r="C3118">
        <v>0</v>
      </c>
      <c r="D3118">
        <v>28</v>
      </c>
    </row>
    <row r="3119" spans="1:4" x14ac:dyDescent="0.2">
      <c r="A3119" t="s">
        <v>83</v>
      </c>
    </row>
    <row r="3120" spans="1:4" x14ac:dyDescent="0.2">
      <c r="A3120" t="s">
        <v>72</v>
      </c>
      <c r="B3120" s="20">
        <v>72607</v>
      </c>
      <c r="C3120" s="20">
        <v>70169</v>
      </c>
      <c r="D3120" s="20">
        <v>361955</v>
      </c>
    </row>
    <row r="3121" spans="1:4" x14ac:dyDescent="0.2">
      <c r="A3121" t="s">
        <v>59</v>
      </c>
      <c r="B3121" s="20">
        <v>7216</v>
      </c>
      <c r="C3121" s="20">
        <v>6981</v>
      </c>
      <c r="D3121" s="20">
        <v>35266</v>
      </c>
    </row>
    <row r="3122" spans="1:4" x14ac:dyDescent="0.2">
      <c r="A3122" t="s">
        <v>60</v>
      </c>
      <c r="B3122" s="20">
        <v>2056</v>
      </c>
      <c r="C3122" s="20">
        <v>1989</v>
      </c>
      <c r="D3122" s="20">
        <v>10629</v>
      </c>
    </row>
    <row r="3123" spans="1:4" x14ac:dyDescent="0.2">
      <c r="A3123" t="s">
        <v>61</v>
      </c>
      <c r="B3123" s="20">
        <v>2849</v>
      </c>
      <c r="C3123" s="20">
        <v>2789</v>
      </c>
      <c r="D3123" s="20">
        <v>14575</v>
      </c>
    </row>
    <row r="3124" spans="1:4" x14ac:dyDescent="0.2">
      <c r="A3124" t="s">
        <v>62</v>
      </c>
      <c r="B3124" s="20">
        <v>30684</v>
      </c>
      <c r="C3124" s="20">
        <v>30033</v>
      </c>
      <c r="D3124" s="20">
        <v>159458</v>
      </c>
    </row>
    <row r="3125" spans="1:4" x14ac:dyDescent="0.2">
      <c r="A3125" t="s">
        <v>63</v>
      </c>
      <c r="B3125" s="20">
        <v>16809</v>
      </c>
      <c r="C3125" s="20">
        <v>16426</v>
      </c>
      <c r="D3125" s="20">
        <v>85975</v>
      </c>
    </row>
    <row r="3126" spans="1:4" x14ac:dyDescent="0.2">
      <c r="A3126" t="s">
        <v>64</v>
      </c>
      <c r="B3126" s="20">
        <v>10495</v>
      </c>
      <c r="C3126" s="20">
        <v>10284</v>
      </c>
      <c r="D3126" s="20">
        <v>48912</v>
      </c>
    </row>
    <row r="3127" spans="1:4" x14ac:dyDescent="0.2">
      <c r="A3127" t="s">
        <v>74</v>
      </c>
      <c r="B3127" s="20">
        <v>1697</v>
      </c>
      <c r="C3127" s="20">
        <v>1667</v>
      </c>
      <c r="D3127" s="20">
        <v>7112</v>
      </c>
    </row>
    <row r="3128" spans="1:4" x14ac:dyDescent="0.2">
      <c r="A3128" t="s">
        <v>66</v>
      </c>
      <c r="B3128">
        <v>801</v>
      </c>
      <c r="C3128">
        <v>0</v>
      </c>
      <c r="D3128">
        <v>28</v>
      </c>
    </row>
    <row r="3129" spans="1:4" x14ac:dyDescent="0.2">
      <c r="A3129" t="s">
        <v>84</v>
      </c>
    </row>
    <row r="3130" spans="1:4" x14ac:dyDescent="0.2">
      <c r="A3130" t="s">
        <v>72</v>
      </c>
      <c r="B3130">
        <v>0</v>
      </c>
      <c r="C3130">
        <v>0</v>
      </c>
      <c r="D3130">
        <v>0</v>
      </c>
    </row>
    <row r="3131" spans="1:4" x14ac:dyDescent="0.2">
      <c r="A3131" t="s">
        <v>59</v>
      </c>
      <c r="B3131">
        <v>0</v>
      </c>
      <c r="C3131">
        <v>0</v>
      </c>
      <c r="D3131">
        <v>0</v>
      </c>
    </row>
    <row r="3132" spans="1:4" x14ac:dyDescent="0.2">
      <c r="A3132" t="s">
        <v>60</v>
      </c>
      <c r="B3132">
        <v>0</v>
      </c>
      <c r="C3132">
        <v>0</v>
      </c>
      <c r="D3132">
        <v>0</v>
      </c>
    </row>
    <row r="3133" spans="1:4" x14ac:dyDescent="0.2">
      <c r="A3133" t="s">
        <v>61</v>
      </c>
      <c r="B3133">
        <v>0</v>
      </c>
      <c r="C3133">
        <v>0</v>
      </c>
      <c r="D3133">
        <v>0</v>
      </c>
    </row>
    <row r="3134" spans="1:4" x14ac:dyDescent="0.2">
      <c r="A3134" t="s">
        <v>62</v>
      </c>
      <c r="B3134">
        <v>0</v>
      </c>
      <c r="C3134">
        <v>0</v>
      </c>
      <c r="D3134">
        <v>0</v>
      </c>
    </row>
    <row r="3135" spans="1:4" x14ac:dyDescent="0.2">
      <c r="A3135" t="s">
        <v>63</v>
      </c>
      <c r="B3135">
        <v>0</v>
      </c>
      <c r="C3135">
        <v>0</v>
      </c>
      <c r="D3135">
        <v>0</v>
      </c>
    </row>
    <row r="3136" spans="1:4" x14ac:dyDescent="0.2">
      <c r="A3136" t="s">
        <v>64</v>
      </c>
      <c r="B3136">
        <v>0</v>
      </c>
      <c r="C3136">
        <v>0</v>
      </c>
      <c r="D3136">
        <v>0</v>
      </c>
    </row>
    <row r="3137" spans="1:4" x14ac:dyDescent="0.2">
      <c r="A3137" t="s">
        <v>74</v>
      </c>
      <c r="B3137">
        <v>0</v>
      </c>
      <c r="C3137">
        <v>0</v>
      </c>
      <c r="D3137">
        <v>0</v>
      </c>
    </row>
    <row r="3138" spans="1:4" x14ac:dyDescent="0.2">
      <c r="A3138" t="s">
        <v>66</v>
      </c>
      <c r="B3138">
        <v>0</v>
      </c>
      <c r="C3138">
        <v>0</v>
      </c>
      <c r="D3138">
        <v>0</v>
      </c>
    </row>
    <row r="3139" spans="1:4" x14ac:dyDescent="0.2">
      <c r="A3139" t="s">
        <v>185</v>
      </c>
    </row>
    <row r="3140" spans="1:4" x14ac:dyDescent="0.2">
      <c r="A3140" t="s">
        <v>82</v>
      </c>
    </row>
    <row r="3141" spans="1:4" x14ac:dyDescent="0.2">
      <c r="A3141" t="s">
        <v>72</v>
      </c>
      <c r="B3141" s="20">
        <v>39603</v>
      </c>
      <c r="C3141" s="20">
        <v>38892</v>
      </c>
      <c r="D3141" s="20">
        <v>185307</v>
      </c>
    </row>
    <row r="3142" spans="1:4" x14ac:dyDescent="0.2">
      <c r="A3142" t="s">
        <v>59</v>
      </c>
      <c r="B3142">
        <v>483</v>
      </c>
      <c r="C3142">
        <v>476</v>
      </c>
      <c r="D3142" s="20">
        <v>2293</v>
      </c>
    </row>
    <row r="3143" spans="1:4" x14ac:dyDescent="0.2">
      <c r="A3143" t="s">
        <v>60</v>
      </c>
      <c r="B3143">
        <v>328</v>
      </c>
      <c r="C3143">
        <v>313</v>
      </c>
      <c r="D3143" s="20">
        <v>1684</v>
      </c>
    </row>
    <row r="3144" spans="1:4" x14ac:dyDescent="0.2">
      <c r="A3144" t="s">
        <v>61</v>
      </c>
      <c r="B3144">
        <v>310</v>
      </c>
      <c r="C3144">
        <v>305</v>
      </c>
      <c r="D3144" s="20">
        <v>1689</v>
      </c>
    </row>
    <row r="3145" spans="1:4" x14ac:dyDescent="0.2">
      <c r="A3145" t="s">
        <v>62</v>
      </c>
      <c r="B3145" s="20">
        <v>7046</v>
      </c>
      <c r="C3145" s="20">
        <v>6887</v>
      </c>
      <c r="D3145" s="20">
        <v>35223</v>
      </c>
    </row>
    <row r="3146" spans="1:4" x14ac:dyDescent="0.2">
      <c r="A3146" t="s">
        <v>63</v>
      </c>
      <c r="B3146" s="20">
        <v>7612</v>
      </c>
      <c r="C3146" s="20">
        <v>7481</v>
      </c>
      <c r="D3146" s="20">
        <v>37835</v>
      </c>
    </row>
    <row r="3147" spans="1:4" x14ac:dyDescent="0.2">
      <c r="A3147" t="s">
        <v>64</v>
      </c>
      <c r="B3147" s="20">
        <v>14514</v>
      </c>
      <c r="C3147" s="20">
        <v>14358</v>
      </c>
      <c r="D3147" s="20">
        <v>65977</v>
      </c>
    </row>
    <row r="3148" spans="1:4" x14ac:dyDescent="0.2">
      <c r="A3148" t="s">
        <v>74</v>
      </c>
      <c r="B3148" s="20">
        <v>9267</v>
      </c>
      <c r="C3148" s="20">
        <v>9072</v>
      </c>
      <c r="D3148" s="20">
        <v>40606</v>
      </c>
    </row>
    <row r="3149" spans="1:4" x14ac:dyDescent="0.2">
      <c r="A3149" t="s">
        <v>66</v>
      </c>
      <c r="B3149">
        <v>43</v>
      </c>
      <c r="C3149">
        <v>0</v>
      </c>
      <c r="D3149">
        <v>0</v>
      </c>
    </row>
    <row r="3150" spans="1:4" x14ac:dyDescent="0.2">
      <c r="A3150" t="s">
        <v>83</v>
      </c>
    </row>
    <row r="3151" spans="1:4" x14ac:dyDescent="0.2">
      <c r="A3151" t="s">
        <v>72</v>
      </c>
      <c r="B3151" s="20">
        <v>11604</v>
      </c>
      <c r="C3151" s="20">
        <v>11396</v>
      </c>
      <c r="D3151" s="20">
        <v>55881</v>
      </c>
    </row>
    <row r="3152" spans="1:4" x14ac:dyDescent="0.2">
      <c r="A3152" t="s">
        <v>59</v>
      </c>
      <c r="B3152">
        <v>362</v>
      </c>
      <c r="C3152">
        <v>355</v>
      </c>
      <c r="D3152" s="20">
        <v>1828</v>
      </c>
    </row>
    <row r="3153" spans="1:4" x14ac:dyDescent="0.2">
      <c r="A3153" t="s">
        <v>60</v>
      </c>
      <c r="B3153">
        <v>98</v>
      </c>
      <c r="C3153">
        <v>94</v>
      </c>
      <c r="D3153">
        <v>486</v>
      </c>
    </row>
    <row r="3154" spans="1:4" x14ac:dyDescent="0.2">
      <c r="A3154" t="s">
        <v>61</v>
      </c>
      <c r="B3154">
        <v>74</v>
      </c>
      <c r="C3154">
        <v>72</v>
      </c>
      <c r="D3154">
        <v>425</v>
      </c>
    </row>
    <row r="3155" spans="1:4" x14ac:dyDescent="0.2">
      <c r="A3155" t="s">
        <v>62</v>
      </c>
      <c r="B3155" s="20">
        <v>4185</v>
      </c>
      <c r="C3155" s="20">
        <v>4093</v>
      </c>
      <c r="D3155" s="20">
        <v>21043</v>
      </c>
    </row>
    <row r="3156" spans="1:4" x14ac:dyDescent="0.2">
      <c r="A3156" t="s">
        <v>63</v>
      </c>
      <c r="B3156" s="20">
        <v>2306</v>
      </c>
      <c r="C3156" s="20">
        <v>2266</v>
      </c>
      <c r="D3156" s="20">
        <v>11737</v>
      </c>
    </row>
    <row r="3157" spans="1:4" x14ac:dyDescent="0.2">
      <c r="A3157" t="s">
        <v>64</v>
      </c>
      <c r="B3157" s="20">
        <v>3911</v>
      </c>
      <c r="C3157" s="20">
        <v>3881</v>
      </c>
      <c r="D3157" s="20">
        <v>17635</v>
      </c>
    </row>
    <row r="3158" spans="1:4" x14ac:dyDescent="0.2">
      <c r="A3158" t="s">
        <v>74</v>
      </c>
      <c r="B3158">
        <v>645</v>
      </c>
      <c r="C3158">
        <v>635</v>
      </c>
      <c r="D3158" s="20">
        <v>2727</v>
      </c>
    </row>
    <row r="3159" spans="1:4" x14ac:dyDescent="0.2">
      <c r="A3159" t="s">
        <v>66</v>
      </c>
      <c r="B3159">
        <v>23</v>
      </c>
      <c r="C3159">
        <v>0</v>
      </c>
      <c r="D3159">
        <v>0</v>
      </c>
    </row>
    <row r="3160" spans="1:4" x14ac:dyDescent="0.2">
      <c r="A3160" t="s">
        <v>84</v>
      </c>
    </row>
    <row r="3161" spans="1:4" x14ac:dyDescent="0.2">
      <c r="A3161" t="s">
        <v>72</v>
      </c>
      <c r="B3161" s="20">
        <v>27999</v>
      </c>
      <c r="C3161" s="20">
        <v>27496</v>
      </c>
      <c r="D3161" s="20">
        <v>129426</v>
      </c>
    </row>
    <row r="3162" spans="1:4" x14ac:dyDescent="0.2">
      <c r="A3162" t="s">
        <v>59</v>
      </c>
      <c r="B3162">
        <v>121</v>
      </c>
      <c r="C3162">
        <v>121</v>
      </c>
      <c r="D3162">
        <v>465</v>
      </c>
    </row>
    <row r="3163" spans="1:4" x14ac:dyDescent="0.2">
      <c r="A3163" t="s">
        <v>60</v>
      </c>
      <c r="B3163">
        <v>230</v>
      </c>
      <c r="C3163">
        <v>219</v>
      </c>
      <c r="D3163" s="20">
        <v>1198</v>
      </c>
    </row>
    <row r="3164" spans="1:4" x14ac:dyDescent="0.2">
      <c r="A3164" t="s">
        <v>61</v>
      </c>
      <c r="B3164">
        <v>236</v>
      </c>
      <c r="C3164">
        <v>233</v>
      </c>
      <c r="D3164" s="20">
        <v>1264</v>
      </c>
    </row>
    <row r="3165" spans="1:4" x14ac:dyDescent="0.2">
      <c r="A3165" t="s">
        <v>62</v>
      </c>
      <c r="B3165" s="20">
        <v>2861</v>
      </c>
      <c r="C3165" s="20">
        <v>2794</v>
      </c>
      <c r="D3165" s="20">
        <v>14180</v>
      </c>
    </row>
    <row r="3166" spans="1:4" x14ac:dyDescent="0.2">
      <c r="A3166" t="s">
        <v>63</v>
      </c>
      <c r="B3166" s="20">
        <v>5306</v>
      </c>
      <c r="C3166" s="20">
        <v>5215</v>
      </c>
      <c r="D3166" s="20">
        <v>26098</v>
      </c>
    </row>
    <row r="3167" spans="1:4" x14ac:dyDescent="0.2">
      <c r="A3167" t="s">
        <v>64</v>
      </c>
      <c r="B3167" s="20">
        <v>10603</v>
      </c>
      <c r="C3167" s="20">
        <v>10477</v>
      </c>
      <c r="D3167" s="20">
        <v>48342</v>
      </c>
    </row>
    <row r="3168" spans="1:4" x14ac:dyDescent="0.2">
      <c r="A3168" t="s">
        <v>74</v>
      </c>
      <c r="B3168" s="20">
        <v>8622</v>
      </c>
      <c r="C3168" s="20">
        <v>8437</v>
      </c>
      <c r="D3168" s="20">
        <v>37879</v>
      </c>
    </row>
    <row r="3169" spans="1:4" x14ac:dyDescent="0.2">
      <c r="A3169" t="s">
        <v>66</v>
      </c>
      <c r="B3169">
        <v>20</v>
      </c>
      <c r="C3169">
        <v>0</v>
      </c>
      <c r="D3169">
        <v>0</v>
      </c>
    </row>
    <row r="3170" spans="1:4" x14ac:dyDescent="0.2">
      <c r="A3170" t="s">
        <v>186</v>
      </c>
    </row>
    <row r="3171" spans="1:4" x14ac:dyDescent="0.2">
      <c r="A3171" t="s">
        <v>82</v>
      </c>
    </row>
    <row r="3172" spans="1:4" x14ac:dyDescent="0.2">
      <c r="A3172" t="s">
        <v>72</v>
      </c>
      <c r="B3172" s="20">
        <v>38352</v>
      </c>
      <c r="C3172" s="20">
        <v>36806</v>
      </c>
      <c r="D3172" s="20">
        <v>191947</v>
      </c>
    </row>
    <row r="3173" spans="1:4" x14ac:dyDescent="0.2">
      <c r="A3173" t="s">
        <v>59</v>
      </c>
      <c r="B3173">
        <v>723</v>
      </c>
      <c r="C3173">
        <v>684</v>
      </c>
      <c r="D3173" s="20">
        <v>3881</v>
      </c>
    </row>
    <row r="3174" spans="1:4" x14ac:dyDescent="0.2">
      <c r="A3174" t="s">
        <v>60</v>
      </c>
      <c r="B3174">
        <v>159</v>
      </c>
      <c r="C3174">
        <v>151</v>
      </c>
      <c r="D3174">
        <v>929</v>
      </c>
    </row>
    <row r="3175" spans="1:4" x14ac:dyDescent="0.2">
      <c r="A3175" t="s">
        <v>61</v>
      </c>
      <c r="B3175">
        <v>445</v>
      </c>
      <c r="C3175">
        <v>432</v>
      </c>
      <c r="D3175" s="20">
        <v>2618</v>
      </c>
    </row>
    <row r="3176" spans="1:4" x14ac:dyDescent="0.2">
      <c r="A3176" t="s">
        <v>62</v>
      </c>
      <c r="B3176" s="20">
        <v>5426</v>
      </c>
      <c r="C3176" s="20">
        <v>5271</v>
      </c>
      <c r="D3176" s="20">
        <v>29288</v>
      </c>
    </row>
    <row r="3177" spans="1:4" x14ac:dyDescent="0.2">
      <c r="A3177" t="s">
        <v>63</v>
      </c>
      <c r="B3177" s="20">
        <v>6849</v>
      </c>
      <c r="C3177" s="20">
        <v>6606</v>
      </c>
      <c r="D3177" s="20">
        <v>37422</v>
      </c>
    </row>
    <row r="3178" spans="1:4" x14ac:dyDescent="0.2">
      <c r="A3178" t="s">
        <v>64</v>
      </c>
      <c r="B3178" s="20">
        <v>13071</v>
      </c>
      <c r="C3178" s="20">
        <v>12632</v>
      </c>
      <c r="D3178" s="20">
        <v>65526</v>
      </c>
    </row>
    <row r="3179" spans="1:4" x14ac:dyDescent="0.2">
      <c r="A3179" t="s">
        <v>74</v>
      </c>
      <c r="B3179" s="20">
        <v>11486</v>
      </c>
      <c r="C3179" s="20">
        <v>11030</v>
      </c>
      <c r="D3179" s="20">
        <v>52278</v>
      </c>
    </row>
    <row r="3180" spans="1:4" x14ac:dyDescent="0.2">
      <c r="A3180" t="s">
        <v>66</v>
      </c>
      <c r="B3180">
        <v>193</v>
      </c>
      <c r="C3180">
        <v>0</v>
      </c>
      <c r="D3180">
        <v>5</v>
      </c>
    </row>
    <row r="3181" spans="1:4" x14ac:dyDescent="0.2">
      <c r="A3181" t="s">
        <v>83</v>
      </c>
    </row>
    <row r="3182" spans="1:4" x14ac:dyDescent="0.2">
      <c r="A3182" t="s">
        <v>72</v>
      </c>
      <c r="B3182" s="20">
        <v>10229</v>
      </c>
      <c r="C3182" s="20">
        <v>9836</v>
      </c>
      <c r="D3182" s="20">
        <v>54034</v>
      </c>
    </row>
    <row r="3183" spans="1:4" x14ac:dyDescent="0.2">
      <c r="A3183" t="s">
        <v>59</v>
      </c>
      <c r="B3183">
        <v>432</v>
      </c>
      <c r="C3183">
        <v>412</v>
      </c>
      <c r="D3183" s="20">
        <v>2371</v>
      </c>
    </row>
    <row r="3184" spans="1:4" x14ac:dyDescent="0.2">
      <c r="A3184" t="s">
        <v>60</v>
      </c>
      <c r="B3184">
        <v>106</v>
      </c>
      <c r="C3184">
        <v>100</v>
      </c>
      <c r="D3184">
        <v>636</v>
      </c>
    </row>
    <row r="3185" spans="1:4" x14ac:dyDescent="0.2">
      <c r="A3185" t="s">
        <v>61</v>
      </c>
      <c r="B3185">
        <v>255</v>
      </c>
      <c r="C3185">
        <v>252</v>
      </c>
      <c r="D3185" s="20">
        <v>1431</v>
      </c>
    </row>
    <row r="3186" spans="1:4" x14ac:dyDescent="0.2">
      <c r="A3186" t="s">
        <v>62</v>
      </c>
      <c r="B3186" s="20">
        <v>3196</v>
      </c>
      <c r="C3186" s="20">
        <v>3129</v>
      </c>
      <c r="D3186" s="20">
        <v>17878</v>
      </c>
    </row>
    <row r="3187" spans="1:4" x14ac:dyDescent="0.2">
      <c r="A3187" t="s">
        <v>63</v>
      </c>
      <c r="B3187" s="20">
        <v>2996</v>
      </c>
      <c r="C3187" s="20">
        <v>2897</v>
      </c>
      <c r="D3187" s="20">
        <v>16364</v>
      </c>
    </row>
    <row r="3188" spans="1:4" x14ac:dyDescent="0.2">
      <c r="A3188" t="s">
        <v>64</v>
      </c>
      <c r="B3188" s="20">
        <v>2927</v>
      </c>
      <c r="C3188" s="20">
        <v>2796</v>
      </c>
      <c r="D3188" s="20">
        <v>14265</v>
      </c>
    </row>
    <row r="3189" spans="1:4" x14ac:dyDescent="0.2">
      <c r="A3189" t="s">
        <v>74</v>
      </c>
      <c r="B3189">
        <v>263</v>
      </c>
      <c r="C3189">
        <v>250</v>
      </c>
      <c r="D3189" s="20">
        <v>1084</v>
      </c>
    </row>
    <row r="3190" spans="1:4" x14ac:dyDescent="0.2">
      <c r="A3190" t="s">
        <v>66</v>
      </c>
      <c r="B3190">
        <v>54</v>
      </c>
      <c r="C3190">
        <v>0</v>
      </c>
      <c r="D3190">
        <v>5</v>
      </c>
    </row>
    <row r="3191" spans="1:4" x14ac:dyDescent="0.2">
      <c r="A3191" t="s">
        <v>84</v>
      </c>
    </row>
    <row r="3192" spans="1:4" x14ac:dyDescent="0.2">
      <c r="A3192" t="s">
        <v>72</v>
      </c>
      <c r="B3192" s="20">
        <v>28123</v>
      </c>
      <c r="C3192" s="20">
        <v>26970</v>
      </c>
      <c r="D3192" s="20">
        <v>137913</v>
      </c>
    </row>
    <row r="3193" spans="1:4" x14ac:dyDescent="0.2">
      <c r="A3193" t="s">
        <v>59</v>
      </c>
      <c r="B3193">
        <v>291</v>
      </c>
      <c r="C3193">
        <v>272</v>
      </c>
      <c r="D3193" s="20">
        <v>1510</v>
      </c>
    </row>
    <row r="3194" spans="1:4" x14ac:dyDescent="0.2">
      <c r="A3194" t="s">
        <v>60</v>
      </c>
      <c r="B3194">
        <v>53</v>
      </c>
      <c r="C3194">
        <v>51</v>
      </c>
      <c r="D3194">
        <v>293</v>
      </c>
    </row>
    <row r="3195" spans="1:4" x14ac:dyDescent="0.2">
      <c r="A3195" t="s">
        <v>61</v>
      </c>
      <c r="B3195">
        <v>190</v>
      </c>
      <c r="C3195">
        <v>180</v>
      </c>
      <c r="D3195" s="20">
        <v>1187</v>
      </c>
    </row>
    <row r="3196" spans="1:4" x14ac:dyDescent="0.2">
      <c r="A3196" t="s">
        <v>62</v>
      </c>
      <c r="B3196" s="20">
        <v>2230</v>
      </c>
      <c r="C3196" s="20">
        <v>2142</v>
      </c>
      <c r="D3196" s="20">
        <v>11410</v>
      </c>
    </row>
    <row r="3197" spans="1:4" x14ac:dyDescent="0.2">
      <c r="A3197" t="s">
        <v>63</v>
      </c>
      <c r="B3197" s="20">
        <v>3853</v>
      </c>
      <c r="C3197" s="20">
        <v>3709</v>
      </c>
      <c r="D3197" s="20">
        <v>21058</v>
      </c>
    </row>
    <row r="3198" spans="1:4" x14ac:dyDescent="0.2">
      <c r="A3198" t="s">
        <v>64</v>
      </c>
      <c r="B3198" s="20">
        <v>10144</v>
      </c>
      <c r="C3198" s="20">
        <v>9836</v>
      </c>
      <c r="D3198" s="20">
        <v>51261</v>
      </c>
    </row>
    <row r="3199" spans="1:4" x14ac:dyDescent="0.2">
      <c r="A3199" t="s">
        <v>74</v>
      </c>
      <c r="B3199" s="20">
        <v>11223</v>
      </c>
      <c r="C3199" s="20">
        <v>10780</v>
      </c>
      <c r="D3199" s="20">
        <v>51194</v>
      </c>
    </row>
    <row r="3200" spans="1:4" x14ac:dyDescent="0.2">
      <c r="A3200" t="s">
        <v>66</v>
      </c>
      <c r="B3200">
        <v>139</v>
      </c>
      <c r="C3200">
        <v>0</v>
      </c>
      <c r="D3200">
        <v>0</v>
      </c>
    </row>
    <row r="3201" spans="1:4" x14ac:dyDescent="0.2">
      <c r="A3201" t="s">
        <v>187</v>
      </c>
    </row>
    <row r="3202" spans="1:4" x14ac:dyDescent="0.2">
      <c r="A3202" t="s">
        <v>82</v>
      </c>
    </row>
    <row r="3203" spans="1:4" x14ac:dyDescent="0.2">
      <c r="A3203" t="s">
        <v>72</v>
      </c>
      <c r="B3203" s="20">
        <v>21927</v>
      </c>
      <c r="C3203" s="20">
        <v>20813</v>
      </c>
      <c r="D3203" s="20">
        <v>96980</v>
      </c>
    </row>
    <row r="3204" spans="1:4" x14ac:dyDescent="0.2">
      <c r="A3204" t="s">
        <v>59</v>
      </c>
      <c r="B3204">
        <v>139</v>
      </c>
      <c r="C3204">
        <v>135</v>
      </c>
      <c r="D3204">
        <v>593</v>
      </c>
    </row>
    <row r="3205" spans="1:4" x14ac:dyDescent="0.2">
      <c r="A3205" t="s">
        <v>60</v>
      </c>
      <c r="B3205">
        <v>193</v>
      </c>
      <c r="C3205">
        <v>160</v>
      </c>
      <c r="D3205">
        <v>791</v>
      </c>
    </row>
    <row r="3206" spans="1:4" x14ac:dyDescent="0.2">
      <c r="A3206" t="s">
        <v>61</v>
      </c>
      <c r="B3206">
        <v>55</v>
      </c>
      <c r="C3206">
        <v>54</v>
      </c>
      <c r="D3206">
        <v>244</v>
      </c>
    </row>
    <row r="3207" spans="1:4" x14ac:dyDescent="0.2">
      <c r="A3207" t="s">
        <v>62</v>
      </c>
      <c r="B3207" s="20">
        <v>2708</v>
      </c>
      <c r="C3207" s="20">
        <v>2547</v>
      </c>
      <c r="D3207" s="20">
        <v>13052</v>
      </c>
    </row>
    <row r="3208" spans="1:4" x14ac:dyDescent="0.2">
      <c r="A3208" t="s">
        <v>63</v>
      </c>
      <c r="B3208" s="20">
        <v>3346</v>
      </c>
      <c r="C3208" s="20">
        <v>3166</v>
      </c>
      <c r="D3208" s="20">
        <v>16140</v>
      </c>
    </row>
    <row r="3209" spans="1:4" x14ac:dyDescent="0.2">
      <c r="A3209" t="s">
        <v>64</v>
      </c>
      <c r="B3209" s="20">
        <v>7067</v>
      </c>
      <c r="C3209" s="20">
        <v>6833</v>
      </c>
      <c r="D3209" s="20">
        <v>31901</v>
      </c>
    </row>
    <row r="3210" spans="1:4" x14ac:dyDescent="0.2">
      <c r="A3210" t="s">
        <v>74</v>
      </c>
      <c r="B3210" s="20">
        <v>8226</v>
      </c>
      <c r="C3210" s="20">
        <v>7918</v>
      </c>
      <c r="D3210" s="20">
        <v>34259</v>
      </c>
    </row>
    <row r="3211" spans="1:4" x14ac:dyDescent="0.2">
      <c r="A3211" t="s">
        <v>66</v>
      </c>
      <c r="B3211">
        <v>193</v>
      </c>
      <c r="C3211">
        <v>0</v>
      </c>
      <c r="D3211">
        <v>0</v>
      </c>
    </row>
    <row r="3212" spans="1:4" x14ac:dyDescent="0.2">
      <c r="A3212" t="s">
        <v>83</v>
      </c>
    </row>
    <row r="3213" spans="1:4" x14ac:dyDescent="0.2">
      <c r="A3213" t="s">
        <v>72</v>
      </c>
      <c r="B3213">
        <v>0</v>
      </c>
      <c r="C3213">
        <v>0</v>
      </c>
      <c r="D3213">
        <v>0</v>
      </c>
    </row>
    <row r="3214" spans="1:4" x14ac:dyDescent="0.2">
      <c r="A3214" t="s">
        <v>59</v>
      </c>
      <c r="B3214">
        <v>0</v>
      </c>
      <c r="C3214">
        <v>0</v>
      </c>
      <c r="D3214">
        <v>0</v>
      </c>
    </row>
    <row r="3215" spans="1:4" x14ac:dyDescent="0.2">
      <c r="A3215" t="s">
        <v>60</v>
      </c>
      <c r="B3215">
        <v>0</v>
      </c>
      <c r="C3215">
        <v>0</v>
      </c>
      <c r="D3215">
        <v>0</v>
      </c>
    </row>
    <row r="3216" spans="1:4" x14ac:dyDescent="0.2">
      <c r="A3216" t="s">
        <v>61</v>
      </c>
      <c r="B3216">
        <v>0</v>
      </c>
      <c r="C3216">
        <v>0</v>
      </c>
      <c r="D3216">
        <v>0</v>
      </c>
    </row>
    <row r="3217" spans="1:4" x14ac:dyDescent="0.2">
      <c r="A3217" t="s">
        <v>62</v>
      </c>
      <c r="B3217">
        <v>0</v>
      </c>
      <c r="C3217">
        <v>0</v>
      </c>
      <c r="D3217">
        <v>0</v>
      </c>
    </row>
    <row r="3218" spans="1:4" x14ac:dyDescent="0.2">
      <c r="A3218" t="s">
        <v>63</v>
      </c>
      <c r="B3218">
        <v>0</v>
      </c>
      <c r="C3218">
        <v>0</v>
      </c>
      <c r="D3218">
        <v>0</v>
      </c>
    </row>
    <row r="3219" spans="1:4" x14ac:dyDescent="0.2">
      <c r="A3219" t="s">
        <v>64</v>
      </c>
      <c r="B3219">
        <v>0</v>
      </c>
      <c r="C3219">
        <v>0</v>
      </c>
      <c r="D3219">
        <v>0</v>
      </c>
    </row>
    <row r="3220" spans="1:4" x14ac:dyDescent="0.2">
      <c r="A3220" t="s">
        <v>74</v>
      </c>
      <c r="B3220">
        <v>0</v>
      </c>
      <c r="C3220">
        <v>0</v>
      </c>
      <c r="D3220">
        <v>0</v>
      </c>
    </row>
    <row r="3221" spans="1:4" x14ac:dyDescent="0.2">
      <c r="A3221" t="s">
        <v>66</v>
      </c>
      <c r="B3221">
        <v>0</v>
      </c>
      <c r="C3221">
        <v>0</v>
      </c>
      <c r="D3221">
        <v>0</v>
      </c>
    </row>
    <row r="3222" spans="1:4" x14ac:dyDescent="0.2">
      <c r="A3222" t="s">
        <v>84</v>
      </c>
    </row>
    <row r="3223" spans="1:4" x14ac:dyDescent="0.2">
      <c r="A3223" t="s">
        <v>72</v>
      </c>
      <c r="B3223" s="20">
        <v>21927</v>
      </c>
      <c r="C3223" s="20">
        <v>20813</v>
      </c>
      <c r="D3223" s="20">
        <v>96980</v>
      </c>
    </row>
    <row r="3224" spans="1:4" x14ac:dyDescent="0.2">
      <c r="A3224" t="s">
        <v>59</v>
      </c>
      <c r="B3224">
        <v>139</v>
      </c>
      <c r="C3224">
        <v>135</v>
      </c>
      <c r="D3224">
        <v>593</v>
      </c>
    </row>
    <row r="3225" spans="1:4" x14ac:dyDescent="0.2">
      <c r="A3225" t="s">
        <v>60</v>
      </c>
      <c r="B3225">
        <v>193</v>
      </c>
      <c r="C3225">
        <v>160</v>
      </c>
      <c r="D3225">
        <v>791</v>
      </c>
    </row>
    <row r="3226" spans="1:4" x14ac:dyDescent="0.2">
      <c r="A3226" t="s">
        <v>61</v>
      </c>
      <c r="B3226">
        <v>55</v>
      </c>
      <c r="C3226">
        <v>54</v>
      </c>
      <c r="D3226">
        <v>244</v>
      </c>
    </row>
    <row r="3227" spans="1:4" x14ac:dyDescent="0.2">
      <c r="A3227" t="s">
        <v>62</v>
      </c>
      <c r="B3227" s="20">
        <v>2708</v>
      </c>
      <c r="C3227" s="20">
        <v>2547</v>
      </c>
      <c r="D3227" s="20">
        <v>13052</v>
      </c>
    </row>
    <row r="3228" spans="1:4" x14ac:dyDescent="0.2">
      <c r="A3228" t="s">
        <v>63</v>
      </c>
      <c r="B3228" s="20">
        <v>3346</v>
      </c>
      <c r="C3228" s="20">
        <v>3166</v>
      </c>
      <c r="D3228" s="20">
        <v>16140</v>
      </c>
    </row>
    <row r="3229" spans="1:4" x14ac:dyDescent="0.2">
      <c r="A3229" t="s">
        <v>64</v>
      </c>
      <c r="B3229" s="20">
        <v>7067</v>
      </c>
      <c r="C3229" s="20">
        <v>6833</v>
      </c>
      <c r="D3229" s="20">
        <v>31901</v>
      </c>
    </row>
    <row r="3230" spans="1:4" x14ac:dyDescent="0.2">
      <c r="A3230" t="s">
        <v>74</v>
      </c>
      <c r="B3230" s="20">
        <v>8226</v>
      </c>
      <c r="C3230" s="20">
        <v>7918</v>
      </c>
      <c r="D3230" s="20">
        <v>34259</v>
      </c>
    </row>
    <row r="3231" spans="1:4" x14ac:dyDescent="0.2">
      <c r="A3231" t="s">
        <v>66</v>
      </c>
      <c r="B3231">
        <v>193</v>
      </c>
      <c r="C3231">
        <v>0</v>
      </c>
      <c r="D3231">
        <v>0</v>
      </c>
    </row>
    <row r="3232" spans="1:4" x14ac:dyDescent="0.2">
      <c r="A3232" t="s">
        <v>188</v>
      </c>
    </row>
    <row r="3233" spans="1:4" x14ac:dyDescent="0.2">
      <c r="A3233" t="s">
        <v>82</v>
      </c>
    </row>
    <row r="3234" spans="1:4" x14ac:dyDescent="0.2">
      <c r="A3234" t="s">
        <v>72</v>
      </c>
      <c r="B3234" s="20">
        <v>24641</v>
      </c>
      <c r="C3234" s="20">
        <v>24121</v>
      </c>
      <c r="D3234" s="20">
        <v>126287</v>
      </c>
    </row>
    <row r="3235" spans="1:4" x14ac:dyDescent="0.2">
      <c r="A3235" t="s">
        <v>59</v>
      </c>
      <c r="B3235">
        <v>175</v>
      </c>
      <c r="C3235">
        <v>164</v>
      </c>
      <c r="D3235">
        <v>860</v>
      </c>
    </row>
    <row r="3236" spans="1:4" x14ac:dyDescent="0.2">
      <c r="A3236" t="s">
        <v>60</v>
      </c>
      <c r="B3236">
        <v>74</v>
      </c>
      <c r="C3236">
        <v>62</v>
      </c>
      <c r="D3236">
        <v>382</v>
      </c>
    </row>
    <row r="3237" spans="1:4" x14ac:dyDescent="0.2">
      <c r="A3237" t="s">
        <v>61</v>
      </c>
      <c r="B3237">
        <v>93</v>
      </c>
      <c r="C3237">
        <v>92</v>
      </c>
      <c r="D3237">
        <v>550</v>
      </c>
    </row>
    <row r="3238" spans="1:4" x14ac:dyDescent="0.2">
      <c r="A3238" t="s">
        <v>62</v>
      </c>
      <c r="B3238" s="20">
        <v>1499</v>
      </c>
      <c r="C3238" s="20">
        <v>1430</v>
      </c>
      <c r="D3238" s="20">
        <v>8676</v>
      </c>
    </row>
    <row r="3239" spans="1:4" x14ac:dyDescent="0.2">
      <c r="A3239" t="s">
        <v>63</v>
      </c>
      <c r="B3239" s="20">
        <v>2495</v>
      </c>
      <c r="C3239" s="20">
        <v>2406</v>
      </c>
      <c r="D3239" s="20">
        <v>14431</v>
      </c>
    </row>
    <row r="3240" spans="1:4" x14ac:dyDescent="0.2">
      <c r="A3240" t="s">
        <v>64</v>
      </c>
      <c r="B3240" s="20">
        <v>5626</v>
      </c>
      <c r="C3240" s="20">
        <v>5492</v>
      </c>
      <c r="D3240" s="20">
        <v>30615</v>
      </c>
    </row>
    <row r="3241" spans="1:4" x14ac:dyDescent="0.2">
      <c r="A3241" t="s">
        <v>74</v>
      </c>
      <c r="B3241" s="20">
        <v>14635</v>
      </c>
      <c r="C3241" s="20">
        <v>14475</v>
      </c>
      <c r="D3241" s="20">
        <v>70773</v>
      </c>
    </row>
    <row r="3242" spans="1:4" x14ac:dyDescent="0.2">
      <c r="A3242" t="s">
        <v>66</v>
      </c>
      <c r="B3242">
        <v>44</v>
      </c>
      <c r="C3242">
        <v>0</v>
      </c>
      <c r="D3242">
        <v>0</v>
      </c>
    </row>
    <row r="3243" spans="1:4" x14ac:dyDescent="0.2">
      <c r="A3243" t="s">
        <v>83</v>
      </c>
    </row>
    <row r="3244" spans="1:4" x14ac:dyDescent="0.2">
      <c r="A3244" t="s">
        <v>72</v>
      </c>
      <c r="B3244">
        <v>0</v>
      </c>
      <c r="C3244">
        <v>0</v>
      </c>
      <c r="D3244">
        <v>0</v>
      </c>
    </row>
    <row r="3245" spans="1:4" x14ac:dyDescent="0.2">
      <c r="A3245" t="s">
        <v>59</v>
      </c>
      <c r="B3245">
        <v>0</v>
      </c>
      <c r="C3245">
        <v>0</v>
      </c>
      <c r="D3245">
        <v>0</v>
      </c>
    </row>
    <row r="3246" spans="1:4" x14ac:dyDescent="0.2">
      <c r="A3246" t="s">
        <v>60</v>
      </c>
      <c r="B3246">
        <v>0</v>
      </c>
      <c r="C3246">
        <v>0</v>
      </c>
      <c r="D3246">
        <v>0</v>
      </c>
    </row>
    <row r="3247" spans="1:4" x14ac:dyDescent="0.2">
      <c r="A3247" t="s">
        <v>61</v>
      </c>
      <c r="B3247">
        <v>0</v>
      </c>
      <c r="C3247">
        <v>0</v>
      </c>
      <c r="D3247">
        <v>0</v>
      </c>
    </row>
    <row r="3248" spans="1:4" x14ac:dyDescent="0.2">
      <c r="A3248" t="s">
        <v>62</v>
      </c>
      <c r="B3248">
        <v>0</v>
      </c>
      <c r="C3248">
        <v>0</v>
      </c>
      <c r="D3248">
        <v>0</v>
      </c>
    </row>
    <row r="3249" spans="1:4" x14ac:dyDescent="0.2">
      <c r="A3249" t="s">
        <v>63</v>
      </c>
      <c r="B3249">
        <v>0</v>
      </c>
      <c r="C3249">
        <v>0</v>
      </c>
      <c r="D3249">
        <v>0</v>
      </c>
    </row>
    <row r="3250" spans="1:4" x14ac:dyDescent="0.2">
      <c r="A3250" t="s">
        <v>64</v>
      </c>
      <c r="B3250">
        <v>0</v>
      </c>
      <c r="C3250">
        <v>0</v>
      </c>
      <c r="D3250">
        <v>0</v>
      </c>
    </row>
    <row r="3251" spans="1:4" x14ac:dyDescent="0.2">
      <c r="A3251" t="s">
        <v>74</v>
      </c>
      <c r="B3251">
        <v>0</v>
      </c>
      <c r="C3251">
        <v>0</v>
      </c>
      <c r="D3251">
        <v>0</v>
      </c>
    </row>
    <row r="3252" spans="1:4" x14ac:dyDescent="0.2">
      <c r="A3252" t="s">
        <v>66</v>
      </c>
      <c r="B3252">
        <v>0</v>
      </c>
      <c r="C3252">
        <v>0</v>
      </c>
      <c r="D3252">
        <v>0</v>
      </c>
    </row>
    <row r="3253" spans="1:4" x14ac:dyDescent="0.2">
      <c r="A3253" t="s">
        <v>84</v>
      </c>
    </row>
    <row r="3254" spans="1:4" x14ac:dyDescent="0.2">
      <c r="A3254" t="s">
        <v>72</v>
      </c>
      <c r="B3254" s="20">
        <v>24641</v>
      </c>
      <c r="C3254" s="20">
        <v>24121</v>
      </c>
      <c r="D3254" s="20">
        <v>126287</v>
      </c>
    </row>
    <row r="3255" spans="1:4" x14ac:dyDescent="0.2">
      <c r="A3255" t="s">
        <v>59</v>
      </c>
      <c r="B3255">
        <v>175</v>
      </c>
      <c r="C3255">
        <v>164</v>
      </c>
      <c r="D3255">
        <v>860</v>
      </c>
    </row>
    <row r="3256" spans="1:4" x14ac:dyDescent="0.2">
      <c r="A3256" t="s">
        <v>60</v>
      </c>
      <c r="B3256">
        <v>74</v>
      </c>
      <c r="C3256">
        <v>62</v>
      </c>
      <c r="D3256">
        <v>382</v>
      </c>
    </row>
    <row r="3257" spans="1:4" x14ac:dyDescent="0.2">
      <c r="A3257" t="s">
        <v>61</v>
      </c>
      <c r="B3257">
        <v>93</v>
      </c>
      <c r="C3257">
        <v>92</v>
      </c>
      <c r="D3257">
        <v>550</v>
      </c>
    </row>
    <row r="3258" spans="1:4" x14ac:dyDescent="0.2">
      <c r="A3258" t="s">
        <v>62</v>
      </c>
      <c r="B3258" s="20">
        <v>1499</v>
      </c>
      <c r="C3258" s="20">
        <v>1430</v>
      </c>
      <c r="D3258" s="20">
        <v>8676</v>
      </c>
    </row>
    <row r="3259" spans="1:4" x14ac:dyDescent="0.2">
      <c r="A3259" t="s">
        <v>63</v>
      </c>
      <c r="B3259" s="20">
        <v>2495</v>
      </c>
      <c r="C3259" s="20">
        <v>2406</v>
      </c>
      <c r="D3259" s="20">
        <v>14431</v>
      </c>
    </row>
    <row r="3260" spans="1:4" x14ac:dyDescent="0.2">
      <c r="A3260" t="s">
        <v>64</v>
      </c>
      <c r="B3260" s="20">
        <v>5626</v>
      </c>
      <c r="C3260" s="20">
        <v>5492</v>
      </c>
      <c r="D3260" s="20">
        <v>30615</v>
      </c>
    </row>
    <row r="3261" spans="1:4" x14ac:dyDescent="0.2">
      <c r="A3261" t="s">
        <v>74</v>
      </c>
      <c r="B3261" s="20">
        <v>14635</v>
      </c>
      <c r="C3261" s="20">
        <v>14475</v>
      </c>
      <c r="D3261" s="20">
        <v>70773</v>
      </c>
    </row>
    <row r="3262" spans="1:4" x14ac:dyDescent="0.2">
      <c r="A3262" t="s">
        <v>66</v>
      </c>
      <c r="B3262">
        <v>44</v>
      </c>
      <c r="C3262">
        <v>0</v>
      </c>
      <c r="D3262">
        <v>0</v>
      </c>
    </row>
    <row r="3263" spans="1:4" x14ac:dyDescent="0.2">
      <c r="A3263" t="s">
        <v>189</v>
      </c>
    </row>
    <row r="3264" spans="1:4" x14ac:dyDescent="0.2">
      <c r="A3264" t="s">
        <v>82</v>
      </c>
    </row>
    <row r="3265" spans="1:4" x14ac:dyDescent="0.2">
      <c r="A3265" t="s">
        <v>72</v>
      </c>
      <c r="B3265" s="20">
        <v>9604</v>
      </c>
      <c r="C3265" s="20">
        <v>9293</v>
      </c>
      <c r="D3265" s="20">
        <v>45987</v>
      </c>
    </row>
    <row r="3266" spans="1:4" x14ac:dyDescent="0.2">
      <c r="A3266" t="s">
        <v>59</v>
      </c>
      <c r="B3266">
        <v>83</v>
      </c>
      <c r="C3266">
        <v>76</v>
      </c>
      <c r="D3266">
        <v>365</v>
      </c>
    </row>
    <row r="3267" spans="1:4" x14ac:dyDescent="0.2">
      <c r="A3267" t="s">
        <v>60</v>
      </c>
      <c r="B3267">
        <v>18</v>
      </c>
      <c r="C3267">
        <v>12</v>
      </c>
      <c r="D3267">
        <v>52</v>
      </c>
    </row>
    <row r="3268" spans="1:4" x14ac:dyDescent="0.2">
      <c r="A3268" t="s">
        <v>61</v>
      </c>
      <c r="B3268">
        <v>47</v>
      </c>
      <c r="C3268">
        <v>47</v>
      </c>
      <c r="D3268">
        <v>212</v>
      </c>
    </row>
    <row r="3269" spans="1:4" x14ac:dyDescent="0.2">
      <c r="A3269" t="s">
        <v>62</v>
      </c>
      <c r="B3269">
        <v>710</v>
      </c>
      <c r="C3269">
        <v>682</v>
      </c>
      <c r="D3269" s="20">
        <v>3379</v>
      </c>
    </row>
    <row r="3270" spans="1:4" x14ac:dyDescent="0.2">
      <c r="A3270" t="s">
        <v>63</v>
      </c>
      <c r="B3270" s="20">
        <v>1381</v>
      </c>
      <c r="C3270" s="20">
        <v>1332</v>
      </c>
      <c r="D3270" s="20">
        <v>6932</v>
      </c>
    </row>
    <row r="3271" spans="1:4" x14ac:dyDescent="0.2">
      <c r="A3271" t="s">
        <v>64</v>
      </c>
      <c r="B3271" s="20">
        <v>2841</v>
      </c>
      <c r="C3271" s="20">
        <v>2767</v>
      </c>
      <c r="D3271" s="20">
        <v>13891</v>
      </c>
    </row>
    <row r="3272" spans="1:4" x14ac:dyDescent="0.2">
      <c r="A3272" t="s">
        <v>74</v>
      </c>
      <c r="B3272" s="20">
        <v>4507</v>
      </c>
      <c r="C3272" s="20">
        <v>4377</v>
      </c>
      <c r="D3272" s="20">
        <v>21156</v>
      </c>
    </row>
    <row r="3273" spans="1:4" x14ac:dyDescent="0.2">
      <c r="A3273" t="s">
        <v>66</v>
      </c>
      <c r="B3273">
        <v>17</v>
      </c>
      <c r="C3273">
        <v>0</v>
      </c>
      <c r="D3273">
        <v>0</v>
      </c>
    </row>
    <row r="3274" spans="1:4" x14ac:dyDescent="0.2">
      <c r="A3274" t="s">
        <v>83</v>
      </c>
    </row>
    <row r="3275" spans="1:4" x14ac:dyDescent="0.2">
      <c r="A3275" t="s">
        <v>72</v>
      </c>
      <c r="B3275">
        <v>0</v>
      </c>
      <c r="C3275">
        <v>0</v>
      </c>
      <c r="D3275">
        <v>0</v>
      </c>
    </row>
    <row r="3276" spans="1:4" x14ac:dyDescent="0.2">
      <c r="A3276" t="s">
        <v>59</v>
      </c>
      <c r="B3276">
        <v>0</v>
      </c>
      <c r="C3276">
        <v>0</v>
      </c>
      <c r="D3276">
        <v>0</v>
      </c>
    </row>
    <row r="3277" spans="1:4" x14ac:dyDescent="0.2">
      <c r="A3277" t="s">
        <v>60</v>
      </c>
      <c r="B3277">
        <v>0</v>
      </c>
      <c r="C3277">
        <v>0</v>
      </c>
      <c r="D3277">
        <v>0</v>
      </c>
    </row>
    <row r="3278" spans="1:4" x14ac:dyDescent="0.2">
      <c r="A3278" t="s">
        <v>61</v>
      </c>
      <c r="B3278">
        <v>0</v>
      </c>
      <c r="C3278">
        <v>0</v>
      </c>
      <c r="D3278">
        <v>0</v>
      </c>
    </row>
    <row r="3279" spans="1:4" x14ac:dyDescent="0.2">
      <c r="A3279" t="s">
        <v>62</v>
      </c>
      <c r="B3279">
        <v>0</v>
      </c>
      <c r="C3279">
        <v>0</v>
      </c>
      <c r="D3279">
        <v>0</v>
      </c>
    </row>
    <row r="3280" spans="1:4" x14ac:dyDescent="0.2">
      <c r="A3280" t="s">
        <v>63</v>
      </c>
      <c r="B3280">
        <v>0</v>
      </c>
      <c r="C3280">
        <v>0</v>
      </c>
      <c r="D3280">
        <v>0</v>
      </c>
    </row>
    <row r="3281" spans="1:4" x14ac:dyDescent="0.2">
      <c r="A3281" t="s">
        <v>64</v>
      </c>
      <c r="B3281">
        <v>0</v>
      </c>
      <c r="C3281">
        <v>0</v>
      </c>
      <c r="D3281">
        <v>0</v>
      </c>
    </row>
    <row r="3282" spans="1:4" x14ac:dyDescent="0.2">
      <c r="A3282" t="s">
        <v>74</v>
      </c>
      <c r="B3282">
        <v>0</v>
      </c>
      <c r="C3282">
        <v>0</v>
      </c>
      <c r="D3282">
        <v>0</v>
      </c>
    </row>
    <row r="3283" spans="1:4" x14ac:dyDescent="0.2">
      <c r="A3283" t="s">
        <v>66</v>
      </c>
      <c r="B3283">
        <v>0</v>
      </c>
      <c r="C3283">
        <v>0</v>
      </c>
      <c r="D3283">
        <v>0</v>
      </c>
    </row>
    <row r="3284" spans="1:4" x14ac:dyDescent="0.2">
      <c r="A3284" t="s">
        <v>84</v>
      </c>
    </row>
    <row r="3285" spans="1:4" x14ac:dyDescent="0.2">
      <c r="A3285" t="s">
        <v>72</v>
      </c>
      <c r="B3285" s="20">
        <v>9604</v>
      </c>
      <c r="C3285" s="20">
        <v>9293</v>
      </c>
      <c r="D3285" s="20">
        <v>45987</v>
      </c>
    </row>
    <row r="3286" spans="1:4" x14ac:dyDescent="0.2">
      <c r="A3286" t="s">
        <v>59</v>
      </c>
      <c r="B3286">
        <v>83</v>
      </c>
      <c r="C3286">
        <v>76</v>
      </c>
      <c r="D3286">
        <v>365</v>
      </c>
    </row>
    <row r="3287" spans="1:4" x14ac:dyDescent="0.2">
      <c r="A3287" t="s">
        <v>60</v>
      </c>
      <c r="B3287">
        <v>18</v>
      </c>
      <c r="C3287">
        <v>12</v>
      </c>
      <c r="D3287">
        <v>52</v>
      </c>
    </row>
    <row r="3288" spans="1:4" x14ac:dyDescent="0.2">
      <c r="A3288" t="s">
        <v>61</v>
      </c>
      <c r="B3288">
        <v>47</v>
      </c>
      <c r="C3288">
        <v>47</v>
      </c>
      <c r="D3288">
        <v>212</v>
      </c>
    </row>
    <row r="3289" spans="1:4" x14ac:dyDescent="0.2">
      <c r="A3289" t="s">
        <v>62</v>
      </c>
      <c r="B3289">
        <v>710</v>
      </c>
      <c r="C3289">
        <v>682</v>
      </c>
      <c r="D3289" s="20">
        <v>3379</v>
      </c>
    </row>
    <row r="3290" spans="1:4" x14ac:dyDescent="0.2">
      <c r="A3290" t="s">
        <v>63</v>
      </c>
      <c r="B3290" s="20">
        <v>1381</v>
      </c>
      <c r="C3290" s="20">
        <v>1332</v>
      </c>
      <c r="D3290" s="20">
        <v>6932</v>
      </c>
    </row>
    <row r="3291" spans="1:4" x14ac:dyDescent="0.2">
      <c r="A3291" t="s">
        <v>64</v>
      </c>
      <c r="B3291" s="20">
        <v>2841</v>
      </c>
      <c r="C3291" s="20">
        <v>2767</v>
      </c>
      <c r="D3291" s="20">
        <v>13891</v>
      </c>
    </row>
    <row r="3292" spans="1:4" x14ac:dyDescent="0.2">
      <c r="A3292" t="s">
        <v>74</v>
      </c>
      <c r="B3292" s="20">
        <v>4507</v>
      </c>
      <c r="C3292" s="20">
        <v>4377</v>
      </c>
      <c r="D3292" s="20">
        <v>21156</v>
      </c>
    </row>
    <row r="3293" spans="1:4" x14ac:dyDescent="0.2">
      <c r="A3293" t="s">
        <v>66</v>
      </c>
      <c r="B3293">
        <v>17</v>
      </c>
      <c r="C3293">
        <v>0</v>
      </c>
      <c r="D3293">
        <v>0</v>
      </c>
    </row>
    <row r="3294" spans="1:4" x14ac:dyDescent="0.2">
      <c r="A3294" t="s">
        <v>190</v>
      </c>
    </row>
    <row r="3295" spans="1:4" x14ac:dyDescent="0.2">
      <c r="A3295" t="s">
        <v>82</v>
      </c>
    </row>
    <row r="3296" spans="1:4" x14ac:dyDescent="0.2">
      <c r="A3296" t="s">
        <v>72</v>
      </c>
      <c r="B3296" s="20">
        <v>44476</v>
      </c>
      <c r="C3296" s="20">
        <v>43205</v>
      </c>
      <c r="D3296" s="20">
        <v>214973</v>
      </c>
    </row>
    <row r="3297" spans="1:4" x14ac:dyDescent="0.2">
      <c r="A3297" t="s">
        <v>59</v>
      </c>
      <c r="B3297" s="20">
        <v>1576</v>
      </c>
      <c r="C3297" s="20">
        <v>1478</v>
      </c>
      <c r="D3297" s="20">
        <v>7726</v>
      </c>
    </row>
    <row r="3298" spans="1:4" x14ac:dyDescent="0.2">
      <c r="A3298" t="s">
        <v>60</v>
      </c>
      <c r="B3298">
        <v>789</v>
      </c>
      <c r="C3298">
        <v>748</v>
      </c>
      <c r="D3298" s="20">
        <v>3813</v>
      </c>
    </row>
    <row r="3299" spans="1:4" x14ac:dyDescent="0.2">
      <c r="A3299" t="s">
        <v>61</v>
      </c>
      <c r="B3299" s="20">
        <v>1068</v>
      </c>
      <c r="C3299" s="20">
        <v>1034</v>
      </c>
      <c r="D3299" s="20">
        <v>5240</v>
      </c>
    </row>
    <row r="3300" spans="1:4" x14ac:dyDescent="0.2">
      <c r="A3300" t="s">
        <v>62</v>
      </c>
      <c r="B3300" s="20">
        <v>14390</v>
      </c>
      <c r="C3300" s="20">
        <v>14036</v>
      </c>
      <c r="D3300" s="20">
        <v>70728</v>
      </c>
    </row>
    <row r="3301" spans="1:4" x14ac:dyDescent="0.2">
      <c r="A3301" t="s">
        <v>63</v>
      </c>
      <c r="B3301" s="20">
        <v>14082</v>
      </c>
      <c r="C3301" s="20">
        <v>13780</v>
      </c>
      <c r="D3301" s="20">
        <v>70881</v>
      </c>
    </row>
    <row r="3302" spans="1:4" x14ac:dyDescent="0.2">
      <c r="A3302" t="s">
        <v>64</v>
      </c>
      <c r="B3302" s="20">
        <v>8340</v>
      </c>
      <c r="C3302" s="20">
        <v>8122</v>
      </c>
      <c r="D3302" s="20">
        <v>38428</v>
      </c>
    </row>
    <row r="3303" spans="1:4" x14ac:dyDescent="0.2">
      <c r="A3303" t="s">
        <v>74</v>
      </c>
      <c r="B3303" s="20">
        <v>4106</v>
      </c>
      <c r="C3303" s="20">
        <v>4007</v>
      </c>
      <c r="D3303" s="20">
        <v>18145</v>
      </c>
    </row>
    <row r="3304" spans="1:4" x14ac:dyDescent="0.2">
      <c r="A3304" t="s">
        <v>66</v>
      </c>
      <c r="B3304">
        <v>125</v>
      </c>
      <c r="C3304">
        <v>0</v>
      </c>
      <c r="D3304">
        <v>12</v>
      </c>
    </row>
    <row r="3305" spans="1:4" x14ac:dyDescent="0.2">
      <c r="A3305" t="s">
        <v>83</v>
      </c>
    </row>
    <row r="3306" spans="1:4" x14ac:dyDescent="0.2">
      <c r="A3306" t="s">
        <v>72</v>
      </c>
      <c r="B3306" s="20">
        <v>22602</v>
      </c>
      <c r="C3306" s="20">
        <v>21810</v>
      </c>
      <c r="D3306" s="20">
        <v>107182</v>
      </c>
    </row>
    <row r="3307" spans="1:4" x14ac:dyDescent="0.2">
      <c r="A3307" t="s">
        <v>59</v>
      </c>
      <c r="B3307" s="20">
        <v>1427</v>
      </c>
      <c r="C3307" s="20">
        <v>1362</v>
      </c>
      <c r="D3307" s="20">
        <v>7204</v>
      </c>
    </row>
    <row r="3308" spans="1:4" x14ac:dyDescent="0.2">
      <c r="A3308" t="s">
        <v>60</v>
      </c>
      <c r="B3308">
        <v>622</v>
      </c>
      <c r="C3308">
        <v>590</v>
      </c>
      <c r="D3308" s="20">
        <v>3050</v>
      </c>
    </row>
    <row r="3309" spans="1:4" x14ac:dyDescent="0.2">
      <c r="A3309" t="s">
        <v>61</v>
      </c>
      <c r="B3309">
        <v>927</v>
      </c>
      <c r="C3309">
        <v>894</v>
      </c>
      <c r="D3309" s="20">
        <v>4533</v>
      </c>
    </row>
    <row r="3310" spans="1:4" x14ac:dyDescent="0.2">
      <c r="A3310" t="s">
        <v>62</v>
      </c>
      <c r="B3310" s="20">
        <v>9924</v>
      </c>
      <c r="C3310" s="20">
        <v>9656</v>
      </c>
      <c r="D3310" s="20">
        <v>47696</v>
      </c>
    </row>
    <row r="3311" spans="1:4" x14ac:dyDescent="0.2">
      <c r="A3311" t="s">
        <v>63</v>
      </c>
      <c r="B3311" s="20">
        <v>6397</v>
      </c>
      <c r="C3311" s="20">
        <v>6226</v>
      </c>
      <c r="D3311" s="20">
        <v>31158</v>
      </c>
    </row>
    <row r="3312" spans="1:4" x14ac:dyDescent="0.2">
      <c r="A3312" t="s">
        <v>64</v>
      </c>
      <c r="B3312" s="20">
        <v>2725</v>
      </c>
      <c r="C3312" s="20">
        <v>2632</v>
      </c>
      <c r="D3312" s="20">
        <v>11818</v>
      </c>
    </row>
    <row r="3313" spans="1:4" x14ac:dyDescent="0.2">
      <c r="A3313" t="s">
        <v>74</v>
      </c>
      <c r="B3313">
        <v>469</v>
      </c>
      <c r="C3313">
        <v>450</v>
      </c>
      <c r="D3313" s="20">
        <v>1711</v>
      </c>
    </row>
    <row r="3314" spans="1:4" x14ac:dyDescent="0.2">
      <c r="A3314" t="s">
        <v>66</v>
      </c>
      <c r="B3314">
        <v>111</v>
      </c>
      <c r="C3314">
        <v>0</v>
      </c>
      <c r="D3314">
        <v>12</v>
      </c>
    </row>
    <row r="3315" spans="1:4" x14ac:dyDescent="0.2">
      <c r="A3315" t="s">
        <v>84</v>
      </c>
    </row>
    <row r="3316" spans="1:4" x14ac:dyDescent="0.2">
      <c r="A3316" t="s">
        <v>72</v>
      </c>
      <c r="B3316" s="20">
        <v>21874</v>
      </c>
      <c r="C3316" s="20">
        <v>21395</v>
      </c>
      <c r="D3316" s="20">
        <v>107791</v>
      </c>
    </row>
    <row r="3317" spans="1:4" x14ac:dyDescent="0.2">
      <c r="A3317" t="s">
        <v>59</v>
      </c>
      <c r="B3317">
        <v>149</v>
      </c>
      <c r="C3317">
        <v>116</v>
      </c>
      <c r="D3317">
        <v>522</v>
      </c>
    </row>
    <row r="3318" spans="1:4" x14ac:dyDescent="0.2">
      <c r="A3318" t="s">
        <v>60</v>
      </c>
      <c r="B3318">
        <v>167</v>
      </c>
      <c r="C3318">
        <v>158</v>
      </c>
      <c r="D3318">
        <v>763</v>
      </c>
    </row>
    <row r="3319" spans="1:4" x14ac:dyDescent="0.2">
      <c r="A3319" t="s">
        <v>61</v>
      </c>
      <c r="B3319">
        <v>141</v>
      </c>
      <c r="C3319">
        <v>140</v>
      </c>
      <c r="D3319">
        <v>707</v>
      </c>
    </row>
    <row r="3320" spans="1:4" x14ac:dyDescent="0.2">
      <c r="A3320" t="s">
        <v>62</v>
      </c>
      <c r="B3320" s="20">
        <v>4466</v>
      </c>
      <c r="C3320" s="20">
        <v>4380</v>
      </c>
      <c r="D3320" s="20">
        <v>23032</v>
      </c>
    </row>
    <row r="3321" spans="1:4" x14ac:dyDescent="0.2">
      <c r="A3321" t="s">
        <v>63</v>
      </c>
      <c r="B3321" s="20">
        <v>7685</v>
      </c>
      <c r="C3321" s="20">
        <v>7554</v>
      </c>
      <c r="D3321" s="20">
        <v>39723</v>
      </c>
    </row>
    <row r="3322" spans="1:4" x14ac:dyDescent="0.2">
      <c r="A3322" t="s">
        <v>64</v>
      </c>
      <c r="B3322" s="20">
        <v>5615</v>
      </c>
      <c r="C3322" s="20">
        <v>5490</v>
      </c>
      <c r="D3322" s="20">
        <v>26610</v>
      </c>
    </row>
    <row r="3323" spans="1:4" x14ac:dyDescent="0.2">
      <c r="A3323" t="s">
        <v>74</v>
      </c>
      <c r="B3323" s="20">
        <v>3637</v>
      </c>
      <c r="C3323" s="20">
        <v>3557</v>
      </c>
      <c r="D3323" s="20">
        <v>16434</v>
      </c>
    </row>
    <row r="3324" spans="1:4" x14ac:dyDescent="0.2">
      <c r="A3324" t="s">
        <v>66</v>
      </c>
      <c r="B3324">
        <v>14</v>
      </c>
      <c r="C3324">
        <v>0</v>
      </c>
      <c r="D3324">
        <v>0</v>
      </c>
    </row>
    <row r="3325" spans="1:4" x14ac:dyDescent="0.2">
      <c r="A3325" t="s">
        <v>191</v>
      </c>
    </row>
    <row r="3326" spans="1:4" x14ac:dyDescent="0.2">
      <c r="A3326" t="s">
        <v>82</v>
      </c>
    </row>
    <row r="3327" spans="1:4" x14ac:dyDescent="0.2">
      <c r="A3327" t="s">
        <v>72</v>
      </c>
      <c r="B3327" s="20">
        <v>47546</v>
      </c>
      <c r="C3327" s="20">
        <v>46898</v>
      </c>
      <c r="D3327" s="20">
        <v>203254</v>
      </c>
    </row>
    <row r="3328" spans="1:4" x14ac:dyDescent="0.2">
      <c r="A3328" t="s">
        <v>59</v>
      </c>
      <c r="B3328">
        <v>525</v>
      </c>
      <c r="C3328">
        <v>513</v>
      </c>
      <c r="D3328" s="20">
        <v>2227</v>
      </c>
    </row>
    <row r="3329" spans="1:4" x14ac:dyDescent="0.2">
      <c r="A3329" t="s">
        <v>60</v>
      </c>
      <c r="B3329">
        <v>85</v>
      </c>
      <c r="C3329">
        <v>85</v>
      </c>
      <c r="D3329">
        <v>370</v>
      </c>
    </row>
    <row r="3330" spans="1:4" x14ac:dyDescent="0.2">
      <c r="A3330" t="s">
        <v>61</v>
      </c>
      <c r="B3330">
        <v>170</v>
      </c>
      <c r="C3330">
        <v>167</v>
      </c>
      <c r="D3330">
        <v>684</v>
      </c>
    </row>
    <row r="3331" spans="1:4" x14ac:dyDescent="0.2">
      <c r="A3331" t="s">
        <v>62</v>
      </c>
      <c r="B3331" s="20">
        <v>4061</v>
      </c>
      <c r="C3331" s="20">
        <v>4016</v>
      </c>
      <c r="D3331" s="20">
        <v>18090</v>
      </c>
    </row>
    <row r="3332" spans="1:4" x14ac:dyDescent="0.2">
      <c r="A3332" t="s">
        <v>63</v>
      </c>
      <c r="B3332" s="20">
        <v>8010</v>
      </c>
      <c r="C3332" s="20">
        <v>7914</v>
      </c>
      <c r="D3332" s="20">
        <v>35586</v>
      </c>
    </row>
    <row r="3333" spans="1:4" x14ac:dyDescent="0.2">
      <c r="A3333" t="s">
        <v>64</v>
      </c>
      <c r="B3333" s="20">
        <v>20564</v>
      </c>
      <c r="C3333" s="20">
        <v>20327</v>
      </c>
      <c r="D3333" s="20">
        <v>87940</v>
      </c>
    </row>
    <row r="3334" spans="1:4" x14ac:dyDescent="0.2">
      <c r="A3334" t="s">
        <v>74</v>
      </c>
      <c r="B3334" s="20">
        <v>14055</v>
      </c>
      <c r="C3334" s="20">
        <v>13876</v>
      </c>
      <c r="D3334" s="20">
        <v>58357</v>
      </c>
    </row>
    <row r="3335" spans="1:4" x14ac:dyDescent="0.2">
      <c r="A3335" t="s">
        <v>66</v>
      </c>
      <c r="B3335">
        <v>76</v>
      </c>
      <c r="C3335">
        <v>0</v>
      </c>
      <c r="D3335">
        <v>0</v>
      </c>
    </row>
    <row r="3336" spans="1:4" x14ac:dyDescent="0.2">
      <c r="A3336" t="s">
        <v>83</v>
      </c>
    </row>
    <row r="3337" spans="1:4" x14ac:dyDescent="0.2">
      <c r="A3337" t="s">
        <v>72</v>
      </c>
      <c r="B3337">
        <v>0</v>
      </c>
      <c r="C3337">
        <v>0</v>
      </c>
      <c r="D3337">
        <v>0</v>
      </c>
    </row>
    <row r="3338" spans="1:4" x14ac:dyDescent="0.2">
      <c r="A3338" t="s">
        <v>59</v>
      </c>
      <c r="B3338">
        <v>0</v>
      </c>
      <c r="C3338">
        <v>0</v>
      </c>
      <c r="D3338">
        <v>0</v>
      </c>
    </row>
    <row r="3339" spans="1:4" x14ac:dyDescent="0.2">
      <c r="A3339" t="s">
        <v>60</v>
      </c>
      <c r="B3339">
        <v>0</v>
      </c>
      <c r="C3339">
        <v>0</v>
      </c>
      <c r="D3339">
        <v>0</v>
      </c>
    </row>
    <row r="3340" spans="1:4" x14ac:dyDescent="0.2">
      <c r="A3340" t="s">
        <v>61</v>
      </c>
      <c r="B3340">
        <v>0</v>
      </c>
      <c r="C3340">
        <v>0</v>
      </c>
      <c r="D3340">
        <v>0</v>
      </c>
    </row>
    <row r="3341" spans="1:4" x14ac:dyDescent="0.2">
      <c r="A3341" t="s">
        <v>62</v>
      </c>
      <c r="B3341">
        <v>0</v>
      </c>
      <c r="C3341">
        <v>0</v>
      </c>
      <c r="D3341">
        <v>0</v>
      </c>
    </row>
    <row r="3342" spans="1:4" x14ac:dyDescent="0.2">
      <c r="A3342" t="s">
        <v>63</v>
      </c>
      <c r="B3342">
        <v>0</v>
      </c>
      <c r="C3342">
        <v>0</v>
      </c>
      <c r="D3342">
        <v>0</v>
      </c>
    </row>
    <row r="3343" spans="1:4" x14ac:dyDescent="0.2">
      <c r="A3343" t="s">
        <v>64</v>
      </c>
      <c r="B3343">
        <v>0</v>
      </c>
      <c r="C3343">
        <v>0</v>
      </c>
      <c r="D3343">
        <v>0</v>
      </c>
    </row>
    <row r="3344" spans="1:4" x14ac:dyDescent="0.2">
      <c r="A3344" t="s">
        <v>74</v>
      </c>
      <c r="B3344">
        <v>0</v>
      </c>
      <c r="C3344">
        <v>0</v>
      </c>
      <c r="D3344">
        <v>0</v>
      </c>
    </row>
    <row r="3345" spans="1:4" x14ac:dyDescent="0.2">
      <c r="A3345" t="s">
        <v>66</v>
      </c>
      <c r="B3345">
        <v>0</v>
      </c>
      <c r="C3345">
        <v>0</v>
      </c>
      <c r="D3345">
        <v>0</v>
      </c>
    </row>
    <row r="3346" spans="1:4" x14ac:dyDescent="0.2">
      <c r="A3346" t="s">
        <v>84</v>
      </c>
    </row>
    <row r="3347" spans="1:4" x14ac:dyDescent="0.2">
      <c r="A3347" t="s">
        <v>72</v>
      </c>
      <c r="B3347" s="20">
        <v>47546</v>
      </c>
      <c r="C3347" s="20">
        <v>46898</v>
      </c>
      <c r="D3347" s="20">
        <v>203254</v>
      </c>
    </row>
    <row r="3348" spans="1:4" x14ac:dyDescent="0.2">
      <c r="A3348" t="s">
        <v>59</v>
      </c>
      <c r="B3348">
        <v>525</v>
      </c>
      <c r="C3348">
        <v>513</v>
      </c>
      <c r="D3348" s="20">
        <v>2227</v>
      </c>
    </row>
    <row r="3349" spans="1:4" x14ac:dyDescent="0.2">
      <c r="A3349" t="s">
        <v>60</v>
      </c>
      <c r="B3349">
        <v>85</v>
      </c>
      <c r="C3349">
        <v>85</v>
      </c>
      <c r="D3349">
        <v>370</v>
      </c>
    </row>
    <row r="3350" spans="1:4" x14ac:dyDescent="0.2">
      <c r="A3350" t="s">
        <v>61</v>
      </c>
      <c r="B3350">
        <v>170</v>
      </c>
      <c r="C3350">
        <v>167</v>
      </c>
      <c r="D3350">
        <v>684</v>
      </c>
    </row>
    <row r="3351" spans="1:4" x14ac:dyDescent="0.2">
      <c r="A3351" t="s">
        <v>62</v>
      </c>
      <c r="B3351" s="20">
        <v>4061</v>
      </c>
      <c r="C3351" s="20">
        <v>4016</v>
      </c>
      <c r="D3351" s="20">
        <v>18090</v>
      </c>
    </row>
    <row r="3352" spans="1:4" x14ac:dyDescent="0.2">
      <c r="A3352" t="s">
        <v>63</v>
      </c>
      <c r="B3352" s="20">
        <v>8010</v>
      </c>
      <c r="C3352" s="20">
        <v>7914</v>
      </c>
      <c r="D3352" s="20">
        <v>35586</v>
      </c>
    </row>
    <row r="3353" spans="1:4" x14ac:dyDescent="0.2">
      <c r="A3353" t="s">
        <v>64</v>
      </c>
      <c r="B3353" s="20">
        <v>20564</v>
      </c>
      <c r="C3353" s="20">
        <v>20327</v>
      </c>
      <c r="D3353" s="20">
        <v>87940</v>
      </c>
    </row>
    <row r="3354" spans="1:4" x14ac:dyDescent="0.2">
      <c r="A3354" t="s">
        <v>74</v>
      </c>
      <c r="B3354" s="20">
        <v>14055</v>
      </c>
      <c r="C3354" s="20">
        <v>13876</v>
      </c>
      <c r="D3354" s="20">
        <v>58357</v>
      </c>
    </row>
    <row r="3355" spans="1:4" x14ac:dyDescent="0.2">
      <c r="A3355" t="s">
        <v>66</v>
      </c>
      <c r="B3355">
        <v>76</v>
      </c>
      <c r="C3355">
        <v>0</v>
      </c>
      <c r="D3355">
        <v>0</v>
      </c>
    </row>
    <row r="3356" spans="1:4" x14ac:dyDescent="0.2">
      <c r="A3356" t="s">
        <v>192</v>
      </c>
    </row>
    <row r="3357" spans="1:4" x14ac:dyDescent="0.2">
      <c r="A3357" t="s">
        <v>82</v>
      </c>
    </row>
    <row r="3358" spans="1:4" x14ac:dyDescent="0.2">
      <c r="A3358" t="s">
        <v>72</v>
      </c>
      <c r="B3358" s="20">
        <v>33854</v>
      </c>
      <c r="C3358" s="20">
        <v>32916</v>
      </c>
      <c r="D3358" s="20">
        <v>168157</v>
      </c>
    </row>
    <row r="3359" spans="1:4" x14ac:dyDescent="0.2">
      <c r="A3359" t="s">
        <v>59</v>
      </c>
      <c r="B3359">
        <v>535</v>
      </c>
      <c r="C3359">
        <v>505</v>
      </c>
      <c r="D3359" s="20">
        <v>2556</v>
      </c>
    </row>
    <row r="3360" spans="1:4" x14ac:dyDescent="0.2">
      <c r="A3360" t="s">
        <v>60</v>
      </c>
      <c r="B3360">
        <v>36</v>
      </c>
      <c r="C3360">
        <v>36</v>
      </c>
      <c r="D3360">
        <v>196</v>
      </c>
    </row>
    <row r="3361" spans="1:4" x14ac:dyDescent="0.2">
      <c r="A3361" t="s">
        <v>61</v>
      </c>
      <c r="B3361">
        <v>223</v>
      </c>
      <c r="C3361">
        <v>217</v>
      </c>
      <c r="D3361" s="20">
        <v>1268</v>
      </c>
    </row>
    <row r="3362" spans="1:4" x14ac:dyDescent="0.2">
      <c r="A3362" t="s">
        <v>62</v>
      </c>
      <c r="B3362" s="20">
        <v>4299</v>
      </c>
      <c r="C3362" s="20">
        <v>4094</v>
      </c>
      <c r="D3362" s="20">
        <v>22407</v>
      </c>
    </row>
    <row r="3363" spans="1:4" x14ac:dyDescent="0.2">
      <c r="A3363" t="s">
        <v>63</v>
      </c>
      <c r="B3363" s="20">
        <v>5715</v>
      </c>
      <c r="C3363" s="20">
        <v>5570</v>
      </c>
      <c r="D3363" s="20">
        <v>30389</v>
      </c>
    </row>
    <row r="3364" spans="1:4" x14ac:dyDescent="0.2">
      <c r="A3364" t="s">
        <v>64</v>
      </c>
      <c r="B3364" s="20">
        <v>9221</v>
      </c>
      <c r="C3364" s="20">
        <v>8946</v>
      </c>
      <c r="D3364" s="20">
        <v>45323</v>
      </c>
    </row>
    <row r="3365" spans="1:4" x14ac:dyDescent="0.2">
      <c r="A3365" t="s">
        <v>74</v>
      </c>
      <c r="B3365" s="20">
        <v>13745</v>
      </c>
      <c r="C3365" s="20">
        <v>13548</v>
      </c>
      <c r="D3365" s="20">
        <v>66018</v>
      </c>
    </row>
    <row r="3366" spans="1:4" x14ac:dyDescent="0.2">
      <c r="A3366" t="s">
        <v>66</v>
      </c>
      <c r="B3366">
        <v>80</v>
      </c>
      <c r="C3366">
        <v>0</v>
      </c>
      <c r="D3366">
        <v>0</v>
      </c>
    </row>
    <row r="3367" spans="1:4" x14ac:dyDescent="0.2">
      <c r="A3367" t="s">
        <v>83</v>
      </c>
    </row>
    <row r="3368" spans="1:4" x14ac:dyDescent="0.2">
      <c r="A3368" t="s">
        <v>72</v>
      </c>
      <c r="B3368" s="20">
        <v>7786</v>
      </c>
      <c r="C3368" s="20">
        <v>7240</v>
      </c>
      <c r="D3368" s="20">
        <v>35771</v>
      </c>
    </row>
    <row r="3369" spans="1:4" x14ac:dyDescent="0.2">
      <c r="A3369" t="s">
        <v>59</v>
      </c>
      <c r="B3369">
        <v>214</v>
      </c>
      <c r="C3369">
        <v>189</v>
      </c>
      <c r="D3369" s="20">
        <v>1046</v>
      </c>
    </row>
    <row r="3370" spans="1:4" x14ac:dyDescent="0.2">
      <c r="A3370" t="s">
        <v>60</v>
      </c>
      <c r="B3370">
        <v>17</v>
      </c>
      <c r="C3370">
        <v>17</v>
      </c>
      <c r="D3370">
        <v>90</v>
      </c>
    </row>
    <row r="3371" spans="1:4" x14ac:dyDescent="0.2">
      <c r="A3371" t="s">
        <v>61</v>
      </c>
      <c r="B3371">
        <v>66</v>
      </c>
      <c r="C3371">
        <v>63</v>
      </c>
      <c r="D3371">
        <v>367</v>
      </c>
    </row>
    <row r="3372" spans="1:4" x14ac:dyDescent="0.2">
      <c r="A3372" t="s">
        <v>62</v>
      </c>
      <c r="B3372" s="20">
        <v>2294</v>
      </c>
      <c r="C3372" s="20">
        <v>2141</v>
      </c>
      <c r="D3372" s="20">
        <v>11443</v>
      </c>
    </row>
    <row r="3373" spans="1:4" x14ac:dyDescent="0.2">
      <c r="A3373" t="s">
        <v>63</v>
      </c>
      <c r="B3373" s="20">
        <v>1941</v>
      </c>
      <c r="C3373" s="20">
        <v>1844</v>
      </c>
      <c r="D3373" s="20">
        <v>9477</v>
      </c>
    </row>
    <row r="3374" spans="1:4" x14ac:dyDescent="0.2">
      <c r="A3374" t="s">
        <v>64</v>
      </c>
      <c r="B3374" s="20">
        <v>2109</v>
      </c>
      <c r="C3374" s="20">
        <v>1955</v>
      </c>
      <c r="D3374" s="20">
        <v>9096</v>
      </c>
    </row>
    <row r="3375" spans="1:4" x14ac:dyDescent="0.2">
      <c r="A3375" t="s">
        <v>74</v>
      </c>
      <c r="B3375" s="20">
        <v>1073</v>
      </c>
      <c r="C3375" s="20">
        <v>1031</v>
      </c>
      <c r="D3375" s="20">
        <v>4252</v>
      </c>
    </row>
    <row r="3376" spans="1:4" x14ac:dyDescent="0.2">
      <c r="A3376" t="s">
        <v>66</v>
      </c>
      <c r="B3376">
        <v>72</v>
      </c>
      <c r="C3376">
        <v>0</v>
      </c>
      <c r="D3376">
        <v>0</v>
      </c>
    </row>
    <row r="3377" spans="1:4" x14ac:dyDescent="0.2">
      <c r="A3377" t="s">
        <v>84</v>
      </c>
    </row>
    <row r="3378" spans="1:4" x14ac:dyDescent="0.2">
      <c r="A3378" t="s">
        <v>72</v>
      </c>
      <c r="B3378" s="20">
        <v>26068</v>
      </c>
      <c r="C3378" s="20">
        <v>25676</v>
      </c>
      <c r="D3378" s="20">
        <v>132386</v>
      </c>
    </row>
    <row r="3379" spans="1:4" x14ac:dyDescent="0.2">
      <c r="A3379" t="s">
        <v>59</v>
      </c>
      <c r="B3379">
        <v>321</v>
      </c>
      <c r="C3379">
        <v>316</v>
      </c>
      <c r="D3379" s="20">
        <v>1510</v>
      </c>
    </row>
    <row r="3380" spans="1:4" x14ac:dyDescent="0.2">
      <c r="A3380" t="s">
        <v>60</v>
      </c>
      <c r="B3380">
        <v>19</v>
      </c>
      <c r="C3380">
        <v>19</v>
      </c>
      <c r="D3380">
        <v>106</v>
      </c>
    </row>
    <row r="3381" spans="1:4" x14ac:dyDescent="0.2">
      <c r="A3381" t="s">
        <v>61</v>
      </c>
      <c r="B3381">
        <v>157</v>
      </c>
      <c r="C3381">
        <v>154</v>
      </c>
      <c r="D3381">
        <v>901</v>
      </c>
    </row>
    <row r="3382" spans="1:4" x14ac:dyDescent="0.2">
      <c r="A3382" t="s">
        <v>62</v>
      </c>
      <c r="B3382" s="20">
        <v>2005</v>
      </c>
      <c r="C3382" s="20">
        <v>1953</v>
      </c>
      <c r="D3382" s="20">
        <v>10964</v>
      </c>
    </row>
    <row r="3383" spans="1:4" x14ac:dyDescent="0.2">
      <c r="A3383" t="s">
        <v>63</v>
      </c>
      <c r="B3383" s="20">
        <v>3774</v>
      </c>
      <c r="C3383" s="20">
        <v>3726</v>
      </c>
      <c r="D3383" s="20">
        <v>20912</v>
      </c>
    </row>
    <row r="3384" spans="1:4" x14ac:dyDescent="0.2">
      <c r="A3384" t="s">
        <v>64</v>
      </c>
      <c r="B3384" s="20">
        <v>7112</v>
      </c>
      <c r="C3384" s="20">
        <v>6991</v>
      </c>
      <c r="D3384" s="20">
        <v>36227</v>
      </c>
    </row>
    <row r="3385" spans="1:4" x14ac:dyDescent="0.2">
      <c r="A3385" t="s">
        <v>74</v>
      </c>
      <c r="B3385" s="20">
        <v>12672</v>
      </c>
      <c r="C3385" s="20">
        <v>12517</v>
      </c>
      <c r="D3385" s="20">
        <v>61766</v>
      </c>
    </row>
    <row r="3386" spans="1:4" x14ac:dyDescent="0.2">
      <c r="A3386" t="s">
        <v>66</v>
      </c>
      <c r="B3386">
        <v>8</v>
      </c>
      <c r="C3386">
        <v>0</v>
      </c>
      <c r="D3386">
        <v>0</v>
      </c>
    </row>
    <row r="3387" spans="1:4" x14ac:dyDescent="0.2">
      <c r="A3387" t="s">
        <v>193</v>
      </c>
    </row>
    <row r="3388" spans="1:4" x14ac:dyDescent="0.2">
      <c r="A3388" t="s">
        <v>82</v>
      </c>
    </row>
    <row r="3389" spans="1:4" x14ac:dyDescent="0.2">
      <c r="A3389" t="s">
        <v>72</v>
      </c>
      <c r="B3389" s="20">
        <v>11215</v>
      </c>
      <c r="C3389" s="20">
        <v>10940</v>
      </c>
      <c r="D3389" s="20">
        <v>53318</v>
      </c>
    </row>
    <row r="3390" spans="1:4" x14ac:dyDescent="0.2">
      <c r="A3390" t="s">
        <v>59</v>
      </c>
      <c r="B3390">
        <v>83</v>
      </c>
      <c r="C3390">
        <v>81</v>
      </c>
      <c r="D3390">
        <v>316</v>
      </c>
    </row>
    <row r="3391" spans="1:4" x14ac:dyDescent="0.2">
      <c r="A3391" t="s">
        <v>60</v>
      </c>
      <c r="B3391">
        <v>81</v>
      </c>
      <c r="C3391">
        <v>59</v>
      </c>
      <c r="D3391">
        <v>304</v>
      </c>
    </row>
    <row r="3392" spans="1:4" x14ac:dyDescent="0.2">
      <c r="A3392" t="s">
        <v>61</v>
      </c>
      <c r="B3392">
        <v>28</v>
      </c>
      <c r="C3392">
        <v>28</v>
      </c>
      <c r="D3392">
        <v>191</v>
      </c>
    </row>
    <row r="3393" spans="1:4" x14ac:dyDescent="0.2">
      <c r="A3393" t="s">
        <v>62</v>
      </c>
      <c r="B3393" s="20">
        <v>1218</v>
      </c>
      <c r="C3393" s="20">
        <v>1156</v>
      </c>
      <c r="D3393" s="20">
        <v>6180</v>
      </c>
    </row>
    <row r="3394" spans="1:4" x14ac:dyDescent="0.2">
      <c r="A3394" t="s">
        <v>63</v>
      </c>
      <c r="B3394" s="20">
        <v>1048</v>
      </c>
      <c r="C3394" s="20">
        <v>1018</v>
      </c>
      <c r="D3394" s="20">
        <v>5470</v>
      </c>
    </row>
    <row r="3395" spans="1:4" x14ac:dyDescent="0.2">
      <c r="A3395" t="s">
        <v>64</v>
      </c>
      <c r="B3395" s="20">
        <v>3401</v>
      </c>
      <c r="C3395" s="20">
        <v>3332</v>
      </c>
      <c r="D3395" s="20">
        <v>16037</v>
      </c>
    </row>
    <row r="3396" spans="1:4" x14ac:dyDescent="0.2">
      <c r="A3396" t="s">
        <v>74</v>
      </c>
      <c r="B3396" s="20">
        <v>5342</v>
      </c>
      <c r="C3396" s="20">
        <v>5266</v>
      </c>
      <c r="D3396" s="20">
        <v>24820</v>
      </c>
    </row>
    <row r="3397" spans="1:4" x14ac:dyDescent="0.2">
      <c r="A3397" t="s">
        <v>66</v>
      </c>
      <c r="B3397">
        <v>14</v>
      </c>
      <c r="C3397">
        <v>0</v>
      </c>
      <c r="D3397">
        <v>0</v>
      </c>
    </row>
    <row r="3398" spans="1:4" x14ac:dyDescent="0.2">
      <c r="A3398" t="s">
        <v>83</v>
      </c>
    </row>
    <row r="3399" spans="1:4" x14ac:dyDescent="0.2">
      <c r="A3399" t="s">
        <v>72</v>
      </c>
      <c r="B3399">
        <v>0</v>
      </c>
      <c r="C3399">
        <v>0</v>
      </c>
      <c r="D3399">
        <v>0</v>
      </c>
    </row>
    <row r="3400" spans="1:4" x14ac:dyDescent="0.2">
      <c r="A3400" t="s">
        <v>59</v>
      </c>
      <c r="B3400">
        <v>0</v>
      </c>
      <c r="C3400">
        <v>0</v>
      </c>
      <c r="D3400">
        <v>0</v>
      </c>
    </row>
    <row r="3401" spans="1:4" x14ac:dyDescent="0.2">
      <c r="A3401" t="s">
        <v>60</v>
      </c>
      <c r="B3401">
        <v>0</v>
      </c>
      <c r="C3401">
        <v>0</v>
      </c>
      <c r="D3401">
        <v>0</v>
      </c>
    </row>
    <row r="3402" spans="1:4" x14ac:dyDescent="0.2">
      <c r="A3402" t="s">
        <v>61</v>
      </c>
      <c r="B3402">
        <v>0</v>
      </c>
      <c r="C3402">
        <v>0</v>
      </c>
      <c r="D3402">
        <v>0</v>
      </c>
    </row>
    <row r="3403" spans="1:4" x14ac:dyDescent="0.2">
      <c r="A3403" t="s">
        <v>62</v>
      </c>
      <c r="B3403">
        <v>0</v>
      </c>
      <c r="C3403">
        <v>0</v>
      </c>
      <c r="D3403">
        <v>0</v>
      </c>
    </row>
    <row r="3404" spans="1:4" x14ac:dyDescent="0.2">
      <c r="A3404" t="s">
        <v>63</v>
      </c>
      <c r="B3404">
        <v>0</v>
      </c>
      <c r="C3404">
        <v>0</v>
      </c>
      <c r="D3404">
        <v>0</v>
      </c>
    </row>
    <row r="3405" spans="1:4" x14ac:dyDescent="0.2">
      <c r="A3405" t="s">
        <v>64</v>
      </c>
      <c r="B3405">
        <v>0</v>
      </c>
      <c r="C3405">
        <v>0</v>
      </c>
      <c r="D3405">
        <v>0</v>
      </c>
    </row>
    <row r="3406" spans="1:4" x14ac:dyDescent="0.2">
      <c r="A3406" t="s">
        <v>74</v>
      </c>
      <c r="B3406">
        <v>0</v>
      </c>
      <c r="C3406">
        <v>0</v>
      </c>
      <c r="D3406">
        <v>0</v>
      </c>
    </row>
    <row r="3407" spans="1:4" x14ac:dyDescent="0.2">
      <c r="A3407" t="s">
        <v>66</v>
      </c>
      <c r="B3407">
        <v>0</v>
      </c>
      <c r="C3407">
        <v>0</v>
      </c>
      <c r="D3407">
        <v>0</v>
      </c>
    </row>
    <row r="3408" spans="1:4" x14ac:dyDescent="0.2">
      <c r="A3408" t="s">
        <v>84</v>
      </c>
    </row>
    <row r="3409" spans="1:4" x14ac:dyDescent="0.2">
      <c r="A3409" t="s">
        <v>72</v>
      </c>
      <c r="B3409" s="20">
        <v>11215</v>
      </c>
      <c r="C3409" s="20">
        <v>10940</v>
      </c>
      <c r="D3409" s="20">
        <v>53318</v>
      </c>
    </row>
    <row r="3410" spans="1:4" x14ac:dyDescent="0.2">
      <c r="A3410" t="s">
        <v>59</v>
      </c>
      <c r="B3410">
        <v>83</v>
      </c>
      <c r="C3410">
        <v>81</v>
      </c>
      <c r="D3410">
        <v>316</v>
      </c>
    </row>
    <row r="3411" spans="1:4" x14ac:dyDescent="0.2">
      <c r="A3411" t="s">
        <v>60</v>
      </c>
      <c r="B3411">
        <v>81</v>
      </c>
      <c r="C3411">
        <v>59</v>
      </c>
      <c r="D3411">
        <v>304</v>
      </c>
    </row>
    <row r="3412" spans="1:4" x14ac:dyDescent="0.2">
      <c r="A3412" t="s">
        <v>61</v>
      </c>
      <c r="B3412">
        <v>28</v>
      </c>
      <c r="C3412">
        <v>28</v>
      </c>
      <c r="D3412">
        <v>191</v>
      </c>
    </row>
    <row r="3413" spans="1:4" x14ac:dyDescent="0.2">
      <c r="A3413" t="s">
        <v>62</v>
      </c>
      <c r="B3413" s="20">
        <v>1218</v>
      </c>
      <c r="C3413" s="20">
        <v>1156</v>
      </c>
      <c r="D3413" s="20">
        <v>6180</v>
      </c>
    </row>
    <row r="3414" spans="1:4" x14ac:dyDescent="0.2">
      <c r="A3414" t="s">
        <v>63</v>
      </c>
      <c r="B3414" s="20">
        <v>1048</v>
      </c>
      <c r="C3414" s="20">
        <v>1018</v>
      </c>
      <c r="D3414" s="20">
        <v>5470</v>
      </c>
    </row>
    <row r="3415" spans="1:4" x14ac:dyDescent="0.2">
      <c r="A3415" t="s">
        <v>64</v>
      </c>
      <c r="B3415" s="20">
        <v>3401</v>
      </c>
      <c r="C3415" s="20">
        <v>3332</v>
      </c>
      <c r="D3415" s="20">
        <v>16037</v>
      </c>
    </row>
    <row r="3416" spans="1:4" x14ac:dyDescent="0.2">
      <c r="A3416" t="s">
        <v>74</v>
      </c>
      <c r="B3416" s="20">
        <v>5342</v>
      </c>
      <c r="C3416" s="20">
        <v>5266</v>
      </c>
      <c r="D3416" s="20">
        <v>24820</v>
      </c>
    </row>
    <row r="3417" spans="1:4" x14ac:dyDescent="0.2">
      <c r="A3417" t="s">
        <v>66</v>
      </c>
      <c r="B3417">
        <v>14</v>
      </c>
      <c r="C3417">
        <v>0</v>
      </c>
      <c r="D3417">
        <v>0</v>
      </c>
    </row>
    <row r="3418" spans="1:4" x14ac:dyDescent="0.2">
      <c r="A3418" t="s">
        <v>194</v>
      </c>
    </row>
    <row r="3419" spans="1:4" x14ac:dyDescent="0.2">
      <c r="A3419" t="s">
        <v>82</v>
      </c>
    </row>
    <row r="3420" spans="1:4" x14ac:dyDescent="0.2">
      <c r="A3420" t="s">
        <v>72</v>
      </c>
      <c r="B3420" s="20">
        <v>17995</v>
      </c>
      <c r="C3420" s="20">
        <v>17263</v>
      </c>
      <c r="D3420" s="20">
        <v>84309</v>
      </c>
    </row>
    <row r="3421" spans="1:4" x14ac:dyDescent="0.2">
      <c r="A3421" t="s">
        <v>59</v>
      </c>
      <c r="B3421">
        <v>127</v>
      </c>
      <c r="C3421">
        <v>119</v>
      </c>
      <c r="D3421">
        <v>531</v>
      </c>
    </row>
    <row r="3422" spans="1:4" x14ac:dyDescent="0.2">
      <c r="A3422" t="s">
        <v>60</v>
      </c>
      <c r="B3422">
        <v>6</v>
      </c>
      <c r="C3422">
        <v>6</v>
      </c>
      <c r="D3422">
        <v>20</v>
      </c>
    </row>
    <row r="3423" spans="1:4" x14ac:dyDescent="0.2">
      <c r="A3423" t="s">
        <v>61</v>
      </c>
      <c r="B3423">
        <v>198</v>
      </c>
      <c r="C3423">
        <v>193</v>
      </c>
      <c r="D3423" s="20">
        <v>1096</v>
      </c>
    </row>
    <row r="3424" spans="1:4" x14ac:dyDescent="0.2">
      <c r="A3424" t="s">
        <v>62</v>
      </c>
      <c r="B3424" s="20">
        <v>1334</v>
      </c>
      <c r="C3424" s="20">
        <v>1302</v>
      </c>
      <c r="D3424" s="20">
        <v>7003</v>
      </c>
    </row>
    <row r="3425" spans="1:4" x14ac:dyDescent="0.2">
      <c r="A3425" t="s">
        <v>63</v>
      </c>
      <c r="B3425" s="20">
        <v>2825</v>
      </c>
      <c r="C3425" s="20">
        <v>2700</v>
      </c>
      <c r="D3425" s="20">
        <v>15117</v>
      </c>
    </row>
    <row r="3426" spans="1:4" x14ac:dyDescent="0.2">
      <c r="A3426" t="s">
        <v>64</v>
      </c>
      <c r="B3426" s="20">
        <v>7050</v>
      </c>
      <c r="C3426" s="20">
        <v>6711</v>
      </c>
      <c r="D3426" s="20">
        <v>33032</v>
      </c>
    </row>
    <row r="3427" spans="1:4" x14ac:dyDescent="0.2">
      <c r="A3427" t="s">
        <v>74</v>
      </c>
      <c r="B3427" s="20">
        <v>6431</v>
      </c>
      <c r="C3427" s="20">
        <v>6232</v>
      </c>
      <c r="D3427" s="20">
        <v>27510</v>
      </c>
    </row>
    <row r="3428" spans="1:4" x14ac:dyDescent="0.2">
      <c r="A3428" t="s">
        <v>66</v>
      </c>
      <c r="B3428">
        <v>24</v>
      </c>
      <c r="C3428">
        <v>0</v>
      </c>
      <c r="D3428">
        <v>0</v>
      </c>
    </row>
    <row r="3429" spans="1:4" x14ac:dyDescent="0.2">
      <c r="A3429" t="s">
        <v>83</v>
      </c>
    </row>
    <row r="3430" spans="1:4" x14ac:dyDescent="0.2">
      <c r="A3430" t="s">
        <v>72</v>
      </c>
      <c r="B3430">
        <v>0</v>
      </c>
      <c r="C3430">
        <v>0</v>
      </c>
      <c r="D3430">
        <v>0</v>
      </c>
    </row>
    <row r="3431" spans="1:4" x14ac:dyDescent="0.2">
      <c r="A3431" t="s">
        <v>59</v>
      </c>
      <c r="B3431">
        <v>0</v>
      </c>
      <c r="C3431">
        <v>0</v>
      </c>
      <c r="D3431">
        <v>0</v>
      </c>
    </row>
    <row r="3432" spans="1:4" x14ac:dyDescent="0.2">
      <c r="A3432" t="s">
        <v>60</v>
      </c>
      <c r="B3432">
        <v>0</v>
      </c>
      <c r="C3432">
        <v>0</v>
      </c>
      <c r="D3432">
        <v>0</v>
      </c>
    </row>
    <row r="3433" spans="1:4" x14ac:dyDescent="0.2">
      <c r="A3433" t="s">
        <v>61</v>
      </c>
      <c r="B3433">
        <v>0</v>
      </c>
      <c r="C3433">
        <v>0</v>
      </c>
      <c r="D3433">
        <v>0</v>
      </c>
    </row>
    <row r="3434" spans="1:4" x14ac:dyDescent="0.2">
      <c r="A3434" t="s">
        <v>62</v>
      </c>
      <c r="B3434">
        <v>0</v>
      </c>
      <c r="C3434">
        <v>0</v>
      </c>
      <c r="D3434">
        <v>0</v>
      </c>
    </row>
    <row r="3435" spans="1:4" x14ac:dyDescent="0.2">
      <c r="A3435" t="s">
        <v>63</v>
      </c>
      <c r="B3435">
        <v>0</v>
      </c>
      <c r="C3435">
        <v>0</v>
      </c>
      <c r="D3435">
        <v>0</v>
      </c>
    </row>
    <row r="3436" spans="1:4" x14ac:dyDescent="0.2">
      <c r="A3436" t="s">
        <v>64</v>
      </c>
      <c r="B3436">
        <v>0</v>
      </c>
      <c r="C3436">
        <v>0</v>
      </c>
      <c r="D3436">
        <v>0</v>
      </c>
    </row>
    <row r="3437" spans="1:4" x14ac:dyDescent="0.2">
      <c r="A3437" t="s">
        <v>74</v>
      </c>
      <c r="B3437">
        <v>0</v>
      </c>
      <c r="C3437">
        <v>0</v>
      </c>
      <c r="D3437">
        <v>0</v>
      </c>
    </row>
    <row r="3438" spans="1:4" x14ac:dyDescent="0.2">
      <c r="A3438" t="s">
        <v>66</v>
      </c>
      <c r="B3438">
        <v>0</v>
      </c>
      <c r="C3438">
        <v>0</v>
      </c>
      <c r="D3438">
        <v>0</v>
      </c>
    </row>
    <row r="3439" spans="1:4" x14ac:dyDescent="0.2">
      <c r="A3439" t="s">
        <v>84</v>
      </c>
    </row>
    <row r="3440" spans="1:4" x14ac:dyDescent="0.2">
      <c r="A3440" t="s">
        <v>72</v>
      </c>
      <c r="B3440" s="20">
        <v>17995</v>
      </c>
      <c r="C3440" s="20">
        <v>17263</v>
      </c>
      <c r="D3440" s="20">
        <v>84309</v>
      </c>
    </row>
    <row r="3441" spans="1:4" x14ac:dyDescent="0.2">
      <c r="A3441" t="s">
        <v>59</v>
      </c>
      <c r="B3441">
        <v>127</v>
      </c>
      <c r="C3441">
        <v>119</v>
      </c>
      <c r="D3441">
        <v>531</v>
      </c>
    </row>
    <row r="3442" spans="1:4" x14ac:dyDescent="0.2">
      <c r="A3442" t="s">
        <v>60</v>
      </c>
      <c r="B3442">
        <v>6</v>
      </c>
      <c r="C3442">
        <v>6</v>
      </c>
      <c r="D3442">
        <v>20</v>
      </c>
    </row>
    <row r="3443" spans="1:4" x14ac:dyDescent="0.2">
      <c r="A3443" t="s">
        <v>61</v>
      </c>
      <c r="B3443">
        <v>198</v>
      </c>
      <c r="C3443">
        <v>193</v>
      </c>
      <c r="D3443" s="20">
        <v>1096</v>
      </c>
    </row>
    <row r="3444" spans="1:4" x14ac:dyDescent="0.2">
      <c r="A3444" t="s">
        <v>62</v>
      </c>
      <c r="B3444" s="20">
        <v>1334</v>
      </c>
      <c r="C3444" s="20">
        <v>1302</v>
      </c>
      <c r="D3444" s="20">
        <v>7003</v>
      </c>
    </row>
    <row r="3445" spans="1:4" x14ac:dyDescent="0.2">
      <c r="A3445" t="s">
        <v>63</v>
      </c>
      <c r="B3445" s="20">
        <v>2825</v>
      </c>
      <c r="C3445" s="20">
        <v>2700</v>
      </c>
      <c r="D3445" s="20">
        <v>15117</v>
      </c>
    </row>
    <row r="3446" spans="1:4" x14ac:dyDescent="0.2">
      <c r="A3446" t="s">
        <v>64</v>
      </c>
      <c r="B3446" s="20">
        <v>7050</v>
      </c>
      <c r="C3446" s="20">
        <v>6711</v>
      </c>
      <c r="D3446" s="20">
        <v>33032</v>
      </c>
    </row>
    <row r="3447" spans="1:4" x14ac:dyDescent="0.2">
      <c r="A3447" t="s">
        <v>74</v>
      </c>
      <c r="B3447" s="20">
        <v>6431</v>
      </c>
      <c r="C3447" s="20">
        <v>6232</v>
      </c>
      <c r="D3447" s="20">
        <v>27510</v>
      </c>
    </row>
    <row r="3448" spans="1:4" x14ac:dyDescent="0.2">
      <c r="A3448" t="s">
        <v>66</v>
      </c>
      <c r="B3448">
        <v>24</v>
      </c>
      <c r="C3448">
        <v>0</v>
      </c>
      <c r="D3448">
        <v>0</v>
      </c>
    </row>
    <row r="3449" spans="1:4" x14ac:dyDescent="0.2">
      <c r="A3449" t="s">
        <v>195</v>
      </c>
    </row>
    <row r="3450" spans="1:4" x14ac:dyDescent="0.2">
      <c r="A3450" t="s">
        <v>82</v>
      </c>
    </row>
    <row r="3451" spans="1:4" x14ac:dyDescent="0.2">
      <c r="A3451" t="s">
        <v>72</v>
      </c>
      <c r="B3451" s="20">
        <v>23103</v>
      </c>
      <c r="C3451" s="20">
        <v>22801</v>
      </c>
      <c r="D3451" s="20">
        <v>115361</v>
      </c>
    </row>
    <row r="3452" spans="1:4" x14ac:dyDescent="0.2">
      <c r="A3452" t="s">
        <v>59</v>
      </c>
      <c r="B3452">
        <v>248</v>
      </c>
      <c r="C3452">
        <v>238</v>
      </c>
      <c r="D3452" s="20">
        <v>1163</v>
      </c>
    </row>
    <row r="3453" spans="1:4" x14ac:dyDescent="0.2">
      <c r="A3453" t="s">
        <v>60</v>
      </c>
      <c r="B3453">
        <v>196</v>
      </c>
      <c r="C3453">
        <v>191</v>
      </c>
      <c r="D3453" s="20">
        <v>1063</v>
      </c>
    </row>
    <row r="3454" spans="1:4" x14ac:dyDescent="0.2">
      <c r="A3454" t="s">
        <v>61</v>
      </c>
      <c r="B3454">
        <v>328</v>
      </c>
      <c r="C3454">
        <v>321</v>
      </c>
      <c r="D3454" s="20">
        <v>1768</v>
      </c>
    </row>
    <row r="3455" spans="1:4" x14ac:dyDescent="0.2">
      <c r="A3455" t="s">
        <v>62</v>
      </c>
      <c r="B3455" s="20">
        <v>3811</v>
      </c>
      <c r="C3455" s="20">
        <v>3769</v>
      </c>
      <c r="D3455" s="20">
        <v>20255</v>
      </c>
    </row>
    <row r="3456" spans="1:4" x14ac:dyDescent="0.2">
      <c r="A3456" t="s">
        <v>63</v>
      </c>
      <c r="B3456" s="20">
        <v>5167</v>
      </c>
      <c r="C3456" s="20">
        <v>5109</v>
      </c>
      <c r="D3456" s="20">
        <v>27798</v>
      </c>
    </row>
    <row r="3457" spans="1:4" x14ac:dyDescent="0.2">
      <c r="A3457" t="s">
        <v>64</v>
      </c>
      <c r="B3457" s="20">
        <v>6813</v>
      </c>
      <c r="C3457" s="20">
        <v>6735</v>
      </c>
      <c r="D3457" s="20">
        <v>33601</v>
      </c>
    </row>
    <row r="3458" spans="1:4" x14ac:dyDescent="0.2">
      <c r="A3458" t="s">
        <v>74</v>
      </c>
      <c r="B3458" s="20">
        <v>6508</v>
      </c>
      <c r="C3458" s="20">
        <v>6438</v>
      </c>
      <c r="D3458" s="20">
        <v>29713</v>
      </c>
    </row>
    <row r="3459" spans="1:4" x14ac:dyDescent="0.2">
      <c r="A3459" t="s">
        <v>66</v>
      </c>
      <c r="B3459">
        <v>32</v>
      </c>
      <c r="C3459">
        <v>0</v>
      </c>
      <c r="D3459">
        <v>0</v>
      </c>
    </row>
    <row r="3460" spans="1:4" x14ac:dyDescent="0.2">
      <c r="A3460" t="s">
        <v>83</v>
      </c>
    </row>
    <row r="3461" spans="1:4" x14ac:dyDescent="0.2">
      <c r="A3461" t="s">
        <v>72</v>
      </c>
      <c r="B3461">
        <v>0</v>
      </c>
      <c r="C3461">
        <v>0</v>
      </c>
      <c r="D3461">
        <v>0</v>
      </c>
    </row>
    <row r="3462" spans="1:4" x14ac:dyDescent="0.2">
      <c r="A3462" t="s">
        <v>59</v>
      </c>
      <c r="B3462">
        <v>0</v>
      </c>
      <c r="C3462">
        <v>0</v>
      </c>
      <c r="D3462">
        <v>0</v>
      </c>
    </row>
    <row r="3463" spans="1:4" x14ac:dyDescent="0.2">
      <c r="A3463" t="s">
        <v>60</v>
      </c>
      <c r="B3463">
        <v>0</v>
      </c>
      <c r="C3463">
        <v>0</v>
      </c>
      <c r="D3463">
        <v>0</v>
      </c>
    </row>
    <row r="3464" spans="1:4" x14ac:dyDescent="0.2">
      <c r="A3464" t="s">
        <v>61</v>
      </c>
      <c r="B3464">
        <v>0</v>
      </c>
      <c r="C3464">
        <v>0</v>
      </c>
      <c r="D3464">
        <v>0</v>
      </c>
    </row>
    <row r="3465" spans="1:4" x14ac:dyDescent="0.2">
      <c r="A3465" t="s">
        <v>62</v>
      </c>
      <c r="B3465">
        <v>0</v>
      </c>
      <c r="C3465">
        <v>0</v>
      </c>
      <c r="D3465">
        <v>0</v>
      </c>
    </row>
    <row r="3466" spans="1:4" x14ac:dyDescent="0.2">
      <c r="A3466" t="s">
        <v>63</v>
      </c>
      <c r="B3466">
        <v>0</v>
      </c>
      <c r="C3466">
        <v>0</v>
      </c>
      <c r="D3466">
        <v>0</v>
      </c>
    </row>
    <row r="3467" spans="1:4" x14ac:dyDescent="0.2">
      <c r="A3467" t="s">
        <v>64</v>
      </c>
      <c r="B3467">
        <v>0</v>
      </c>
      <c r="C3467">
        <v>0</v>
      </c>
      <c r="D3467">
        <v>0</v>
      </c>
    </row>
    <row r="3468" spans="1:4" x14ac:dyDescent="0.2">
      <c r="A3468" t="s">
        <v>74</v>
      </c>
      <c r="B3468">
        <v>0</v>
      </c>
      <c r="C3468">
        <v>0</v>
      </c>
      <c r="D3468">
        <v>0</v>
      </c>
    </row>
    <row r="3469" spans="1:4" x14ac:dyDescent="0.2">
      <c r="A3469" t="s">
        <v>66</v>
      </c>
      <c r="B3469">
        <v>0</v>
      </c>
      <c r="C3469">
        <v>0</v>
      </c>
      <c r="D3469">
        <v>0</v>
      </c>
    </row>
    <row r="3470" spans="1:4" x14ac:dyDescent="0.2">
      <c r="A3470" t="s">
        <v>84</v>
      </c>
    </row>
    <row r="3471" spans="1:4" x14ac:dyDescent="0.2">
      <c r="A3471" t="s">
        <v>72</v>
      </c>
      <c r="B3471" s="20">
        <v>23103</v>
      </c>
      <c r="C3471" s="20">
        <v>22801</v>
      </c>
      <c r="D3471" s="20">
        <v>115361</v>
      </c>
    </row>
    <row r="3472" spans="1:4" x14ac:dyDescent="0.2">
      <c r="A3472" t="s">
        <v>59</v>
      </c>
      <c r="B3472">
        <v>248</v>
      </c>
      <c r="C3472">
        <v>238</v>
      </c>
      <c r="D3472" s="20">
        <v>1163</v>
      </c>
    </row>
    <row r="3473" spans="1:4" x14ac:dyDescent="0.2">
      <c r="A3473" t="s">
        <v>60</v>
      </c>
      <c r="B3473">
        <v>196</v>
      </c>
      <c r="C3473">
        <v>191</v>
      </c>
      <c r="D3473" s="20">
        <v>1063</v>
      </c>
    </row>
    <row r="3474" spans="1:4" x14ac:dyDescent="0.2">
      <c r="A3474" t="s">
        <v>61</v>
      </c>
      <c r="B3474">
        <v>328</v>
      </c>
      <c r="C3474">
        <v>321</v>
      </c>
      <c r="D3474" s="20">
        <v>1768</v>
      </c>
    </row>
    <row r="3475" spans="1:4" x14ac:dyDescent="0.2">
      <c r="A3475" t="s">
        <v>62</v>
      </c>
      <c r="B3475" s="20">
        <v>3811</v>
      </c>
      <c r="C3475" s="20">
        <v>3769</v>
      </c>
      <c r="D3475" s="20">
        <v>20255</v>
      </c>
    </row>
    <row r="3476" spans="1:4" x14ac:dyDescent="0.2">
      <c r="A3476" t="s">
        <v>63</v>
      </c>
      <c r="B3476" s="20">
        <v>5167</v>
      </c>
      <c r="C3476" s="20">
        <v>5109</v>
      </c>
      <c r="D3476" s="20">
        <v>27798</v>
      </c>
    </row>
    <row r="3477" spans="1:4" x14ac:dyDescent="0.2">
      <c r="A3477" t="s">
        <v>64</v>
      </c>
      <c r="B3477" s="20">
        <v>6813</v>
      </c>
      <c r="C3477" s="20">
        <v>6735</v>
      </c>
      <c r="D3477" s="20">
        <v>33601</v>
      </c>
    </row>
    <row r="3478" spans="1:4" x14ac:dyDescent="0.2">
      <c r="A3478" t="s">
        <v>74</v>
      </c>
      <c r="B3478" s="20">
        <v>6508</v>
      </c>
      <c r="C3478" s="20">
        <v>6438</v>
      </c>
      <c r="D3478" s="20">
        <v>29713</v>
      </c>
    </row>
    <row r="3479" spans="1:4" x14ac:dyDescent="0.2">
      <c r="A3479" t="s">
        <v>66</v>
      </c>
      <c r="B3479">
        <v>32</v>
      </c>
      <c r="C3479">
        <v>0</v>
      </c>
      <c r="D3479">
        <v>0</v>
      </c>
    </row>
    <row r="3480" spans="1:4" x14ac:dyDescent="0.2">
      <c r="A3480" t="s">
        <v>196</v>
      </c>
    </row>
    <row r="3481" spans="1:4" x14ac:dyDescent="0.2">
      <c r="A3481" t="s">
        <v>82</v>
      </c>
    </row>
    <row r="3482" spans="1:4" x14ac:dyDescent="0.2">
      <c r="A3482" t="s">
        <v>72</v>
      </c>
      <c r="B3482" s="20">
        <v>472377</v>
      </c>
      <c r="C3482" s="20">
        <v>454724</v>
      </c>
      <c r="D3482" s="20">
        <v>2191726</v>
      </c>
    </row>
    <row r="3483" spans="1:4" x14ac:dyDescent="0.2">
      <c r="A3483" t="s">
        <v>59</v>
      </c>
      <c r="B3483" s="20">
        <v>24794</v>
      </c>
      <c r="C3483" s="20">
        <v>23793</v>
      </c>
      <c r="D3483" s="20">
        <v>108894</v>
      </c>
    </row>
    <row r="3484" spans="1:4" x14ac:dyDescent="0.2">
      <c r="A3484" t="s">
        <v>60</v>
      </c>
      <c r="B3484" s="20">
        <v>8512</v>
      </c>
      <c r="C3484" s="20">
        <v>8172</v>
      </c>
      <c r="D3484" s="20">
        <v>39192</v>
      </c>
    </row>
    <row r="3485" spans="1:4" x14ac:dyDescent="0.2">
      <c r="A3485" t="s">
        <v>61</v>
      </c>
      <c r="B3485" s="20">
        <v>21490</v>
      </c>
      <c r="C3485" s="20">
        <v>20791</v>
      </c>
      <c r="D3485" s="20">
        <v>96476</v>
      </c>
    </row>
    <row r="3486" spans="1:4" x14ac:dyDescent="0.2">
      <c r="A3486" t="s">
        <v>62</v>
      </c>
      <c r="B3486" s="20">
        <v>101446</v>
      </c>
      <c r="C3486" s="20">
        <v>98281</v>
      </c>
      <c r="D3486" s="20">
        <v>466249</v>
      </c>
    </row>
    <row r="3487" spans="1:4" x14ac:dyDescent="0.2">
      <c r="A3487" t="s">
        <v>63</v>
      </c>
      <c r="B3487" s="20">
        <v>62274</v>
      </c>
      <c r="C3487" s="20">
        <v>60758</v>
      </c>
      <c r="D3487" s="20">
        <v>304926</v>
      </c>
    </row>
    <row r="3488" spans="1:4" x14ac:dyDescent="0.2">
      <c r="A3488" t="s">
        <v>64</v>
      </c>
      <c r="B3488" s="20">
        <v>99021</v>
      </c>
      <c r="C3488" s="20">
        <v>97039</v>
      </c>
      <c r="D3488" s="20">
        <v>483783</v>
      </c>
    </row>
    <row r="3489" spans="1:4" x14ac:dyDescent="0.2">
      <c r="A3489" t="s">
        <v>74</v>
      </c>
      <c r="B3489" s="20">
        <v>149298</v>
      </c>
      <c r="C3489" s="20">
        <v>145890</v>
      </c>
      <c r="D3489" s="20">
        <v>692053</v>
      </c>
    </row>
    <row r="3490" spans="1:4" x14ac:dyDescent="0.2">
      <c r="A3490" t="s">
        <v>66</v>
      </c>
      <c r="B3490" s="20">
        <v>5542</v>
      </c>
      <c r="C3490">
        <v>0</v>
      </c>
      <c r="D3490">
        <v>153</v>
      </c>
    </row>
    <row r="3491" spans="1:4" x14ac:dyDescent="0.2">
      <c r="A3491" t="s">
        <v>83</v>
      </c>
    </row>
    <row r="3492" spans="1:4" x14ac:dyDescent="0.2">
      <c r="A3492" t="s">
        <v>72</v>
      </c>
      <c r="B3492" s="20">
        <v>208886</v>
      </c>
      <c r="C3492" s="20">
        <v>196768</v>
      </c>
      <c r="D3492" s="20">
        <v>910370</v>
      </c>
    </row>
    <row r="3493" spans="1:4" x14ac:dyDescent="0.2">
      <c r="A3493" t="s">
        <v>59</v>
      </c>
      <c r="B3493" s="20">
        <v>21384</v>
      </c>
      <c r="C3493" s="20">
        <v>20521</v>
      </c>
      <c r="D3493" s="20">
        <v>92811</v>
      </c>
    </row>
    <row r="3494" spans="1:4" x14ac:dyDescent="0.2">
      <c r="A3494" t="s">
        <v>60</v>
      </c>
      <c r="B3494" s="20">
        <v>7447</v>
      </c>
      <c r="C3494" s="20">
        <v>7155</v>
      </c>
      <c r="D3494" s="20">
        <v>33855</v>
      </c>
    </row>
    <row r="3495" spans="1:4" x14ac:dyDescent="0.2">
      <c r="A3495" t="s">
        <v>61</v>
      </c>
      <c r="B3495" s="20">
        <v>19766</v>
      </c>
      <c r="C3495" s="20">
        <v>19134</v>
      </c>
      <c r="D3495" s="20">
        <v>87725</v>
      </c>
    </row>
    <row r="3496" spans="1:4" x14ac:dyDescent="0.2">
      <c r="A3496" t="s">
        <v>62</v>
      </c>
      <c r="B3496" s="20">
        <v>83794</v>
      </c>
      <c r="C3496" s="20">
        <v>81151</v>
      </c>
      <c r="D3496" s="20">
        <v>376187</v>
      </c>
    </row>
    <row r="3497" spans="1:4" x14ac:dyDescent="0.2">
      <c r="A3497" t="s">
        <v>63</v>
      </c>
      <c r="B3497" s="20">
        <v>31796</v>
      </c>
      <c r="C3497" s="20">
        <v>30890</v>
      </c>
      <c r="D3497" s="20">
        <v>145753</v>
      </c>
    </row>
    <row r="3498" spans="1:4" x14ac:dyDescent="0.2">
      <c r="A3498" t="s">
        <v>64</v>
      </c>
      <c r="B3498" s="20">
        <v>27754</v>
      </c>
      <c r="C3498" s="20">
        <v>26994</v>
      </c>
      <c r="D3498" s="20">
        <v>129345</v>
      </c>
    </row>
    <row r="3499" spans="1:4" x14ac:dyDescent="0.2">
      <c r="A3499" t="s">
        <v>74</v>
      </c>
      <c r="B3499" s="20">
        <v>11805</v>
      </c>
      <c r="C3499" s="20">
        <v>10923</v>
      </c>
      <c r="D3499" s="20">
        <v>44554</v>
      </c>
    </row>
    <row r="3500" spans="1:4" x14ac:dyDescent="0.2">
      <c r="A3500" t="s">
        <v>66</v>
      </c>
      <c r="B3500" s="20">
        <v>5140</v>
      </c>
      <c r="C3500">
        <v>0</v>
      </c>
      <c r="D3500">
        <v>140</v>
      </c>
    </row>
    <row r="3501" spans="1:4" x14ac:dyDescent="0.2">
      <c r="A3501" t="s">
        <v>84</v>
      </c>
    </row>
    <row r="3502" spans="1:4" x14ac:dyDescent="0.2">
      <c r="A3502" t="s">
        <v>72</v>
      </c>
      <c r="B3502" s="20">
        <v>263491</v>
      </c>
      <c r="C3502" s="20">
        <v>257956</v>
      </c>
      <c r="D3502" s="20">
        <v>1281356</v>
      </c>
    </row>
    <row r="3503" spans="1:4" x14ac:dyDescent="0.2">
      <c r="A3503" t="s">
        <v>59</v>
      </c>
      <c r="B3503" s="20">
        <v>3410</v>
      </c>
      <c r="C3503" s="20">
        <v>3272</v>
      </c>
      <c r="D3503" s="20">
        <v>16083</v>
      </c>
    </row>
    <row r="3504" spans="1:4" x14ac:dyDescent="0.2">
      <c r="A3504" t="s">
        <v>60</v>
      </c>
      <c r="B3504" s="20">
        <v>1065</v>
      </c>
      <c r="C3504" s="20">
        <v>1017</v>
      </c>
      <c r="D3504" s="20">
        <v>5337</v>
      </c>
    </row>
    <row r="3505" spans="1:4" x14ac:dyDescent="0.2">
      <c r="A3505" t="s">
        <v>61</v>
      </c>
      <c r="B3505" s="20">
        <v>1724</v>
      </c>
      <c r="C3505" s="20">
        <v>1657</v>
      </c>
      <c r="D3505" s="20">
        <v>8751</v>
      </c>
    </row>
    <row r="3506" spans="1:4" x14ac:dyDescent="0.2">
      <c r="A3506" t="s">
        <v>62</v>
      </c>
      <c r="B3506" s="20">
        <v>17652</v>
      </c>
      <c r="C3506" s="20">
        <v>17130</v>
      </c>
      <c r="D3506" s="20">
        <v>90062</v>
      </c>
    </row>
    <row r="3507" spans="1:4" x14ac:dyDescent="0.2">
      <c r="A3507" t="s">
        <v>63</v>
      </c>
      <c r="B3507" s="20">
        <v>30478</v>
      </c>
      <c r="C3507" s="20">
        <v>29868</v>
      </c>
      <c r="D3507" s="20">
        <v>159173</v>
      </c>
    </row>
    <row r="3508" spans="1:4" x14ac:dyDescent="0.2">
      <c r="A3508" t="s">
        <v>64</v>
      </c>
      <c r="B3508" s="20">
        <v>71267</v>
      </c>
      <c r="C3508" s="20">
        <v>70045</v>
      </c>
      <c r="D3508" s="20">
        <v>354438</v>
      </c>
    </row>
    <row r="3509" spans="1:4" x14ac:dyDescent="0.2">
      <c r="A3509" t="s">
        <v>74</v>
      </c>
      <c r="B3509" s="20">
        <v>137493</v>
      </c>
      <c r="C3509" s="20">
        <v>134967</v>
      </c>
      <c r="D3509" s="20">
        <v>647499</v>
      </c>
    </row>
    <row r="3510" spans="1:4" x14ac:dyDescent="0.2">
      <c r="A3510" t="s">
        <v>66</v>
      </c>
      <c r="B3510">
        <v>402</v>
      </c>
      <c r="C3510">
        <v>0</v>
      </c>
      <c r="D3510">
        <v>13</v>
      </c>
    </row>
    <row r="3511" spans="1:4" x14ac:dyDescent="0.2">
      <c r="A3511" t="s">
        <v>197</v>
      </c>
    </row>
    <row r="3512" spans="1:4" x14ac:dyDescent="0.2">
      <c r="A3512" t="s">
        <v>82</v>
      </c>
    </row>
    <row r="3513" spans="1:4" x14ac:dyDescent="0.2">
      <c r="A3513" t="s">
        <v>72</v>
      </c>
      <c r="B3513" s="20">
        <v>141654</v>
      </c>
      <c r="C3513" s="20">
        <v>131525</v>
      </c>
      <c r="D3513" s="20">
        <v>590293</v>
      </c>
    </row>
    <row r="3514" spans="1:4" x14ac:dyDescent="0.2">
      <c r="A3514" t="s">
        <v>59</v>
      </c>
      <c r="B3514" s="20">
        <v>18716</v>
      </c>
      <c r="C3514" s="20">
        <v>17966</v>
      </c>
      <c r="D3514" s="20">
        <v>80707</v>
      </c>
    </row>
    <row r="3515" spans="1:4" x14ac:dyDescent="0.2">
      <c r="A3515" t="s">
        <v>60</v>
      </c>
      <c r="B3515" s="20">
        <v>6487</v>
      </c>
      <c r="C3515" s="20">
        <v>6207</v>
      </c>
      <c r="D3515" s="20">
        <v>29288</v>
      </c>
    </row>
    <row r="3516" spans="1:4" x14ac:dyDescent="0.2">
      <c r="A3516" t="s">
        <v>61</v>
      </c>
      <c r="B3516" s="20">
        <v>17185</v>
      </c>
      <c r="C3516" s="20">
        <v>16621</v>
      </c>
      <c r="D3516" s="20">
        <v>75596</v>
      </c>
    </row>
    <row r="3517" spans="1:4" x14ac:dyDescent="0.2">
      <c r="A3517" t="s">
        <v>62</v>
      </c>
      <c r="B3517" s="20">
        <v>67584</v>
      </c>
      <c r="C3517" s="20">
        <v>65275</v>
      </c>
      <c r="D3517" s="20">
        <v>296211</v>
      </c>
    </row>
    <row r="3518" spans="1:4" x14ac:dyDescent="0.2">
      <c r="A3518" t="s">
        <v>63</v>
      </c>
      <c r="B3518" s="20">
        <v>16751</v>
      </c>
      <c r="C3518" s="20">
        <v>16129</v>
      </c>
      <c r="D3518" s="20">
        <v>71122</v>
      </c>
    </row>
    <row r="3519" spans="1:4" x14ac:dyDescent="0.2">
      <c r="A3519" t="s">
        <v>64</v>
      </c>
      <c r="B3519" s="20">
        <v>5080</v>
      </c>
      <c r="C3519" s="20">
        <v>4782</v>
      </c>
      <c r="D3519" s="20">
        <v>19966</v>
      </c>
    </row>
    <row r="3520" spans="1:4" x14ac:dyDescent="0.2">
      <c r="A3520" t="s">
        <v>74</v>
      </c>
      <c r="B3520" s="20">
        <v>5027</v>
      </c>
      <c r="C3520" s="20">
        <v>4545</v>
      </c>
      <c r="D3520" s="20">
        <v>17266</v>
      </c>
    </row>
    <row r="3521" spans="1:4" x14ac:dyDescent="0.2">
      <c r="A3521" t="s">
        <v>66</v>
      </c>
      <c r="B3521" s="20">
        <v>4824</v>
      </c>
      <c r="C3521">
        <v>0</v>
      </c>
      <c r="D3521">
        <v>137</v>
      </c>
    </row>
    <row r="3522" spans="1:4" x14ac:dyDescent="0.2">
      <c r="A3522" t="s">
        <v>83</v>
      </c>
    </row>
    <row r="3523" spans="1:4" x14ac:dyDescent="0.2">
      <c r="A3523" t="s">
        <v>72</v>
      </c>
      <c r="B3523" s="20">
        <v>141654</v>
      </c>
      <c r="C3523" s="20">
        <v>131525</v>
      </c>
      <c r="D3523" s="20">
        <v>590293</v>
      </c>
    </row>
    <row r="3524" spans="1:4" x14ac:dyDescent="0.2">
      <c r="A3524" t="s">
        <v>59</v>
      </c>
      <c r="B3524" s="20">
        <v>18716</v>
      </c>
      <c r="C3524" s="20">
        <v>17966</v>
      </c>
      <c r="D3524" s="20">
        <v>80707</v>
      </c>
    </row>
    <row r="3525" spans="1:4" x14ac:dyDescent="0.2">
      <c r="A3525" t="s">
        <v>60</v>
      </c>
      <c r="B3525" s="20">
        <v>6487</v>
      </c>
      <c r="C3525" s="20">
        <v>6207</v>
      </c>
      <c r="D3525" s="20">
        <v>29288</v>
      </c>
    </row>
    <row r="3526" spans="1:4" x14ac:dyDescent="0.2">
      <c r="A3526" t="s">
        <v>61</v>
      </c>
      <c r="B3526" s="20">
        <v>17185</v>
      </c>
      <c r="C3526" s="20">
        <v>16621</v>
      </c>
      <c r="D3526" s="20">
        <v>75596</v>
      </c>
    </row>
    <row r="3527" spans="1:4" x14ac:dyDescent="0.2">
      <c r="A3527" t="s">
        <v>62</v>
      </c>
      <c r="B3527" s="20">
        <v>67584</v>
      </c>
      <c r="C3527" s="20">
        <v>65275</v>
      </c>
      <c r="D3527" s="20">
        <v>296211</v>
      </c>
    </row>
    <row r="3528" spans="1:4" x14ac:dyDescent="0.2">
      <c r="A3528" t="s">
        <v>63</v>
      </c>
      <c r="B3528" s="20">
        <v>16751</v>
      </c>
      <c r="C3528" s="20">
        <v>16129</v>
      </c>
      <c r="D3528" s="20">
        <v>71122</v>
      </c>
    </row>
    <row r="3529" spans="1:4" x14ac:dyDescent="0.2">
      <c r="A3529" t="s">
        <v>64</v>
      </c>
      <c r="B3529" s="20">
        <v>5080</v>
      </c>
      <c r="C3529" s="20">
        <v>4782</v>
      </c>
      <c r="D3529" s="20">
        <v>19966</v>
      </c>
    </row>
    <row r="3530" spans="1:4" x14ac:dyDescent="0.2">
      <c r="A3530" t="s">
        <v>74</v>
      </c>
      <c r="B3530" s="20">
        <v>5027</v>
      </c>
      <c r="C3530" s="20">
        <v>4545</v>
      </c>
      <c r="D3530" s="20">
        <v>17266</v>
      </c>
    </row>
    <row r="3531" spans="1:4" x14ac:dyDescent="0.2">
      <c r="A3531" t="s">
        <v>66</v>
      </c>
      <c r="B3531" s="20">
        <v>4824</v>
      </c>
      <c r="C3531">
        <v>0</v>
      </c>
      <c r="D3531">
        <v>137</v>
      </c>
    </row>
    <row r="3532" spans="1:4" x14ac:dyDescent="0.2">
      <c r="A3532" t="s">
        <v>84</v>
      </c>
    </row>
    <row r="3533" spans="1:4" x14ac:dyDescent="0.2">
      <c r="A3533" t="s">
        <v>72</v>
      </c>
      <c r="B3533">
        <v>0</v>
      </c>
      <c r="C3533">
        <v>0</v>
      </c>
      <c r="D3533">
        <v>0</v>
      </c>
    </row>
    <row r="3534" spans="1:4" x14ac:dyDescent="0.2">
      <c r="A3534" t="s">
        <v>59</v>
      </c>
      <c r="B3534">
        <v>0</v>
      </c>
      <c r="C3534">
        <v>0</v>
      </c>
      <c r="D3534">
        <v>0</v>
      </c>
    </row>
    <row r="3535" spans="1:4" x14ac:dyDescent="0.2">
      <c r="A3535" t="s">
        <v>60</v>
      </c>
      <c r="B3535">
        <v>0</v>
      </c>
      <c r="C3535">
        <v>0</v>
      </c>
      <c r="D3535">
        <v>0</v>
      </c>
    </row>
    <row r="3536" spans="1:4" x14ac:dyDescent="0.2">
      <c r="A3536" t="s">
        <v>61</v>
      </c>
      <c r="B3536">
        <v>0</v>
      </c>
      <c r="C3536">
        <v>0</v>
      </c>
      <c r="D3536">
        <v>0</v>
      </c>
    </row>
    <row r="3537" spans="1:4" x14ac:dyDescent="0.2">
      <c r="A3537" t="s">
        <v>62</v>
      </c>
      <c r="B3537">
        <v>0</v>
      </c>
      <c r="C3537">
        <v>0</v>
      </c>
      <c r="D3537">
        <v>0</v>
      </c>
    </row>
    <row r="3538" spans="1:4" x14ac:dyDescent="0.2">
      <c r="A3538" t="s">
        <v>63</v>
      </c>
      <c r="B3538">
        <v>0</v>
      </c>
      <c r="C3538">
        <v>0</v>
      </c>
      <c r="D3538">
        <v>0</v>
      </c>
    </row>
    <row r="3539" spans="1:4" x14ac:dyDescent="0.2">
      <c r="A3539" t="s">
        <v>64</v>
      </c>
      <c r="B3539">
        <v>0</v>
      </c>
      <c r="C3539">
        <v>0</v>
      </c>
      <c r="D3539">
        <v>0</v>
      </c>
    </row>
    <row r="3540" spans="1:4" x14ac:dyDescent="0.2">
      <c r="A3540" t="s">
        <v>74</v>
      </c>
      <c r="B3540">
        <v>0</v>
      </c>
      <c r="C3540">
        <v>0</v>
      </c>
      <c r="D3540">
        <v>0</v>
      </c>
    </row>
    <row r="3541" spans="1:4" x14ac:dyDescent="0.2">
      <c r="A3541" t="s">
        <v>66</v>
      </c>
      <c r="B3541">
        <v>0</v>
      </c>
      <c r="C3541">
        <v>0</v>
      </c>
      <c r="D3541">
        <v>0</v>
      </c>
    </row>
    <row r="3542" spans="1:4" x14ac:dyDescent="0.2">
      <c r="A3542" t="s">
        <v>198</v>
      </c>
    </row>
    <row r="3543" spans="1:4" x14ac:dyDescent="0.2">
      <c r="A3543" t="s">
        <v>82</v>
      </c>
    </row>
    <row r="3544" spans="1:4" x14ac:dyDescent="0.2">
      <c r="A3544" t="s">
        <v>72</v>
      </c>
      <c r="B3544" s="20">
        <v>34418</v>
      </c>
      <c r="C3544" s="20">
        <v>33476</v>
      </c>
      <c r="D3544" s="20">
        <v>176959</v>
      </c>
    </row>
    <row r="3545" spans="1:4" x14ac:dyDescent="0.2">
      <c r="A3545" t="s">
        <v>59</v>
      </c>
      <c r="B3545">
        <v>507</v>
      </c>
      <c r="C3545">
        <v>481</v>
      </c>
      <c r="D3545" s="20">
        <v>2362</v>
      </c>
    </row>
    <row r="3546" spans="1:4" x14ac:dyDescent="0.2">
      <c r="A3546" t="s">
        <v>60</v>
      </c>
      <c r="B3546">
        <v>102</v>
      </c>
      <c r="C3546">
        <v>101</v>
      </c>
      <c r="D3546">
        <v>568</v>
      </c>
    </row>
    <row r="3547" spans="1:4" x14ac:dyDescent="0.2">
      <c r="A3547" t="s">
        <v>61</v>
      </c>
      <c r="B3547">
        <v>296</v>
      </c>
      <c r="C3547">
        <v>288</v>
      </c>
      <c r="D3547" s="20">
        <v>1375</v>
      </c>
    </row>
    <row r="3548" spans="1:4" x14ac:dyDescent="0.2">
      <c r="A3548" t="s">
        <v>62</v>
      </c>
      <c r="B3548" s="20">
        <v>2879</v>
      </c>
      <c r="C3548" s="20">
        <v>2723</v>
      </c>
      <c r="D3548" s="20">
        <v>14524</v>
      </c>
    </row>
    <row r="3549" spans="1:4" x14ac:dyDescent="0.2">
      <c r="A3549" t="s">
        <v>63</v>
      </c>
      <c r="B3549" s="20">
        <v>5058</v>
      </c>
      <c r="C3549" s="20">
        <v>4894</v>
      </c>
      <c r="D3549" s="20">
        <v>27289</v>
      </c>
    </row>
    <row r="3550" spans="1:4" x14ac:dyDescent="0.2">
      <c r="A3550" t="s">
        <v>64</v>
      </c>
      <c r="B3550" s="20">
        <v>9914</v>
      </c>
      <c r="C3550" s="20">
        <v>9697</v>
      </c>
      <c r="D3550" s="20">
        <v>53238</v>
      </c>
    </row>
    <row r="3551" spans="1:4" x14ac:dyDescent="0.2">
      <c r="A3551" t="s">
        <v>74</v>
      </c>
      <c r="B3551" s="20">
        <v>15596</v>
      </c>
      <c r="C3551" s="20">
        <v>15292</v>
      </c>
      <c r="D3551" s="20">
        <v>77603</v>
      </c>
    </row>
    <row r="3552" spans="1:4" x14ac:dyDescent="0.2">
      <c r="A3552" t="s">
        <v>66</v>
      </c>
      <c r="B3552">
        <v>66</v>
      </c>
      <c r="C3552">
        <v>0</v>
      </c>
      <c r="D3552">
        <v>0</v>
      </c>
    </row>
    <row r="3553" spans="1:4" x14ac:dyDescent="0.2">
      <c r="A3553" t="s">
        <v>83</v>
      </c>
    </row>
    <row r="3554" spans="1:4" x14ac:dyDescent="0.2">
      <c r="A3554" t="s">
        <v>72</v>
      </c>
      <c r="B3554" s="20">
        <v>3881</v>
      </c>
      <c r="C3554" s="20">
        <v>3668</v>
      </c>
      <c r="D3554" s="20">
        <v>17080</v>
      </c>
    </row>
    <row r="3555" spans="1:4" x14ac:dyDescent="0.2">
      <c r="A3555" t="s">
        <v>59</v>
      </c>
      <c r="B3555">
        <v>230</v>
      </c>
      <c r="C3555">
        <v>220</v>
      </c>
      <c r="D3555" s="20">
        <v>1012</v>
      </c>
    </row>
    <row r="3556" spans="1:4" x14ac:dyDescent="0.2">
      <c r="A3556" t="s">
        <v>60</v>
      </c>
      <c r="B3556">
        <v>27</v>
      </c>
      <c r="C3556">
        <v>26</v>
      </c>
      <c r="D3556">
        <v>131</v>
      </c>
    </row>
    <row r="3557" spans="1:4" x14ac:dyDescent="0.2">
      <c r="A3557" t="s">
        <v>61</v>
      </c>
      <c r="B3557">
        <v>176</v>
      </c>
      <c r="C3557">
        <v>170</v>
      </c>
      <c r="D3557">
        <v>710</v>
      </c>
    </row>
    <row r="3558" spans="1:4" x14ac:dyDescent="0.2">
      <c r="A3558" t="s">
        <v>62</v>
      </c>
      <c r="B3558">
        <v>666</v>
      </c>
      <c r="C3558">
        <v>642</v>
      </c>
      <c r="D3558" s="20">
        <v>2998</v>
      </c>
    </row>
    <row r="3559" spans="1:4" x14ac:dyDescent="0.2">
      <c r="A3559" t="s">
        <v>63</v>
      </c>
      <c r="B3559" s="20">
        <v>1017</v>
      </c>
      <c r="C3559">
        <v>971</v>
      </c>
      <c r="D3559" s="20">
        <v>4745</v>
      </c>
    </row>
    <row r="3560" spans="1:4" x14ac:dyDescent="0.2">
      <c r="A3560" t="s">
        <v>64</v>
      </c>
      <c r="B3560" s="20">
        <v>1251</v>
      </c>
      <c r="C3560" s="20">
        <v>1199</v>
      </c>
      <c r="D3560" s="20">
        <v>5768</v>
      </c>
    </row>
    <row r="3561" spans="1:4" x14ac:dyDescent="0.2">
      <c r="A3561" t="s">
        <v>74</v>
      </c>
      <c r="B3561">
        <v>505</v>
      </c>
      <c r="C3561">
        <v>440</v>
      </c>
      <c r="D3561" s="20">
        <v>1716</v>
      </c>
    </row>
    <row r="3562" spans="1:4" x14ac:dyDescent="0.2">
      <c r="A3562" t="s">
        <v>66</v>
      </c>
      <c r="B3562">
        <v>9</v>
      </c>
      <c r="C3562">
        <v>0</v>
      </c>
      <c r="D3562">
        <v>0</v>
      </c>
    </row>
    <row r="3563" spans="1:4" x14ac:dyDescent="0.2">
      <c r="A3563" t="s">
        <v>84</v>
      </c>
    </row>
    <row r="3564" spans="1:4" x14ac:dyDescent="0.2">
      <c r="A3564" t="s">
        <v>72</v>
      </c>
      <c r="B3564" s="20">
        <v>30537</v>
      </c>
      <c r="C3564" s="20">
        <v>29808</v>
      </c>
      <c r="D3564" s="20">
        <v>159879</v>
      </c>
    </row>
    <row r="3565" spans="1:4" x14ac:dyDescent="0.2">
      <c r="A3565" t="s">
        <v>59</v>
      </c>
      <c r="B3565">
        <v>277</v>
      </c>
      <c r="C3565">
        <v>261</v>
      </c>
      <c r="D3565" s="20">
        <v>1350</v>
      </c>
    </row>
    <row r="3566" spans="1:4" x14ac:dyDescent="0.2">
      <c r="A3566" t="s">
        <v>60</v>
      </c>
      <c r="B3566">
        <v>75</v>
      </c>
      <c r="C3566">
        <v>75</v>
      </c>
      <c r="D3566">
        <v>437</v>
      </c>
    </row>
    <row r="3567" spans="1:4" x14ac:dyDescent="0.2">
      <c r="A3567" t="s">
        <v>61</v>
      </c>
      <c r="B3567">
        <v>120</v>
      </c>
      <c r="C3567">
        <v>118</v>
      </c>
      <c r="D3567">
        <v>665</v>
      </c>
    </row>
    <row r="3568" spans="1:4" x14ac:dyDescent="0.2">
      <c r="A3568" t="s">
        <v>62</v>
      </c>
      <c r="B3568" s="20">
        <v>2213</v>
      </c>
      <c r="C3568" s="20">
        <v>2081</v>
      </c>
      <c r="D3568" s="20">
        <v>11526</v>
      </c>
    </row>
    <row r="3569" spans="1:4" x14ac:dyDescent="0.2">
      <c r="A3569" t="s">
        <v>63</v>
      </c>
      <c r="B3569" s="20">
        <v>4041</v>
      </c>
      <c r="C3569" s="20">
        <v>3923</v>
      </c>
      <c r="D3569" s="20">
        <v>22544</v>
      </c>
    </row>
    <row r="3570" spans="1:4" x14ac:dyDescent="0.2">
      <c r="A3570" t="s">
        <v>64</v>
      </c>
      <c r="B3570" s="20">
        <v>8663</v>
      </c>
      <c r="C3570" s="20">
        <v>8498</v>
      </c>
      <c r="D3570" s="20">
        <v>47470</v>
      </c>
    </row>
    <row r="3571" spans="1:4" x14ac:dyDescent="0.2">
      <c r="A3571" t="s">
        <v>74</v>
      </c>
      <c r="B3571" s="20">
        <v>15091</v>
      </c>
      <c r="C3571" s="20">
        <v>14852</v>
      </c>
      <c r="D3571" s="20">
        <v>75887</v>
      </c>
    </row>
    <row r="3572" spans="1:4" x14ac:dyDescent="0.2">
      <c r="A3572" t="s">
        <v>66</v>
      </c>
      <c r="B3572">
        <v>57</v>
      </c>
      <c r="C3572">
        <v>0</v>
      </c>
      <c r="D3572">
        <v>0</v>
      </c>
    </row>
    <row r="3573" spans="1:4" x14ac:dyDescent="0.2">
      <c r="A3573" t="s">
        <v>199</v>
      </c>
    </row>
    <row r="3574" spans="1:4" x14ac:dyDescent="0.2">
      <c r="A3574" t="s">
        <v>82</v>
      </c>
    </row>
    <row r="3575" spans="1:4" x14ac:dyDescent="0.2">
      <c r="A3575" t="s">
        <v>72</v>
      </c>
      <c r="B3575" s="20">
        <v>33331</v>
      </c>
      <c r="C3575" s="20">
        <v>32480</v>
      </c>
      <c r="D3575" s="20">
        <v>158032</v>
      </c>
    </row>
    <row r="3576" spans="1:4" x14ac:dyDescent="0.2">
      <c r="A3576" t="s">
        <v>59</v>
      </c>
      <c r="B3576">
        <v>437</v>
      </c>
      <c r="C3576">
        <v>399</v>
      </c>
      <c r="D3576" s="20">
        <v>1863</v>
      </c>
    </row>
    <row r="3577" spans="1:4" x14ac:dyDescent="0.2">
      <c r="A3577" t="s">
        <v>60</v>
      </c>
      <c r="B3577">
        <v>122</v>
      </c>
      <c r="C3577">
        <v>106</v>
      </c>
      <c r="D3577">
        <v>521</v>
      </c>
    </row>
    <row r="3578" spans="1:4" x14ac:dyDescent="0.2">
      <c r="A3578" t="s">
        <v>61</v>
      </c>
      <c r="B3578">
        <v>446</v>
      </c>
      <c r="C3578">
        <v>423</v>
      </c>
      <c r="D3578" s="20">
        <v>2290</v>
      </c>
    </row>
    <row r="3579" spans="1:4" x14ac:dyDescent="0.2">
      <c r="A3579" t="s">
        <v>62</v>
      </c>
      <c r="B3579" s="20">
        <v>3943</v>
      </c>
      <c r="C3579" s="20">
        <v>3826</v>
      </c>
      <c r="D3579" s="20">
        <v>20645</v>
      </c>
    </row>
    <row r="3580" spans="1:4" x14ac:dyDescent="0.2">
      <c r="A3580" t="s">
        <v>63</v>
      </c>
      <c r="B3580" s="20">
        <v>5908</v>
      </c>
      <c r="C3580" s="20">
        <v>5782</v>
      </c>
      <c r="D3580" s="20">
        <v>30375</v>
      </c>
    </row>
    <row r="3581" spans="1:4" x14ac:dyDescent="0.2">
      <c r="A3581" t="s">
        <v>64</v>
      </c>
      <c r="B3581" s="20">
        <v>10033</v>
      </c>
      <c r="C3581" s="20">
        <v>9901</v>
      </c>
      <c r="D3581" s="20">
        <v>46662</v>
      </c>
    </row>
    <row r="3582" spans="1:4" x14ac:dyDescent="0.2">
      <c r="A3582" t="s">
        <v>74</v>
      </c>
      <c r="B3582" s="20">
        <v>12272</v>
      </c>
      <c r="C3582" s="20">
        <v>12043</v>
      </c>
      <c r="D3582" s="20">
        <v>55673</v>
      </c>
    </row>
    <row r="3583" spans="1:4" x14ac:dyDescent="0.2">
      <c r="A3583" t="s">
        <v>66</v>
      </c>
      <c r="B3583">
        <v>170</v>
      </c>
      <c r="C3583">
        <v>0</v>
      </c>
      <c r="D3583">
        <v>3</v>
      </c>
    </row>
    <row r="3584" spans="1:4" x14ac:dyDescent="0.2">
      <c r="A3584" t="s">
        <v>83</v>
      </c>
    </row>
    <row r="3585" spans="1:4" x14ac:dyDescent="0.2">
      <c r="A3585" t="s">
        <v>72</v>
      </c>
      <c r="B3585" s="20">
        <v>6400</v>
      </c>
      <c r="C3585" s="20">
        <v>6080</v>
      </c>
      <c r="D3585" s="20">
        <v>30543</v>
      </c>
    </row>
    <row r="3586" spans="1:4" x14ac:dyDescent="0.2">
      <c r="A3586" t="s">
        <v>59</v>
      </c>
      <c r="B3586">
        <v>233</v>
      </c>
      <c r="C3586">
        <v>205</v>
      </c>
      <c r="D3586">
        <v>867</v>
      </c>
    </row>
    <row r="3587" spans="1:4" x14ac:dyDescent="0.2">
      <c r="A3587" t="s">
        <v>60</v>
      </c>
      <c r="B3587">
        <v>38</v>
      </c>
      <c r="C3587">
        <v>34</v>
      </c>
      <c r="D3587">
        <v>149</v>
      </c>
    </row>
    <row r="3588" spans="1:4" x14ac:dyDescent="0.2">
      <c r="A3588" t="s">
        <v>61</v>
      </c>
      <c r="B3588">
        <v>277</v>
      </c>
      <c r="C3588">
        <v>261</v>
      </c>
      <c r="D3588" s="20">
        <v>1358</v>
      </c>
    </row>
    <row r="3589" spans="1:4" x14ac:dyDescent="0.2">
      <c r="A3589" t="s">
        <v>62</v>
      </c>
      <c r="B3589" s="20">
        <v>1666</v>
      </c>
      <c r="C3589" s="20">
        <v>1613</v>
      </c>
      <c r="D3589" s="20">
        <v>8658</v>
      </c>
    </row>
    <row r="3590" spans="1:4" x14ac:dyDescent="0.2">
      <c r="A3590" t="s">
        <v>63</v>
      </c>
      <c r="B3590" s="20">
        <v>1401</v>
      </c>
      <c r="C3590" s="20">
        <v>1360</v>
      </c>
      <c r="D3590" s="20">
        <v>7414</v>
      </c>
    </row>
    <row r="3591" spans="1:4" x14ac:dyDescent="0.2">
      <c r="A3591" t="s">
        <v>64</v>
      </c>
      <c r="B3591" s="20">
        <v>1747</v>
      </c>
      <c r="C3591" s="20">
        <v>1710</v>
      </c>
      <c r="D3591" s="20">
        <v>8132</v>
      </c>
    </row>
    <row r="3592" spans="1:4" x14ac:dyDescent="0.2">
      <c r="A3592" t="s">
        <v>74</v>
      </c>
      <c r="B3592">
        <v>926</v>
      </c>
      <c r="C3592">
        <v>897</v>
      </c>
      <c r="D3592" s="20">
        <v>3962</v>
      </c>
    </row>
    <row r="3593" spans="1:4" x14ac:dyDescent="0.2">
      <c r="A3593" t="s">
        <v>66</v>
      </c>
      <c r="B3593">
        <v>112</v>
      </c>
      <c r="C3593">
        <v>0</v>
      </c>
      <c r="D3593">
        <v>3</v>
      </c>
    </row>
    <row r="3594" spans="1:4" x14ac:dyDescent="0.2">
      <c r="A3594" t="s">
        <v>84</v>
      </c>
    </row>
    <row r="3595" spans="1:4" x14ac:dyDescent="0.2">
      <c r="A3595" t="s">
        <v>72</v>
      </c>
      <c r="B3595" s="20">
        <v>26931</v>
      </c>
      <c r="C3595" s="20">
        <v>26400</v>
      </c>
      <c r="D3595" s="20">
        <v>127489</v>
      </c>
    </row>
    <row r="3596" spans="1:4" x14ac:dyDescent="0.2">
      <c r="A3596" t="s">
        <v>59</v>
      </c>
      <c r="B3596">
        <v>204</v>
      </c>
      <c r="C3596">
        <v>194</v>
      </c>
      <c r="D3596">
        <v>996</v>
      </c>
    </row>
    <row r="3597" spans="1:4" x14ac:dyDescent="0.2">
      <c r="A3597" t="s">
        <v>60</v>
      </c>
      <c r="B3597">
        <v>84</v>
      </c>
      <c r="C3597">
        <v>72</v>
      </c>
      <c r="D3597">
        <v>372</v>
      </c>
    </row>
    <row r="3598" spans="1:4" x14ac:dyDescent="0.2">
      <c r="A3598" t="s">
        <v>61</v>
      </c>
      <c r="B3598">
        <v>169</v>
      </c>
      <c r="C3598">
        <v>162</v>
      </c>
      <c r="D3598">
        <v>932</v>
      </c>
    </row>
    <row r="3599" spans="1:4" x14ac:dyDescent="0.2">
      <c r="A3599" t="s">
        <v>62</v>
      </c>
      <c r="B3599" s="20">
        <v>2277</v>
      </c>
      <c r="C3599" s="20">
        <v>2213</v>
      </c>
      <c r="D3599" s="20">
        <v>11987</v>
      </c>
    </row>
    <row r="3600" spans="1:4" x14ac:dyDescent="0.2">
      <c r="A3600" t="s">
        <v>63</v>
      </c>
      <c r="B3600" s="20">
        <v>4507</v>
      </c>
      <c r="C3600" s="20">
        <v>4422</v>
      </c>
      <c r="D3600" s="20">
        <v>22961</v>
      </c>
    </row>
    <row r="3601" spans="1:4" x14ac:dyDescent="0.2">
      <c r="A3601" t="s">
        <v>64</v>
      </c>
      <c r="B3601" s="20">
        <v>8286</v>
      </c>
      <c r="C3601" s="20">
        <v>8191</v>
      </c>
      <c r="D3601" s="20">
        <v>38530</v>
      </c>
    </row>
    <row r="3602" spans="1:4" x14ac:dyDescent="0.2">
      <c r="A3602" t="s">
        <v>74</v>
      </c>
      <c r="B3602" s="20">
        <v>11346</v>
      </c>
      <c r="C3602" s="20">
        <v>11146</v>
      </c>
      <c r="D3602" s="20">
        <v>51711</v>
      </c>
    </row>
    <row r="3603" spans="1:4" x14ac:dyDescent="0.2">
      <c r="A3603" t="s">
        <v>66</v>
      </c>
      <c r="B3603">
        <v>58</v>
      </c>
      <c r="C3603">
        <v>0</v>
      </c>
      <c r="D3603">
        <v>0</v>
      </c>
    </row>
    <row r="3604" spans="1:4" x14ac:dyDescent="0.2">
      <c r="A3604" t="s">
        <v>200</v>
      </c>
    </row>
    <row r="3605" spans="1:4" x14ac:dyDescent="0.2">
      <c r="A3605" t="s">
        <v>82</v>
      </c>
    </row>
    <row r="3606" spans="1:4" x14ac:dyDescent="0.2">
      <c r="A3606" t="s">
        <v>72</v>
      </c>
      <c r="B3606" s="20">
        <v>16907</v>
      </c>
      <c r="C3606" s="20">
        <v>16635</v>
      </c>
      <c r="D3606" s="20">
        <v>83126</v>
      </c>
    </row>
    <row r="3607" spans="1:4" x14ac:dyDescent="0.2">
      <c r="A3607" t="s">
        <v>59</v>
      </c>
      <c r="B3607">
        <v>181</v>
      </c>
      <c r="C3607">
        <v>171</v>
      </c>
      <c r="D3607">
        <v>813</v>
      </c>
    </row>
    <row r="3608" spans="1:4" x14ac:dyDescent="0.2">
      <c r="A3608" t="s">
        <v>60</v>
      </c>
      <c r="B3608">
        <v>70</v>
      </c>
      <c r="C3608">
        <v>65</v>
      </c>
      <c r="D3608">
        <v>357</v>
      </c>
    </row>
    <row r="3609" spans="1:4" x14ac:dyDescent="0.2">
      <c r="A3609" t="s">
        <v>61</v>
      </c>
      <c r="B3609">
        <v>46</v>
      </c>
      <c r="C3609">
        <v>45</v>
      </c>
      <c r="D3609">
        <v>236</v>
      </c>
    </row>
    <row r="3610" spans="1:4" x14ac:dyDescent="0.2">
      <c r="A3610" t="s">
        <v>62</v>
      </c>
      <c r="B3610">
        <v>912</v>
      </c>
      <c r="C3610">
        <v>897</v>
      </c>
      <c r="D3610" s="20">
        <v>4881</v>
      </c>
    </row>
    <row r="3611" spans="1:4" x14ac:dyDescent="0.2">
      <c r="A3611" t="s">
        <v>63</v>
      </c>
      <c r="B3611" s="20">
        <v>1807</v>
      </c>
      <c r="C3611" s="20">
        <v>1779</v>
      </c>
      <c r="D3611" s="20">
        <v>9337</v>
      </c>
    </row>
    <row r="3612" spans="1:4" x14ac:dyDescent="0.2">
      <c r="A3612" t="s">
        <v>64</v>
      </c>
      <c r="B3612" s="20">
        <v>3478</v>
      </c>
      <c r="C3612" s="20">
        <v>3433</v>
      </c>
      <c r="D3612" s="20">
        <v>17551</v>
      </c>
    </row>
    <row r="3613" spans="1:4" x14ac:dyDescent="0.2">
      <c r="A3613" t="s">
        <v>74</v>
      </c>
      <c r="B3613" s="20">
        <v>10391</v>
      </c>
      <c r="C3613" s="20">
        <v>10245</v>
      </c>
      <c r="D3613" s="20">
        <v>49951</v>
      </c>
    </row>
    <row r="3614" spans="1:4" x14ac:dyDescent="0.2">
      <c r="A3614" t="s">
        <v>66</v>
      </c>
      <c r="B3614">
        <v>22</v>
      </c>
      <c r="C3614">
        <v>0</v>
      </c>
      <c r="D3614">
        <v>0</v>
      </c>
    </row>
    <row r="3615" spans="1:4" x14ac:dyDescent="0.2">
      <c r="A3615" t="s">
        <v>83</v>
      </c>
    </row>
    <row r="3616" spans="1:4" x14ac:dyDescent="0.2">
      <c r="A3616" t="s">
        <v>72</v>
      </c>
      <c r="B3616">
        <v>0</v>
      </c>
      <c r="C3616">
        <v>0</v>
      </c>
      <c r="D3616">
        <v>0</v>
      </c>
    </row>
    <row r="3617" spans="1:4" x14ac:dyDescent="0.2">
      <c r="A3617" t="s">
        <v>59</v>
      </c>
      <c r="B3617">
        <v>0</v>
      </c>
      <c r="C3617">
        <v>0</v>
      </c>
      <c r="D3617">
        <v>0</v>
      </c>
    </row>
    <row r="3618" spans="1:4" x14ac:dyDescent="0.2">
      <c r="A3618" t="s">
        <v>60</v>
      </c>
      <c r="B3618">
        <v>0</v>
      </c>
      <c r="C3618">
        <v>0</v>
      </c>
      <c r="D3618">
        <v>0</v>
      </c>
    </row>
    <row r="3619" spans="1:4" x14ac:dyDescent="0.2">
      <c r="A3619" t="s">
        <v>61</v>
      </c>
      <c r="B3619">
        <v>0</v>
      </c>
      <c r="C3619">
        <v>0</v>
      </c>
      <c r="D3619">
        <v>0</v>
      </c>
    </row>
    <row r="3620" spans="1:4" x14ac:dyDescent="0.2">
      <c r="A3620" t="s">
        <v>62</v>
      </c>
      <c r="B3620">
        <v>0</v>
      </c>
      <c r="C3620">
        <v>0</v>
      </c>
      <c r="D3620">
        <v>0</v>
      </c>
    </row>
    <row r="3621" spans="1:4" x14ac:dyDescent="0.2">
      <c r="A3621" t="s">
        <v>63</v>
      </c>
      <c r="B3621">
        <v>0</v>
      </c>
      <c r="C3621">
        <v>0</v>
      </c>
      <c r="D3621">
        <v>0</v>
      </c>
    </row>
    <row r="3622" spans="1:4" x14ac:dyDescent="0.2">
      <c r="A3622" t="s">
        <v>64</v>
      </c>
      <c r="B3622">
        <v>0</v>
      </c>
      <c r="C3622">
        <v>0</v>
      </c>
      <c r="D3622">
        <v>0</v>
      </c>
    </row>
    <row r="3623" spans="1:4" x14ac:dyDescent="0.2">
      <c r="A3623" t="s">
        <v>74</v>
      </c>
      <c r="B3623">
        <v>0</v>
      </c>
      <c r="C3623">
        <v>0</v>
      </c>
      <c r="D3623">
        <v>0</v>
      </c>
    </row>
    <row r="3624" spans="1:4" x14ac:dyDescent="0.2">
      <c r="A3624" t="s">
        <v>66</v>
      </c>
      <c r="B3624">
        <v>0</v>
      </c>
      <c r="C3624">
        <v>0</v>
      </c>
      <c r="D3624">
        <v>0</v>
      </c>
    </row>
    <row r="3625" spans="1:4" x14ac:dyDescent="0.2">
      <c r="A3625" t="s">
        <v>84</v>
      </c>
    </row>
    <row r="3626" spans="1:4" x14ac:dyDescent="0.2">
      <c r="A3626" t="s">
        <v>72</v>
      </c>
      <c r="B3626" s="20">
        <v>16907</v>
      </c>
      <c r="C3626" s="20">
        <v>16635</v>
      </c>
      <c r="D3626" s="20">
        <v>83126</v>
      </c>
    </row>
    <row r="3627" spans="1:4" x14ac:dyDescent="0.2">
      <c r="A3627" t="s">
        <v>59</v>
      </c>
      <c r="B3627">
        <v>181</v>
      </c>
      <c r="C3627">
        <v>171</v>
      </c>
      <c r="D3627">
        <v>813</v>
      </c>
    </row>
    <row r="3628" spans="1:4" x14ac:dyDescent="0.2">
      <c r="A3628" t="s">
        <v>60</v>
      </c>
      <c r="B3628">
        <v>70</v>
      </c>
      <c r="C3628">
        <v>65</v>
      </c>
      <c r="D3628">
        <v>357</v>
      </c>
    </row>
    <row r="3629" spans="1:4" x14ac:dyDescent="0.2">
      <c r="A3629" t="s">
        <v>61</v>
      </c>
      <c r="B3629">
        <v>46</v>
      </c>
      <c r="C3629">
        <v>45</v>
      </c>
      <c r="D3629">
        <v>236</v>
      </c>
    </row>
    <row r="3630" spans="1:4" x14ac:dyDescent="0.2">
      <c r="A3630" t="s">
        <v>62</v>
      </c>
      <c r="B3630">
        <v>912</v>
      </c>
      <c r="C3630">
        <v>897</v>
      </c>
      <c r="D3630" s="20">
        <v>4881</v>
      </c>
    </row>
    <row r="3631" spans="1:4" x14ac:dyDescent="0.2">
      <c r="A3631" t="s">
        <v>63</v>
      </c>
      <c r="B3631" s="20">
        <v>1807</v>
      </c>
      <c r="C3631" s="20">
        <v>1779</v>
      </c>
      <c r="D3631" s="20">
        <v>9337</v>
      </c>
    </row>
    <row r="3632" spans="1:4" x14ac:dyDescent="0.2">
      <c r="A3632" t="s">
        <v>64</v>
      </c>
      <c r="B3632" s="20">
        <v>3478</v>
      </c>
      <c r="C3632" s="20">
        <v>3433</v>
      </c>
      <c r="D3632" s="20">
        <v>17551</v>
      </c>
    </row>
    <row r="3633" spans="1:4" x14ac:dyDescent="0.2">
      <c r="A3633" t="s">
        <v>74</v>
      </c>
      <c r="B3633" s="20">
        <v>10391</v>
      </c>
      <c r="C3633" s="20">
        <v>10245</v>
      </c>
      <c r="D3633" s="20">
        <v>49951</v>
      </c>
    </row>
    <row r="3634" spans="1:4" x14ac:dyDescent="0.2">
      <c r="A3634" t="s">
        <v>66</v>
      </c>
      <c r="B3634">
        <v>22</v>
      </c>
      <c r="C3634">
        <v>0</v>
      </c>
      <c r="D3634">
        <v>0</v>
      </c>
    </row>
    <row r="3635" spans="1:4" x14ac:dyDescent="0.2">
      <c r="A3635" t="s">
        <v>201</v>
      </c>
    </row>
    <row r="3636" spans="1:4" x14ac:dyDescent="0.2">
      <c r="A3636" t="s">
        <v>82</v>
      </c>
    </row>
    <row r="3637" spans="1:4" x14ac:dyDescent="0.2">
      <c r="A3637" t="s">
        <v>72</v>
      </c>
      <c r="B3637" s="20">
        <v>10852</v>
      </c>
      <c r="C3637" s="20">
        <v>10723</v>
      </c>
      <c r="D3637" s="20">
        <v>57448</v>
      </c>
    </row>
    <row r="3638" spans="1:4" x14ac:dyDescent="0.2">
      <c r="A3638" t="s">
        <v>59</v>
      </c>
      <c r="B3638">
        <v>161</v>
      </c>
      <c r="C3638">
        <v>156</v>
      </c>
      <c r="D3638">
        <v>731</v>
      </c>
    </row>
    <row r="3639" spans="1:4" x14ac:dyDescent="0.2">
      <c r="A3639" t="s">
        <v>60</v>
      </c>
      <c r="B3639">
        <v>46</v>
      </c>
      <c r="C3639">
        <v>45</v>
      </c>
      <c r="D3639">
        <v>208</v>
      </c>
    </row>
    <row r="3640" spans="1:4" x14ac:dyDescent="0.2">
      <c r="A3640" t="s">
        <v>61</v>
      </c>
      <c r="B3640">
        <v>126</v>
      </c>
      <c r="C3640">
        <v>121</v>
      </c>
      <c r="D3640">
        <v>459</v>
      </c>
    </row>
    <row r="3641" spans="1:4" x14ac:dyDescent="0.2">
      <c r="A3641" t="s">
        <v>62</v>
      </c>
      <c r="B3641">
        <v>709</v>
      </c>
      <c r="C3641">
        <v>685</v>
      </c>
      <c r="D3641" s="20">
        <v>3319</v>
      </c>
    </row>
    <row r="3642" spans="1:4" x14ac:dyDescent="0.2">
      <c r="A3642" t="s">
        <v>63</v>
      </c>
      <c r="B3642" s="20">
        <v>1161</v>
      </c>
      <c r="C3642" s="20">
        <v>1150</v>
      </c>
      <c r="D3642" s="20">
        <v>6316</v>
      </c>
    </row>
    <row r="3643" spans="1:4" x14ac:dyDescent="0.2">
      <c r="A3643" t="s">
        <v>64</v>
      </c>
      <c r="B3643" s="20">
        <v>2477</v>
      </c>
      <c r="C3643" s="20">
        <v>2454</v>
      </c>
      <c r="D3643" s="20">
        <v>13957</v>
      </c>
    </row>
    <row r="3644" spans="1:4" x14ac:dyDescent="0.2">
      <c r="A3644" t="s">
        <v>74</v>
      </c>
      <c r="B3644" s="20">
        <v>6154</v>
      </c>
      <c r="C3644" s="20">
        <v>6112</v>
      </c>
      <c r="D3644" s="20">
        <v>32458</v>
      </c>
    </row>
    <row r="3645" spans="1:4" x14ac:dyDescent="0.2">
      <c r="A3645" t="s">
        <v>66</v>
      </c>
      <c r="B3645">
        <v>18</v>
      </c>
      <c r="C3645">
        <v>0</v>
      </c>
      <c r="D3645">
        <v>0</v>
      </c>
    </row>
    <row r="3646" spans="1:4" x14ac:dyDescent="0.2">
      <c r="A3646" t="s">
        <v>83</v>
      </c>
    </row>
    <row r="3647" spans="1:4" x14ac:dyDescent="0.2">
      <c r="A3647" t="s">
        <v>72</v>
      </c>
      <c r="B3647" s="20">
        <v>4437</v>
      </c>
      <c r="C3647" s="20">
        <v>4355</v>
      </c>
      <c r="D3647" s="20">
        <v>22869</v>
      </c>
    </row>
    <row r="3648" spans="1:4" x14ac:dyDescent="0.2">
      <c r="A3648" t="s">
        <v>59</v>
      </c>
      <c r="B3648">
        <v>115</v>
      </c>
      <c r="C3648">
        <v>111</v>
      </c>
      <c r="D3648">
        <v>508</v>
      </c>
    </row>
    <row r="3649" spans="1:4" x14ac:dyDescent="0.2">
      <c r="A3649" t="s">
        <v>60</v>
      </c>
      <c r="B3649">
        <v>24</v>
      </c>
      <c r="C3649">
        <v>23</v>
      </c>
      <c r="D3649">
        <v>127</v>
      </c>
    </row>
    <row r="3650" spans="1:4" x14ac:dyDescent="0.2">
      <c r="A3650" t="s">
        <v>61</v>
      </c>
      <c r="B3650">
        <v>103</v>
      </c>
      <c r="C3650">
        <v>99</v>
      </c>
      <c r="D3650">
        <v>398</v>
      </c>
    </row>
    <row r="3651" spans="1:4" x14ac:dyDescent="0.2">
      <c r="A3651" t="s">
        <v>62</v>
      </c>
      <c r="B3651">
        <v>520</v>
      </c>
      <c r="C3651">
        <v>500</v>
      </c>
      <c r="D3651" s="20">
        <v>2560</v>
      </c>
    </row>
    <row r="3652" spans="1:4" x14ac:dyDescent="0.2">
      <c r="A3652" t="s">
        <v>63</v>
      </c>
      <c r="B3652">
        <v>894</v>
      </c>
      <c r="C3652">
        <v>890</v>
      </c>
      <c r="D3652" s="20">
        <v>4739</v>
      </c>
    </row>
    <row r="3653" spans="1:4" x14ac:dyDescent="0.2">
      <c r="A3653" t="s">
        <v>64</v>
      </c>
      <c r="B3653" s="20">
        <v>1608</v>
      </c>
      <c r="C3653" s="20">
        <v>1589</v>
      </c>
      <c r="D3653" s="20">
        <v>9075</v>
      </c>
    </row>
    <row r="3654" spans="1:4" x14ac:dyDescent="0.2">
      <c r="A3654" t="s">
        <v>74</v>
      </c>
      <c r="B3654" s="20">
        <v>1157</v>
      </c>
      <c r="C3654" s="20">
        <v>1143</v>
      </c>
      <c r="D3654" s="20">
        <v>5462</v>
      </c>
    </row>
    <row r="3655" spans="1:4" x14ac:dyDescent="0.2">
      <c r="A3655" t="s">
        <v>66</v>
      </c>
      <c r="B3655">
        <v>16</v>
      </c>
      <c r="C3655">
        <v>0</v>
      </c>
      <c r="D3655">
        <v>0</v>
      </c>
    </row>
    <row r="3656" spans="1:4" x14ac:dyDescent="0.2">
      <c r="A3656" t="s">
        <v>84</v>
      </c>
    </row>
    <row r="3657" spans="1:4" x14ac:dyDescent="0.2">
      <c r="A3657" t="s">
        <v>72</v>
      </c>
      <c r="B3657" s="20">
        <v>6415</v>
      </c>
      <c r="C3657" s="20">
        <v>6368</v>
      </c>
      <c r="D3657" s="20">
        <v>34579</v>
      </c>
    </row>
    <row r="3658" spans="1:4" x14ac:dyDescent="0.2">
      <c r="A3658" t="s">
        <v>59</v>
      </c>
      <c r="B3658">
        <v>46</v>
      </c>
      <c r="C3658">
        <v>45</v>
      </c>
      <c r="D3658">
        <v>223</v>
      </c>
    </row>
    <row r="3659" spans="1:4" x14ac:dyDescent="0.2">
      <c r="A3659" t="s">
        <v>60</v>
      </c>
      <c r="B3659">
        <v>22</v>
      </c>
      <c r="C3659">
        <v>22</v>
      </c>
      <c r="D3659">
        <v>81</v>
      </c>
    </row>
    <row r="3660" spans="1:4" x14ac:dyDescent="0.2">
      <c r="A3660" t="s">
        <v>61</v>
      </c>
      <c r="B3660">
        <v>23</v>
      </c>
      <c r="C3660">
        <v>22</v>
      </c>
      <c r="D3660">
        <v>61</v>
      </c>
    </row>
    <row r="3661" spans="1:4" x14ac:dyDescent="0.2">
      <c r="A3661" t="s">
        <v>62</v>
      </c>
      <c r="B3661">
        <v>189</v>
      </c>
      <c r="C3661">
        <v>185</v>
      </c>
      <c r="D3661">
        <v>759</v>
      </c>
    </row>
    <row r="3662" spans="1:4" x14ac:dyDescent="0.2">
      <c r="A3662" t="s">
        <v>63</v>
      </c>
      <c r="B3662">
        <v>267</v>
      </c>
      <c r="C3662">
        <v>260</v>
      </c>
      <c r="D3662" s="20">
        <v>1577</v>
      </c>
    </row>
    <row r="3663" spans="1:4" x14ac:dyDescent="0.2">
      <c r="A3663" t="s">
        <v>64</v>
      </c>
      <c r="B3663">
        <v>869</v>
      </c>
      <c r="C3663">
        <v>865</v>
      </c>
      <c r="D3663" s="20">
        <v>4882</v>
      </c>
    </row>
    <row r="3664" spans="1:4" x14ac:dyDescent="0.2">
      <c r="A3664" t="s">
        <v>74</v>
      </c>
      <c r="B3664" s="20">
        <v>4997</v>
      </c>
      <c r="C3664" s="20">
        <v>4969</v>
      </c>
      <c r="D3664" s="20">
        <v>26996</v>
      </c>
    </row>
    <row r="3665" spans="1:4" x14ac:dyDescent="0.2">
      <c r="A3665" t="s">
        <v>66</v>
      </c>
      <c r="B3665">
        <v>2</v>
      </c>
      <c r="C3665">
        <v>0</v>
      </c>
      <c r="D3665">
        <v>0</v>
      </c>
    </row>
    <row r="3666" spans="1:4" x14ac:dyDescent="0.2">
      <c r="A3666" t="s">
        <v>202</v>
      </c>
    </row>
    <row r="3667" spans="1:4" x14ac:dyDescent="0.2">
      <c r="A3667" t="s">
        <v>82</v>
      </c>
    </row>
    <row r="3668" spans="1:4" x14ac:dyDescent="0.2">
      <c r="A3668" t="s">
        <v>72</v>
      </c>
      <c r="B3668" s="20">
        <v>27653</v>
      </c>
      <c r="C3668" s="20">
        <v>27380</v>
      </c>
      <c r="D3668" s="20">
        <v>134862</v>
      </c>
    </row>
    <row r="3669" spans="1:4" x14ac:dyDescent="0.2">
      <c r="A3669" t="s">
        <v>59</v>
      </c>
      <c r="B3669">
        <v>323</v>
      </c>
      <c r="C3669">
        <v>310</v>
      </c>
      <c r="D3669" s="20">
        <v>1453</v>
      </c>
    </row>
    <row r="3670" spans="1:4" x14ac:dyDescent="0.2">
      <c r="A3670" t="s">
        <v>60</v>
      </c>
      <c r="B3670">
        <v>62</v>
      </c>
      <c r="C3670">
        <v>59</v>
      </c>
      <c r="D3670">
        <v>301</v>
      </c>
    </row>
    <row r="3671" spans="1:4" x14ac:dyDescent="0.2">
      <c r="A3671" t="s">
        <v>61</v>
      </c>
      <c r="B3671">
        <v>336</v>
      </c>
      <c r="C3671">
        <v>318</v>
      </c>
      <c r="D3671" s="20">
        <v>1787</v>
      </c>
    </row>
    <row r="3672" spans="1:4" x14ac:dyDescent="0.2">
      <c r="A3672" t="s">
        <v>62</v>
      </c>
      <c r="B3672" s="20">
        <v>1706</v>
      </c>
      <c r="C3672" s="20">
        <v>1662</v>
      </c>
      <c r="D3672" s="20">
        <v>8790</v>
      </c>
    </row>
    <row r="3673" spans="1:4" x14ac:dyDescent="0.2">
      <c r="A3673" t="s">
        <v>63</v>
      </c>
      <c r="B3673" s="20">
        <v>3105</v>
      </c>
      <c r="C3673" s="20">
        <v>3086</v>
      </c>
      <c r="D3673" s="20">
        <v>16288</v>
      </c>
    </row>
    <row r="3674" spans="1:4" x14ac:dyDescent="0.2">
      <c r="A3674" t="s">
        <v>64</v>
      </c>
      <c r="B3674" s="20">
        <v>5191</v>
      </c>
      <c r="C3674" s="20">
        <v>5122</v>
      </c>
      <c r="D3674" s="20">
        <v>25232</v>
      </c>
    </row>
    <row r="3675" spans="1:4" x14ac:dyDescent="0.2">
      <c r="A3675" t="s">
        <v>74</v>
      </c>
      <c r="B3675" s="20">
        <v>16923</v>
      </c>
      <c r="C3675" s="20">
        <v>16823</v>
      </c>
      <c r="D3675" s="20">
        <v>81011</v>
      </c>
    </row>
    <row r="3676" spans="1:4" x14ac:dyDescent="0.2">
      <c r="A3676" t="s">
        <v>66</v>
      </c>
      <c r="B3676">
        <v>7</v>
      </c>
      <c r="C3676">
        <v>0</v>
      </c>
      <c r="D3676">
        <v>0</v>
      </c>
    </row>
    <row r="3677" spans="1:4" x14ac:dyDescent="0.2">
      <c r="A3677" t="s">
        <v>83</v>
      </c>
    </row>
    <row r="3678" spans="1:4" x14ac:dyDescent="0.2">
      <c r="A3678" t="s">
        <v>72</v>
      </c>
      <c r="B3678">
        <v>0</v>
      </c>
      <c r="C3678">
        <v>0</v>
      </c>
      <c r="D3678">
        <v>0</v>
      </c>
    </row>
    <row r="3679" spans="1:4" x14ac:dyDescent="0.2">
      <c r="A3679" t="s">
        <v>59</v>
      </c>
      <c r="B3679">
        <v>0</v>
      </c>
      <c r="C3679">
        <v>0</v>
      </c>
      <c r="D3679">
        <v>0</v>
      </c>
    </row>
    <row r="3680" spans="1:4" x14ac:dyDescent="0.2">
      <c r="A3680" t="s">
        <v>60</v>
      </c>
      <c r="B3680">
        <v>0</v>
      </c>
      <c r="C3680">
        <v>0</v>
      </c>
      <c r="D3680">
        <v>0</v>
      </c>
    </row>
    <row r="3681" spans="1:4" x14ac:dyDescent="0.2">
      <c r="A3681" t="s">
        <v>61</v>
      </c>
      <c r="B3681">
        <v>0</v>
      </c>
      <c r="C3681">
        <v>0</v>
      </c>
      <c r="D3681">
        <v>0</v>
      </c>
    </row>
    <row r="3682" spans="1:4" x14ac:dyDescent="0.2">
      <c r="A3682" t="s">
        <v>62</v>
      </c>
      <c r="B3682">
        <v>0</v>
      </c>
      <c r="C3682">
        <v>0</v>
      </c>
      <c r="D3682">
        <v>0</v>
      </c>
    </row>
    <row r="3683" spans="1:4" x14ac:dyDescent="0.2">
      <c r="A3683" t="s">
        <v>63</v>
      </c>
      <c r="B3683">
        <v>0</v>
      </c>
      <c r="C3683">
        <v>0</v>
      </c>
      <c r="D3683">
        <v>0</v>
      </c>
    </row>
    <row r="3684" spans="1:4" x14ac:dyDescent="0.2">
      <c r="A3684" t="s">
        <v>64</v>
      </c>
      <c r="B3684">
        <v>0</v>
      </c>
      <c r="C3684">
        <v>0</v>
      </c>
      <c r="D3684">
        <v>0</v>
      </c>
    </row>
    <row r="3685" spans="1:4" x14ac:dyDescent="0.2">
      <c r="A3685" t="s">
        <v>74</v>
      </c>
      <c r="B3685">
        <v>0</v>
      </c>
      <c r="C3685">
        <v>0</v>
      </c>
      <c r="D3685">
        <v>0</v>
      </c>
    </row>
    <row r="3686" spans="1:4" x14ac:dyDescent="0.2">
      <c r="A3686" t="s">
        <v>66</v>
      </c>
      <c r="B3686">
        <v>0</v>
      </c>
      <c r="C3686">
        <v>0</v>
      </c>
      <c r="D3686">
        <v>0</v>
      </c>
    </row>
    <row r="3687" spans="1:4" x14ac:dyDescent="0.2">
      <c r="A3687" t="s">
        <v>84</v>
      </c>
    </row>
    <row r="3688" spans="1:4" x14ac:dyDescent="0.2">
      <c r="A3688" t="s">
        <v>72</v>
      </c>
      <c r="B3688" s="20">
        <v>27653</v>
      </c>
      <c r="C3688" s="20">
        <v>27380</v>
      </c>
      <c r="D3688" s="20">
        <v>134862</v>
      </c>
    </row>
    <row r="3689" spans="1:4" x14ac:dyDescent="0.2">
      <c r="A3689" t="s">
        <v>59</v>
      </c>
      <c r="B3689">
        <v>323</v>
      </c>
      <c r="C3689">
        <v>310</v>
      </c>
      <c r="D3689" s="20">
        <v>1453</v>
      </c>
    </row>
    <row r="3690" spans="1:4" x14ac:dyDescent="0.2">
      <c r="A3690" t="s">
        <v>60</v>
      </c>
      <c r="B3690">
        <v>62</v>
      </c>
      <c r="C3690">
        <v>59</v>
      </c>
      <c r="D3690">
        <v>301</v>
      </c>
    </row>
    <row r="3691" spans="1:4" x14ac:dyDescent="0.2">
      <c r="A3691" t="s">
        <v>61</v>
      </c>
      <c r="B3691">
        <v>336</v>
      </c>
      <c r="C3691">
        <v>318</v>
      </c>
      <c r="D3691" s="20">
        <v>1787</v>
      </c>
    </row>
    <row r="3692" spans="1:4" x14ac:dyDescent="0.2">
      <c r="A3692" t="s">
        <v>62</v>
      </c>
      <c r="B3692" s="20">
        <v>1706</v>
      </c>
      <c r="C3692" s="20">
        <v>1662</v>
      </c>
      <c r="D3692" s="20">
        <v>8790</v>
      </c>
    </row>
    <row r="3693" spans="1:4" x14ac:dyDescent="0.2">
      <c r="A3693" t="s">
        <v>63</v>
      </c>
      <c r="B3693" s="20">
        <v>3105</v>
      </c>
      <c r="C3693" s="20">
        <v>3086</v>
      </c>
      <c r="D3693" s="20">
        <v>16288</v>
      </c>
    </row>
    <row r="3694" spans="1:4" x14ac:dyDescent="0.2">
      <c r="A3694" t="s">
        <v>64</v>
      </c>
      <c r="B3694" s="20">
        <v>5191</v>
      </c>
      <c r="C3694" s="20">
        <v>5122</v>
      </c>
      <c r="D3694" s="20">
        <v>25232</v>
      </c>
    </row>
    <row r="3695" spans="1:4" x14ac:dyDescent="0.2">
      <c r="A3695" t="s">
        <v>74</v>
      </c>
      <c r="B3695" s="20">
        <v>16923</v>
      </c>
      <c r="C3695" s="20">
        <v>16823</v>
      </c>
      <c r="D3695" s="20">
        <v>81011</v>
      </c>
    </row>
    <row r="3696" spans="1:4" x14ac:dyDescent="0.2">
      <c r="A3696" t="s">
        <v>66</v>
      </c>
      <c r="B3696">
        <v>7</v>
      </c>
      <c r="C3696">
        <v>0</v>
      </c>
      <c r="D3696">
        <v>0</v>
      </c>
    </row>
    <row r="3697" spans="1:4" x14ac:dyDescent="0.2">
      <c r="A3697" t="s">
        <v>203</v>
      </c>
    </row>
    <row r="3698" spans="1:4" x14ac:dyDescent="0.2">
      <c r="A3698" t="s">
        <v>82</v>
      </c>
    </row>
    <row r="3699" spans="1:4" x14ac:dyDescent="0.2">
      <c r="A3699" t="s">
        <v>72</v>
      </c>
      <c r="B3699" s="20">
        <v>43099</v>
      </c>
      <c r="C3699" s="20">
        <v>41276</v>
      </c>
      <c r="D3699" s="20">
        <v>192997</v>
      </c>
    </row>
    <row r="3700" spans="1:4" x14ac:dyDescent="0.2">
      <c r="A3700" t="s">
        <v>59</v>
      </c>
      <c r="B3700" s="20">
        <v>2340</v>
      </c>
      <c r="C3700" s="20">
        <v>2260</v>
      </c>
      <c r="D3700" s="20">
        <v>11309</v>
      </c>
    </row>
    <row r="3701" spans="1:4" x14ac:dyDescent="0.2">
      <c r="A3701" t="s">
        <v>60</v>
      </c>
      <c r="B3701">
        <v>840</v>
      </c>
      <c r="C3701">
        <v>828</v>
      </c>
      <c r="D3701" s="20">
        <v>3981</v>
      </c>
    </row>
    <row r="3702" spans="1:4" x14ac:dyDescent="0.2">
      <c r="A3702" t="s">
        <v>61</v>
      </c>
      <c r="B3702" s="20">
        <v>1805</v>
      </c>
      <c r="C3702" s="20">
        <v>1767</v>
      </c>
      <c r="D3702" s="20">
        <v>8689</v>
      </c>
    </row>
    <row r="3703" spans="1:4" x14ac:dyDescent="0.2">
      <c r="A3703" t="s">
        <v>62</v>
      </c>
      <c r="B3703" s="20">
        <v>12303</v>
      </c>
      <c r="C3703" s="20">
        <v>12034</v>
      </c>
      <c r="D3703" s="20">
        <v>58708</v>
      </c>
    </row>
    <row r="3704" spans="1:4" x14ac:dyDescent="0.2">
      <c r="A3704" t="s">
        <v>63</v>
      </c>
      <c r="B3704" s="20">
        <v>7375</v>
      </c>
      <c r="C3704" s="20">
        <v>7226</v>
      </c>
      <c r="D3704" s="20">
        <v>34505</v>
      </c>
    </row>
    <row r="3705" spans="1:4" x14ac:dyDescent="0.2">
      <c r="A3705" t="s">
        <v>64</v>
      </c>
      <c r="B3705" s="20">
        <v>11134</v>
      </c>
      <c r="C3705" s="20">
        <v>10806</v>
      </c>
      <c r="D3705" s="20">
        <v>50250</v>
      </c>
    </row>
    <row r="3706" spans="1:4" x14ac:dyDescent="0.2">
      <c r="A3706" t="s">
        <v>74</v>
      </c>
      <c r="B3706" s="20">
        <v>7056</v>
      </c>
      <c r="C3706" s="20">
        <v>6355</v>
      </c>
      <c r="D3706" s="20">
        <v>25542</v>
      </c>
    </row>
    <row r="3707" spans="1:4" x14ac:dyDescent="0.2">
      <c r="A3707" t="s">
        <v>66</v>
      </c>
      <c r="B3707">
        <v>246</v>
      </c>
      <c r="C3707">
        <v>0</v>
      </c>
      <c r="D3707">
        <v>13</v>
      </c>
    </row>
    <row r="3708" spans="1:4" x14ac:dyDescent="0.2">
      <c r="A3708" t="s">
        <v>83</v>
      </c>
    </row>
    <row r="3709" spans="1:4" x14ac:dyDescent="0.2">
      <c r="A3709" t="s">
        <v>72</v>
      </c>
      <c r="B3709" s="20">
        <v>22237</v>
      </c>
      <c r="C3709" s="20">
        <v>21482</v>
      </c>
      <c r="D3709" s="20">
        <v>100258</v>
      </c>
    </row>
    <row r="3710" spans="1:4" x14ac:dyDescent="0.2">
      <c r="A3710" t="s">
        <v>59</v>
      </c>
      <c r="B3710" s="20">
        <v>1182</v>
      </c>
      <c r="C3710" s="20">
        <v>1154</v>
      </c>
      <c r="D3710" s="20">
        <v>5598</v>
      </c>
    </row>
    <row r="3711" spans="1:4" x14ac:dyDescent="0.2">
      <c r="A3711" t="s">
        <v>60</v>
      </c>
      <c r="B3711">
        <v>486</v>
      </c>
      <c r="C3711">
        <v>484</v>
      </c>
      <c r="D3711" s="20">
        <v>2279</v>
      </c>
    </row>
    <row r="3712" spans="1:4" x14ac:dyDescent="0.2">
      <c r="A3712" t="s">
        <v>61</v>
      </c>
      <c r="B3712" s="20">
        <v>1297</v>
      </c>
      <c r="C3712" s="20">
        <v>1268</v>
      </c>
      <c r="D3712" s="20">
        <v>6040</v>
      </c>
    </row>
    <row r="3713" spans="1:4" x14ac:dyDescent="0.2">
      <c r="A3713" t="s">
        <v>62</v>
      </c>
      <c r="B3713" s="20">
        <v>8034</v>
      </c>
      <c r="C3713" s="20">
        <v>7886</v>
      </c>
      <c r="D3713" s="20">
        <v>38331</v>
      </c>
    </row>
    <row r="3714" spans="1:4" x14ac:dyDescent="0.2">
      <c r="A3714" t="s">
        <v>63</v>
      </c>
      <c r="B3714" s="20">
        <v>4172</v>
      </c>
      <c r="C3714" s="20">
        <v>4104</v>
      </c>
      <c r="D3714" s="20">
        <v>19204</v>
      </c>
    </row>
    <row r="3715" spans="1:4" x14ac:dyDescent="0.2">
      <c r="A3715" t="s">
        <v>64</v>
      </c>
      <c r="B3715" s="20">
        <v>5254</v>
      </c>
      <c r="C3715" s="20">
        <v>5101</v>
      </c>
      <c r="D3715" s="20">
        <v>23113</v>
      </c>
    </row>
    <row r="3716" spans="1:4" x14ac:dyDescent="0.2">
      <c r="A3716" t="s">
        <v>74</v>
      </c>
      <c r="B3716" s="20">
        <v>1738</v>
      </c>
      <c r="C3716" s="20">
        <v>1485</v>
      </c>
      <c r="D3716" s="20">
        <v>5693</v>
      </c>
    </row>
    <row r="3717" spans="1:4" x14ac:dyDescent="0.2">
      <c r="A3717" t="s">
        <v>66</v>
      </c>
      <c r="B3717">
        <v>74</v>
      </c>
      <c r="C3717">
        <v>0</v>
      </c>
      <c r="D3717">
        <v>0</v>
      </c>
    </row>
    <row r="3718" spans="1:4" x14ac:dyDescent="0.2">
      <c r="A3718" t="s">
        <v>84</v>
      </c>
    </row>
    <row r="3719" spans="1:4" x14ac:dyDescent="0.2">
      <c r="A3719" t="s">
        <v>72</v>
      </c>
      <c r="B3719" s="20">
        <v>20862</v>
      </c>
      <c r="C3719" s="20">
        <v>19794</v>
      </c>
      <c r="D3719" s="20">
        <v>92739</v>
      </c>
    </row>
    <row r="3720" spans="1:4" x14ac:dyDescent="0.2">
      <c r="A3720" t="s">
        <v>59</v>
      </c>
      <c r="B3720" s="20">
        <v>1158</v>
      </c>
      <c r="C3720" s="20">
        <v>1106</v>
      </c>
      <c r="D3720" s="20">
        <v>5711</v>
      </c>
    </row>
    <row r="3721" spans="1:4" x14ac:dyDescent="0.2">
      <c r="A3721" t="s">
        <v>60</v>
      </c>
      <c r="B3721">
        <v>354</v>
      </c>
      <c r="C3721">
        <v>344</v>
      </c>
      <c r="D3721" s="20">
        <v>1702</v>
      </c>
    </row>
    <row r="3722" spans="1:4" x14ac:dyDescent="0.2">
      <c r="A3722" t="s">
        <v>61</v>
      </c>
      <c r="B3722">
        <v>508</v>
      </c>
      <c r="C3722">
        <v>499</v>
      </c>
      <c r="D3722" s="20">
        <v>2649</v>
      </c>
    </row>
    <row r="3723" spans="1:4" x14ac:dyDescent="0.2">
      <c r="A3723" t="s">
        <v>62</v>
      </c>
      <c r="B3723" s="20">
        <v>4269</v>
      </c>
      <c r="C3723" s="20">
        <v>4148</v>
      </c>
      <c r="D3723" s="20">
        <v>20377</v>
      </c>
    </row>
    <row r="3724" spans="1:4" x14ac:dyDescent="0.2">
      <c r="A3724" t="s">
        <v>63</v>
      </c>
      <c r="B3724" s="20">
        <v>3203</v>
      </c>
      <c r="C3724" s="20">
        <v>3122</v>
      </c>
      <c r="D3724" s="20">
        <v>15301</v>
      </c>
    </row>
    <row r="3725" spans="1:4" x14ac:dyDescent="0.2">
      <c r="A3725" t="s">
        <v>64</v>
      </c>
      <c r="B3725" s="20">
        <v>5880</v>
      </c>
      <c r="C3725" s="20">
        <v>5705</v>
      </c>
      <c r="D3725" s="20">
        <v>27137</v>
      </c>
    </row>
    <row r="3726" spans="1:4" x14ac:dyDescent="0.2">
      <c r="A3726" t="s">
        <v>74</v>
      </c>
      <c r="B3726" s="20">
        <v>5318</v>
      </c>
      <c r="C3726" s="20">
        <v>4870</v>
      </c>
      <c r="D3726" s="20">
        <v>19849</v>
      </c>
    </row>
    <row r="3727" spans="1:4" x14ac:dyDescent="0.2">
      <c r="A3727" t="s">
        <v>66</v>
      </c>
      <c r="B3727">
        <v>172</v>
      </c>
      <c r="C3727">
        <v>0</v>
      </c>
      <c r="D3727">
        <v>13</v>
      </c>
    </row>
    <row r="3728" spans="1:4" x14ac:dyDescent="0.2">
      <c r="A3728" t="s">
        <v>204</v>
      </c>
    </row>
    <row r="3729" spans="1:4" x14ac:dyDescent="0.2">
      <c r="A3729" t="s">
        <v>82</v>
      </c>
    </row>
    <row r="3730" spans="1:4" x14ac:dyDescent="0.2">
      <c r="A3730" t="s">
        <v>72</v>
      </c>
      <c r="B3730" s="20">
        <v>36499</v>
      </c>
      <c r="C3730" s="20">
        <v>35946</v>
      </c>
      <c r="D3730" s="20">
        <v>176293</v>
      </c>
    </row>
    <row r="3731" spans="1:4" x14ac:dyDescent="0.2">
      <c r="A3731" t="s">
        <v>59</v>
      </c>
      <c r="B3731">
        <v>430</v>
      </c>
      <c r="C3731">
        <v>416</v>
      </c>
      <c r="D3731" s="20">
        <v>1941</v>
      </c>
    </row>
    <row r="3732" spans="1:4" x14ac:dyDescent="0.2">
      <c r="A3732" t="s">
        <v>60</v>
      </c>
      <c r="B3732">
        <v>124</v>
      </c>
      <c r="C3732">
        <v>123</v>
      </c>
      <c r="D3732">
        <v>588</v>
      </c>
    </row>
    <row r="3733" spans="1:4" x14ac:dyDescent="0.2">
      <c r="A3733" t="s">
        <v>61</v>
      </c>
      <c r="B3733">
        <v>89</v>
      </c>
      <c r="C3733">
        <v>87</v>
      </c>
      <c r="D3733">
        <v>416</v>
      </c>
    </row>
    <row r="3734" spans="1:4" x14ac:dyDescent="0.2">
      <c r="A3734" t="s">
        <v>62</v>
      </c>
      <c r="B3734" s="20">
        <v>1814</v>
      </c>
      <c r="C3734" s="20">
        <v>1773</v>
      </c>
      <c r="D3734" s="20">
        <v>9269</v>
      </c>
    </row>
    <row r="3735" spans="1:4" x14ac:dyDescent="0.2">
      <c r="A3735" t="s">
        <v>63</v>
      </c>
      <c r="B3735" s="20">
        <v>3841</v>
      </c>
      <c r="C3735" s="20">
        <v>3777</v>
      </c>
      <c r="D3735" s="20">
        <v>19371</v>
      </c>
    </row>
    <row r="3736" spans="1:4" x14ac:dyDescent="0.2">
      <c r="A3736" t="s">
        <v>64</v>
      </c>
      <c r="B3736" s="20">
        <v>12644</v>
      </c>
      <c r="C3736" s="20">
        <v>12485</v>
      </c>
      <c r="D3736" s="20">
        <v>62428</v>
      </c>
    </row>
    <row r="3737" spans="1:4" x14ac:dyDescent="0.2">
      <c r="A3737" t="s">
        <v>74</v>
      </c>
      <c r="B3737" s="20">
        <v>17514</v>
      </c>
      <c r="C3737" s="20">
        <v>17285</v>
      </c>
      <c r="D3737" s="20">
        <v>82280</v>
      </c>
    </row>
    <row r="3738" spans="1:4" x14ac:dyDescent="0.2">
      <c r="A3738" t="s">
        <v>66</v>
      </c>
      <c r="B3738">
        <v>43</v>
      </c>
      <c r="C3738">
        <v>0</v>
      </c>
      <c r="D3738">
        <v>0</v>
      </c>
    </row>
    <row r="3739" spans="1:4" x14ac:dyDescent="0.2">
      <c r="A3739" t="s">
        <v>83</v>
      </c>
    </row>
    <row r="3740" spans="1:4" x14ac:dyDescent="0.2">
      <c r="A3740" t="s">
        <v>72</v>
      </c>
      <c r="B3740" s="20">
        <v>8212</v>
      </c>
      <c r="C3740" s="20">
        <v>8023</v>
      </c>
      <c r="D3740" s="20">
        <v>38998</v>
      </c>
    </row>
    <row r="3741" spans="1:4" x14ac:dyDescent="0.2">
      <c r="A3741" t="s">
        <v>59</v>
      </c>
      <c r="B3741">
        <v>244</v>
      </c>
      <c r="C3741">
        <v>231</v>
      </c>
      <c r="D3741" s="20">
        <v>1101</v>
      </c>
    </row>
    <row r="3742" spans="1:4" x14ac:dyDescent="0.2">
      <c r="A3742" t="s">
        <v>60</v>
      </c>
      <c r="B3742">
        <v>85</v>
      </c>
      <c r="C3742">
        <v>85</v>
      </c>
      <c r="D3742">
        <v>412</v>
      </c>
    </row>
    <row r="3743" spans="1:4" x14ac:dyDescent="0.2">
      <c r="A3743" t="s">
        <v>61</v>
      </c>
      <c r="B3743">
        <v>67</v>
      </c>
      <c r="C3743">
        <v>65</v>
      </c>
      <c r="D3743">
        <v>306</v>
      </c>
    </row>
    <row r="3744" spans="1:4" x14ac:dyDescent="0.2">
      <c r="A3744" t="s">
        <v>62</v>
      </c>
      <c r="B3744" s="20">
        <v>1230</v>
      </c>
      <c r="C3744" s="20">
        <v>1211</v>
      </c>
      <c r="D3744" s="20">
        <v>6065</v>
      </c>
    </row>
    <row r="3745" spans="1:4" x14ac:dyDescent="0.2">
      <c r="A3745" t="s">
        <v>63</v>
      </c>
      <c r="B3745" s="20">
        <v>1659</v>
      </c>
      <c r="C3745" s="20">
        <v>1616</v>
      </c>
      <c r="D3745" s="20">
        <v>8244</v>
      </c>
    </row>
    <row r="3746" spans="1:4" x14ac:dyDescent="0.2">
      <c r="A3746" t="s">
        <v>64</v>
      </c>
      <c r="B3746" s="20">
        <v>3978</v>
      </c>
      <c r="C3746" s="20">
        <v>3914</v>
      </c>
      <c r="D3746" s="20">
        <v>18983</v>
      </c>
    </row>
    <row r="3747" spans="1:4" x14ac:dyDescent="0.2">
      <c r="A3747" t="s">
        <v>74</v>
      </c>
      <c r="B3747">
        <v>919</v>
      </c>
      <c r="C3747">
        <v>901</v>
      </c>
      <c r="D3747" s="20">
        <v>3887</v>
      </c>
    </row>
    <row r="3748" spans="1:4" x14ac:dyDescent="0.2">
      <c r="A3748" t="s">
        <v>66</v>
      </c>
      <c r="B3748">
        <v>30</v>
      </c>
      <c r="C3748">
        <v>0</v>
      </c>
      <c r="D3748">
        <v>0</v>
      </c>
    </row>
    <row r="3749" spans="1:4" x14ac:dyDescent="0.2">
      <c r="A3749" t="s">
        <v>84</v>
      </c>
    </row>
    <row r="3750" spans="1:4" x14ac:dyDescent="0.2">
      <c r="A3750" t="s">
        <v>72</v>
      </c>
      <c r="B3750" s="20">
        <v>28287</v>
      </c>
      <c r="C3750" s="20">
        <v>27923</v>
      </c>
      <c r="D3750" s="20">
        <v>137295</v>
      </c>
    </row>
    <row r="3751" spans="1:4" x14ac:dyDescent="0.2">
      <c r="A3751" t="s">
        <v>59</v>
      </c>
      <c r="B3751">
        <v>186</v>
      </c>
      <c r="C3751">
        <v>185</v>
      </c>
      <c r="D3751">
        <v>840</v>
      </c>
    </row>
    <row r="3752" spans="1:4" x14ac:dyDescent="0.2">
      <c r="A3752" t="s">
        <v>60</v>
      </c>
      <c r="B3752">
        <v>39</v>
      </c>
      <c r="C3752">
        <v>38</v>
      </c>
      <c r="D3752">
        <v>176</v>
      </c>
    </row>
    <row r="3753" spans="1:4" x14ac:dyDescent="0.2">
      <c r="A3753" t="s">
        <v>61</v>
      </c>
      <c r="B3753">
        <v>22</v>
      </c>
      <c r="C3753">
        <v>22</v>
      </c>
      <c r="D3753">
        <v>110</v>
      </c>
    </row>
    <row r="3754" spans="1:4" x14ac:dyDescent="0.2">
      <c r="A3754" t="s">
        <v>62</v>
      </c>
      <c r="B3754">
        <v>584</v>
      </c>
      <c r="C3754">
        <v>562</v>
      </c>
      <c r="D3754" s="20">
        <v>3204</v>
      </c>
    </row>
    <row r="3755" spans="1:4" x14ac:dyDescent="0.2">
      <c r="A3755" t="s">
        <v>63</v>
      </c>
      <c r="B3755" s="20">
        <v>2182</v>
      </c>
      <c r="C3755" s="20">
        <v>2161</v>
      </c>
      <c r="D3755" s="20">
        <v>11127</v>
      </c>
    </row>
    <row r="3756" spans="1:4" x14ac:dyDescent="0.2">
      <c r="A3756" t="s">
        <v>64</v>
      </c>
      <c r="B3756" s="20">
        <v>8666</v>
      </c>
      <c r="C3756" s="20">
        <v>8571</v>
      </c>
      <c r="D3756" s="20">
        <v>43445</v>
      </c>
    </row>
    <row r="3757" spans="1:4" x14ac:dyDescent="0.2">
      <c r="A3757" t="s">
        <v>74</v>
      </c>
      <c r="B3757" s="20">
        <v>16595</v>
      </c>
      <c r="C3757" s="20">
        <v>16384</v>
      </c>
      <c r="D3757" s="20">
        <v>78393</v>
      </c>
    </row>
    <row r="3758" spans="1:4" x14ac:dyDescent="0.2">
      <c r="A3758" t="s">
        <v>66</v>
      </c>
      <c r="B3758">
        <v>13</v>
      </c>
      <c r="C3758">
        <v>0</v>
      </c>
      <c r="D3758">
        <v>0</v>
      </c>
    </row>
    <row r="3759" spans="1:4" x14ac:dyDescent="0.2">
      <c r="A3759" t="s">
        <v>205</v>
      </c>
    </row>
    <row r="3760" spans="1:4" x14ac:dyDescent="0.2">
      <c r="A3760" t="s">
        <v>82</v>
      </c>
    </row>
    <row r="3761" spans="1:4" x14ac:dyDescent="0.2">
      <c r="A3761" t="s">
        <v>72</v>
      </c>
      <c r="B3761" s="20">
        <v>12204</v>
      </c>
      <c r="C3761" s="20">
        <v>11979</v>
      </c>
      <c r="D3761" s="20">
        <v>55708</v>
      </c>
    </row>
    <row r="3762" spans="1:4" x14ac:dyDescent="0.2">
      <c r="A3762" t="s">
        <v>59</v>
      </c>
      <c r="B3762">
        <v>116</v>
      </c>
      <c r="C3762">
        <v>112</v>
      </c>
      <c r="D3762">
        <v>480</v>
      </c>
    </row>
    <row r="3763" spans="1:4" x14ac:dyDescent="0.2">
      <c r="A3763" t="s">
        <v>60</v>
      </c>
      <c r="B3763">
        <v>12</v>
      </c>
      <c r="C3763">
        <v>12</v>
      </c>
      <c r="D3763">
        <v>54</v>
      </c>
    </row>
    <row r="3764" spans="1:4" x14ac:dyDescent="0.2">
      <c r="A3764" t="s">
        <v>61</v>
      </c>
      <c r="B3764">
        <v>96</v>
      </c>
      <c r="C3764">
        <v>93</v>
      </c>
      <c r="D3764">
        <v>425</v>
      </c>
    </row>
    <row r="3765" spans="1:4" x14ac:dyDescent="0.2">
      <c r="A3765" t="s">
        <v>62</v>
      </c>
      <c r="B3765">
        <v>643</v>
      </c>
      <c r="C3765">
        <v>626</v>
      </c>
      <c r="D3765" s="20">
        <v>2919</v>
      </c>
    </row>
    <row r="3766" spans="1:4" x14ac:dyDescent="0.2">
      <c r="A3766" t="s">
        <v>63</v>
      </c>
      <c r="B3766" s="20">
        <v>1340</v>
      </c>
      <c r="C3766" s="20">
        <v>1306</v>
      </c>
      <c r="D3766" s="20">
        <v>6432</v>
      </c>
    </row>
    <row r="3767" spans="1:4" x14ac:dyDescent="0.2">
      <c r="A3767" t="s">
        <v>64</v>
      </c>
      <c r="B3767" s="20">
        <v>1771</v>
      </c>
      <c r="C3767" s="20">
        <v>1755</v>
      </c>
      <c r="D3767" s="20">
        <v>8728</v>
      </c>
    </row>
    <row r="3768" spans="1:4" x14ac:dyDescent="0.2">
      <c r="A3768" t="s">
        <v>74</v>
      </c>
      <c r="B3768" s="20">
        <v>8223</v>
      </c>
      <c r="C3768" s="20">
        <v>8075</v>
      </c>
      <c r="D3768" s="20">
        <v>36670</v>
      </c>
    </row>
    <row r="3769" spans="1:4" x14ac:dyDescent="0.2">
      <c r="A3769" t="s">
        <v>66</v>
      </c>
      <c r="B3769">
        <v>3</v>
      </c>
      <c r="C3769">
        <v>0</v>
      </c>
      <c r="D3769">
        <v>0</v>
      </c>
    </row>
    <row r="3770" spans="1:4" x14ac:dyDescent="0.2">
      <c r="A3770" t="s">
        <v>83</v>
      </c>
    </row>
    <row r="3771" spans="1:4" x14ac:dyDescent="0.2">
      <c r="A3771" t="s">
        <v>72</v>
      </c>
      <c r="B3771">
        <v>0</v>
      </c>
      <c r="C3771">
        <v>0</v>
      </c>
      <c r="D3771">
        <v>0</v>
      </c>
    </row>
    <row r="3772" spans="1:4" x14ac:dyDescent="0.2">
      <c r="A3772" t="s">
        <v>59</v>
      </c>
      <c r="B3772">
        <v>0</v>
      </c>
      <c r="C3772">
        <v>0</v>
      </c>
      <c r="D3772">
        <v>0</v>
      </c>
    </row>
    <row r="3773" spans="1:4" x14ac:dyDescent="0.2">
      <c r="A3773" t="s">
        <v>60</v>
      </c>
      <c r="B3773">
        <v>0</v>
      </c>
      <c r="C3773">
        <v>0</v>
      </c>
      <c r="D3773">
        <v>0</v>
      </c>
    </row>
    <row r="3774" spans="1:4" x14ac:dyDescent="0.2">
      <c r="A3774" t="s">
        <v>61</v>
      </c>
      <c r="B3774">
        <v>0</v>
      </c>
      <c r="C3774">
        <v>0</v>
      </c>
      <c r="D3774">
        <v>0</v>
      </c>
    </row>
    <row r="3775" spans="1:4" x14ac:dyDescent="0.2">
      <c r="A3775" t="s">
        <v>62</v>
      </c>
      <c r="B3775">
        <v>0</v>
      </c>
      <c r="C3775">
        <v>0</v>
      </c>
      <c r="D3775">
        <v>0</v>
      </c>
    </row>
    <row r="3776" spans="1:4" x14ac:dyDescent="0.2">
      <c r="A3776" t="s">
        <v>63</v>
      </c>
      <c r="B3776">
        <v>0</v>
      </c>
      <c r="C3776">
        <v>0</v>
      </c>
      <c r="D3776">
        <v>0</v>
      </c>
    </row>
    <row r="3777" spans="1:4" x14ac:dyDescent="0.2">
      <c r="A3777" t="s">
        <v>64</v>
      </c>
      <c r="B3777">
        <v>0</v>
      </c>
      <c r="C3777">
        <v>0</v>
      </c>
      <c r="D3777">
        <v>0</v>
      </c>
    </row>
    <row r="3778" spans="1:4" x14ac:dyDescent="0.2">
      <c r="A3778" t="s">
        <v>74</v>
      </c>
      <c r="B3778">
        <v>0</v>
      </c>
      <c r="C3778">
        <v>0</v>
      </c>
      <c r="D3778">
        <v>0</v>
      </c>
    </row>
    <row r="3779" spans="1:4" x14ac:dyDescent="0.2">
      <c r="A3779" t="s">
        <v>66</v>
      </c>
      <c r="B3779">
        <v>0</v>
      </c>
      <c r="C3779">
        <v>0</v>
      </c>
      <c r="D3779">
        <v>0</v>
      </c>
    </row>
    <row r="3780" spans="1:4" x14ac:dyDescent="0.2">
      <c r="A3780" t="s">
        <v>84</v>
      </c>
    </row>
    <row r="3781" spans="1:4" x14ac:dyDescent="0.2">
      <c r="A3781" t="s">
        <v>72</v>
      </c>
      <c r="B3781" s="20">
        <v>12204</v>
      </c>
      <c r="C3781" s="20">
        <v>11979</v>
      </c>
      <c r="D3781" s="20">
        <v>55708</v>
      </c>
    </row>
    <row r="3782" spans="1:4" x14ac:dyDescent="0.2">
      <c r="A3782" t="s">
        <v>59</v>
      </c>
      <c r="B3782">
        <v>116</v>
      </c>
      <c r="C3782">
        <v>112</v>
      </c>
      <c r="D3782">
        <v>480</v>
      </c>
    </row>
    <row r="3783" spans="1:4" x14ac:dyDescent="0.2">
      <c r="A3783" t="s">
        <v>60</v>
      </c>
      <c r="B3783">
        <v>12</v>
      </c>
      <c r="C3783">
        <v>12</v>
      </c>
      <c r="D3783">
        <v>54</v>
      </c>
    </row>
    <row r="3784" spans="1:4" x14ac:dyDescent="0.2">
      <c r="A3784" t="s">
        <v>61</v>
      </c>
      <c r="B3784">
        <v>96</v>
      </c>
      <c r="C3784">
        <v>93</v>
      </c>
      <c r="D3784">
        <v>425</v>
      </c>
    </row>
    <row r="3785" spans="1:4" x14ac:dyDescent="0.2">
      <c r="A3785" t="s">
        <v>62</v>
      </c>
      <c r="B3785">
        <v>643</v>
      </c>
      <c r="C3785">
        <v>626</v>
      </c>
      <c r="D3785" s="20">
        <v>2919</v>
      </c>
    </row>
    <row r="3786" spans="1:4" x14ac:dyDescent="0.2">
      <c r="A3786" t="s">
        <v>63</v>
      </c>
      <c r="B3786" s="20">
        <v>1340</v>
      </c>
      <c r="C3786" s="20">
        <v>1306</v>
      </c>
      <c r="D3786" s="20">
        <v>6432</v>
      </c>
    </row>
    <row r="3787" spans="1:4" x14ac:dyDescent="0.2">
      <c r="A3787" t="s">
        <v>64</v>
      </c>
      <c r="B3787" s="20">
        <v>1771</v>
      </c>
      <c r="C3787" s="20">
        <v>1755</v>
      </c>
      <c r="D3787" s="20">
        <v>8728</v>
      </c>
    </row>
    <row r="3788" spans="1:4" x14ac:dyDescent="0.2">
      <c r="A3788" t="s">
        <v>74</v>
      </c>
      <c r="B3788" s="20">
        <v>8223</v>
      </c>
      <c r="C3788" s="20">
        <v>8075</v>
      </c>
      <c r="D3788" s="20">
        <v>36670</v>
      </c>
    </row>
    <row r="3789" spans="1:4" x14ac:dyDescent="0.2">
      <c r="A3789" t="s">
        <v>66</v>
      </c>
      <c r="B3789">
        <v>3</v>
      </c>
      <c r="C3789">
        <v>0</v>
      </c>
      <c r="D3789">
        <v>0</v>
      </c>
    </row>
    <row r="3790" spans="1:4" x14ac:dyDescent="0.2">
      <c r="A3790" t="s">
        <v>206</v>
      </c>
    </row>
    <row r="3791" spans="1:4" x14ac:dyDescent="0.2">
      <c r="A3791" t="s">
        <v>82</v>
      </c>
    </row>
    <row r="3792" spans="1:4" x14ac:dyDescent="0.2">
      <c r="A3792" t="s">
        <v>72</v>
      </c>
      <c r="B3792" s="20">
        <v>20571</v>
      </c>
      <c r="C3792" s="20">
        <v>20303</v>
      </c>
      <c r="D3792" s="20">
        <v>95211</v>
      </c>
    </row>
    <row r="3793" spans="1:4" x14ac:dyDescent="0.2">
      <c r="A3793" t="s">
        <v>59</v>
      </c>
      <c r="B3793">
        <v>199</v>
      </c>
      <c r="C3793">
        <v>198</v>
      </c>
      <c r="D3793">
        <v>860</v>
      </c>
    </row>
    <row r="3794" spans="1:4" x14ac:dyDescent="0.2">
      <c r="A3794" t="s">
        <v>60</v>
      </c>
      <c r="B3794">
        <v>26</v>
      </c>
      <c r="C3794">
        <v>26</v>
      </c>
      <c r="D3794">
        <v>117</v>
      </c>
    </row>
    <row r="3795" spans="1:4" x14ac:dyDescent="0.2">
      <c r="A3795" t="s">
        <v>61</v>
      </c>
      <c r="B3795">
        <v>44</v>
      </c>
      <c r="C3795">
        <v>44</v>
      </c>
      <c r="D3795">
        <v>176</v>
      </c>
    </row>
    <row r="3796" spans="1:4" x14ac:dyDescent="0.2">
      <c r="A3796" t="s">
        <v>62</v>
      </c>
      <c r="B3796">
        <v>576</v>
      </c>
      <c r="C3796">
        <v>565</v>
      </c>
      <c r="D3796" s="20">
        <v>2892</v>
      </c>
    </row>
    <row r="3797" spans="1:4" x14ac:dyDescent="0.2">
      <c r="A3797" t="s">
        <v>63</v>
      </c>
      <c r="B3797" s="20">
        <v>1214</v>
      </c>
      <c r="C3797" s="20">
        <v>1198</v>
      </c>
      <c r="D3797" s="20">
        <v>6079</v>
      </c>
    </row>
    <row r="3798" spans="1:4" x14ac:dyDescent="0.2">
      <c r="A3798" t="s">
        <v>64</v>
      </c>
      <c r="B3798" s="20">
        <v>3957</v>
      </c>
      <c r="C3798" s="20">
        <v>3910</v>
      </c>
      <c r="D3798" s="20">
        <v>18415</v>
      </c>
    </row>
    <row r="3799" spans="1:4" x14ac:dyDescent="0.2">
      <c r="A3799" t="s">
        <v>74</v>
      </c>
      <c r="B3799" s="20">
        <v>14553</v>
      </c>
      <c r="C3799" s="20">
        <v>14362</v>
      </c>
      <c r="D3799" s="20">
        <v>66672</v>
      </c>
    </row>
    <row r="3800" spans="1:4" x14ac:dyDescent="0.2">
      <c r="A3800" t="s">
        <v>66</v>
      </c>
      <c r="B3800">
        <v>2</v>
      </c>
      <c r="C3800">
        <v>0</v>
      </c>
      <c r="D3800">
        <v>0</v>
      </c>
    </row>
    <row r="3801" spans="1:4" x14ac:dyDescent="0.2">
      <c r="A3801" t="s">
        <v>83</v>
      </c>
    </row>
    <row r="3802" spans="1:4" x14ac:dyDescent="0.2">
      <c r="A3802" t="s">
        <v>72</v>
      </c>
      <c r="B3802">
        <v>0</v>
      </c>
      <c r="C3802">
        <v>0</v>
      </c>
      <c r="D3802">
        <v>0</v>
      </c>
    </row>
    <row r="3803" spans="1:4" x14ac:dyDescent="0.2">
      <c r="A3803" t="s">
        <v>59</v>
      </c>
      <c r="B3803">
        <v>0</v>
      </c>
      <c r="C3803">
        <v>0</v>
      </c>
      <c r="D3803">
        <v>0</v>
      </c>
    </row>
    <row r="3804" spans="1:4" x14ac:dyDescent="0.2">
      <c r="A3804" t="s">
        <v>60</v>
      </c>
      <c r="B3804">
        <v>0</v>
      </c>
      <c r="C3804">
        <v>0</v>
      </c>
      <c r="D3804">
        <v>0</v>
      </c>
    </row>
    <row r="3805" spans="1:4" x14ac:dyDescent="0.2">
      <c r="A3805" t="s">
        <v>61</v>
      </c>
      <c r="B3805">
        <v>0</v>
      </c>
      <c r="C3805">
        <v>0</v>
      </c>
      <c r="D3805">
        <v>0</v>
      </c>
    </row>
    <row r="3806" spans="1:4" x14ac:dyDescent="0.2">
      <c r="A3806" t="s">
        <v>62</v>
      </c>
      <c r="B3806">
        <v>0</v>
      </c>
      <c r="C3806">
        <v>0</v>
      </c>
      <c r="D3806">
        <v>0</v>
      </c>
    </row>
    <row r="3807" spans="1:4" x14ac:dyDescent="0.2">
      <c r="A3807" t="s">
        <v>63</v>
      </c>
      <c r="B3807">
        <v>0</v>
      </c>
      <c r="C3807">
        <v>0</v>
      </c>
      <c r="D3807">
        <v>0</v>
      </c>
    </row>
    <row r="3808" spans="1:4" x14ac:dyDescent="0.2">
      <c r="A3808" t="s">
        <v>64</v>
      </c>
      <c r="B3808">
        <v>0</v>
      </c>
      <c r="C3808">
        <v>0</v>
      </c>
      <c r="D3808">
        <v>0</v>
      </c>
    </row>
    <row r="3809" spans="1:4" x14ac:dyDescent="0.2">
      <c r="A3809" t="s">
        <v>74</v>
      </c>
      <c r="B3809">
        <v>0</v>
      </c>
      <c r="C3809">
        <v>0</v>
      </c>
      <c r="D3809">
        <v>0</v>
      </c>
    </row>
    <row r="3810" spans="1:4" x14ac:dyDescent="0.2">
      <c r="A3810" t="s">
        <v>66</v>
      </c>
      <c r="B3810">
        <v>0</v>
      </c>
      <c r="C3810">
        <v>0</v>
      </c>
      <c r="D3810">
        <v>0</v>
      </c>
    </row>
    <row r="3811" spans="1:4" x14ac:dyDescent="0.2">
      <c r="A3811" t="s">
        <v>84</v>
      </c>
    </row>
    <row r="3812" spans="1:4" x14ac:dyDescent="0.2">
      <c r="A3812" t="s">
        <v>72</v>
      </c>
      <c r="B3812" s="20">
        <v>20571</v>
      </c>
      <c r="C3812" s="20">
        <v>20303</v>
      </c>
      <c r="D3812" s="20">
        <v>95211</v>
      </c>
    </row>
    <row r="3813" spans="1:4" x14ac:dyDescent="0.2">
      <c r="A3813" t="s">
        <v>59</v>
      </c>
      <c r="B3813">
        <v>199</v>
      </c>
      <c r="C3813">
        <v>198</v>
      </c>
      <c r="D3813">
        <v>860</v>
      </c>
    </row>
    <row r="3814" spans="1:4" x14ac:dyDescent="0.2">
      <c r="A3814" t="s">
        <v>60</v>
      </c>
      <c r="B3814">
        <v>26</v>
      </c>
      <c r="C3814">
        <v>26</v>
      </c>
      <c r="D3814">
        <v>117</v>
      </c>
    </row>
    <row r="3815" spans="1:4" x14ac:dyDescent="0.2">
      <c r="A3815" t="s">
        <v>61</v>
      </c>
      <c r="B3815">
        <v>44</v>
      </c>
      <c r="C3815">
        <v>44</v>
      </c>
      <c r="D3815">
        <v>176</v>
      </c>
    </row>
    <row r="3816" spans="1:4" x14ac:dyDescent="0.2">
      <c r="A3816" t="s">
        <v>62</v>
      </c>
      <c r="B3816">
        <v>576</v>
      </c>
      <c r="C3816">
        <v>565</v>
      </c>
      <c r="D3816" s="20">
        <v>2892</v>
      </c>
    </row>
    <row r="3817" spans="1:4" x14ac:dyDescent="0.2">
      <c r="A3817" t="s">
        <v>63</v>
      </c>
      <c r="B3817" s="20">
        <v>1214</v>
      </c>
      <c r="C3817" s="20">
        <v>1198</v>
      </c>
      <c r="D3817" s="20">
        <v>6079</v>
      </c>
    </row>
    <row r="3818" spans="1:4" x14ac:dyDescent="0.2">
      <c r="A3818" t="s">
        <v>64</v>
      </c>
      <c r="B3818" s="20">
        <v>3957</v>
      </c>
      <c r="C3818" s="20">
        <v>3910</v>
      </c>
      <c r="D3818" s="20">
        <v>18415</v>
      </c>
    </row>
    <row r="3819" spans="1:4" x14ac:dyDescent="0.2">
      <c r="A3819" t="s">
        <v>74</v>
      </c>
      <c r="B3819" s="20">
        <v>14553</v>
      </c>
      <c r="C3819" s="20">
        <v>14362</v>
      </c>
      <c r="D3819" s="20">
        <v>66672</v>
      </c>
    </row>
    <row r="3820" spans="1:4" x14ac:dyDescent="0.2">
      <c r="A3820" t="s">
        <v>66</v>
      </c>
      <c r="B3820">
        <v>2</v>
      </c>
      <c r="C3820">
        <v>0</v>
      </c>
      <c r="D3820">
        <v>0</v>
      </c>
    </row>
    <row r="3821" spans="1:4" x14ac:dyDescent="0.2">
      <c r="A3821" t="s">
        <v>207</v>
      </c>
    </row>
    <row r="3822" spans="1:4" x14ac:dyDescent="0.2">
      <c r="A3822" t="s">
        <v>82</v>
      </c>
    </row>
    <row r="3823" spans="1:4" x14ac:dyDescent="0.2">
      <c r="A3823" t="s">
        <v>72</v>
      </c>
      <c r="B3823" s="20">
        <v>32148</v>
      </c>
      <c r="C3823" s="20">
        <v>31230</v>
      </c>
      <c r="D3823" s="20">
        <v>154088</v>
      </c>
    </row>
    <row r="3824" spans="1:4" x14ac:dyDescent="0.2">
      <c r="A3824" t="s">
        <v>59</v>
      </c>
      <c r="B3824">
        <v>497</v>
      </c>
      <c r="C3824">
        <v>467</v>
      </c>
      <c r="D3824" s="20">
        <v>2191</v>
      </c>
    </row>
    <row r="3825" spans="1:4" x14ac:dyDescent="0.2">
      <c r="A3825" t="s">
        <v>60</v>
      </c>
      <c r="B3825">
        <v>158</v>
      </c>
      <c r="C3825">
        <v>145</v>
      </c>
      <c r="D3825">
        <v>758</v>
      </c>
    </row>
    <row r="3826" spans="1:4" x14ac:dyDescent="0.2">
      <c r="A3826" t="s">
        <v>61</v>
      </c>
      <c r="B3826">
        <v>404</v>
      </c>
      <c r="C3826">
        <v>385</v>
      </c>
      <c r="D3826" s="20">
        <v>1927</v>
      </c>
    </row>
    <row r="3827" spans="1:4" x14ac:dyDescent="0.2">
      <c r="A3827" t="s">
        <v>62</v>
      </c>
      <c r="B3827" s="20">
        <v>2780</v>
      </c>
      <c r="C3827" s="20">
        <v>2707</v>
      </c>
      <c r="D3827" s="20">
        <v>14358</v>
      </c>
    </row>
    <row r="3828" spans="1:4" x14ac:dyDescent="0.2">
      <c r="A3828" t="s">
        <v>63</v>
      </c>
      <c r="B3828" s="20">
        <v>5492</v>
      </c>
      <c r="C3828" s="20">
        <v>5370</v>
      </c>
      <c r="D3828" s="20">
        <v>28150</v>
      </c>
    </row>
    <row r="3829" spans="1:4" x14ac:dyDescent="0.2">
      <c r="A3829" t="s">
        <v>64</v>
      </c>
      <c r="B3829" s="20">
        <v>12833</v>
      </c>
      <c r="C3829" s="20">
        <v>12519</v>
      </c>
      <c r="D3829" s="20">
        <v>63064</v>
      </c>
    </row>
    <row r="3830" spans="1:4" x14ac:dyDescent="0.2">
      <c r="A3830" t="s">
        <v>74</v>
      </c>
      <c r="B3830" s="20">
        <v>9937</v>
      </c>
      <c r="C3830" s="20">
        <v>9637</v>
      </c>
      <c r="D3830" s="20">
        <v>43640</v>
      </c>
    </row>
    <row r="3831" spans="1:4" x14ac:dyDescent="0.2">
      <c r="A3831" t="s">
        <v>66</v>
      </c>
      <c r="B3831">
        <v>47</v>
      </c>
      <c r="C3831">
        <v>0</v>
      </c>
      <c r="D3831">
        <v>0</v>
      </c>
    </row>
    <row r="3832" spans="1:4" x14ac:dyDescent="0.2">
      <c r="A3832" t="s">
        <v>83</v>
      </c>
    </row>
    <row r="3833" spans="1:4" x14ac:dyDescent="0.2">
      <c r="A3833" t="s">
        <v>72</v>
      </c>
      <c r="B3833" s="20">
        <v>12102</v>
      </c>
      <c r="C3833" s="20">
        <v>11814</v>
      </c>
      <c r="D3833" s="20">
        <v>60427</v>
      </c>
    </row>
    <row r="3834" spans="1:4" x14ac:dyDescent="0.2">
      <c r="A3834" t="s">
        <v>59</v>
      </c>
      <c r="B3834">
        <v>382</v>
      </c>
      <c r="C3834">
        <v>358</v>
      </c>
      <c r="D3834" s="20">
        <v>1633</v>
      </c>
    </row>
    <row r="3835" spans="1:4" x14ac:dyDescent="0.2">
      <c r="A3835" t="s">
        <v>60</v>
      </c>
      <c r="B3835">
        <v>69</v>
      </c>
      <c r="C3835">
        <v>67</v>
      </c>
      <c r="D3835">
        <v>310</v>
      </c>
    </row>
    <row r="3836" spans="1:4" x14ac:dyDescent="0.2">
      <c r="A3836" t="s">
        <v>61</v>
      </c>
      <c r="B3836">
        <v>310</v>
      </c>
      <c r="C3836">
        <v>300</v>
      </c>
      <c r="D3836" s="20">
        <v>1579</v>
      </c>
    </row>
    <row r="3837" spans="1:4" x14ac:dyDescent="0.2">
      <c r="A3837" t="s">
        <v>62</v>
      </c>
      <c r="B3837" s="20">
        <v>2066</v>
      </c>
      <c r="C3837" s="20">
        <v>2022</v>
      </c>
      <c r="D3837" s="20">
        <v>10760</v>
      </c>
    </row>
    <row r="3838" spans="1:4" x14ac:dyDescent="0.2">
      <c r="A3838" t="s">
        <v>63</v>
      </c>
      <c r="B3838" s="20">
        <v>3404</v>
      </c>
      <c r="C3838" s="20">
        <v>3345</v>
      </c>
      <c r="D3838" s="20">
        <v>17363</v>
      </c>
    </row>
    <row r="3839" spans="1:4" x14ac:dyDescent="0.2">
      <c r="A3839" t="s">
        <v>64</v>
      </c>
      <c r="B3839" s="20">
        <v>5288</v>
      </c>
      <c r="C3839" s="20">
        <v>5188</v>
      </c>
      <c r="D3839" s="20">
        <v>26472</v>
      </c>
    </row>
    <row r="3840" spans="1:4" x14ac:dyDescent="0.2">
      <c r="A3840" t="s">
        <v>74</v>
      </c>
      <c r="B3840">
        <v>549</v>
      </c>
      <c r="C3840">
        <v>534</v>
      </c>
      <c r="D3840" s="20">
        <v>2310</v>
      </c>
    </row>
    <row r="3841" spans="1:4" x14ac:dyDescent="0.2">
      <c r="A3841" t="s">
        <v>66</v>
      </c>
      <c r="B3841">
        <v>34</v>
      </c>
      <c r="C3841">
        <v>0</v>
      </c>
      <c r="D3841">
        <v>0</v>
      </c>
    </row>
    <row r="3842" spans="1:4" x14ac:dyDescent="0.2">
      <c r="A3842" t="s">
        <v>84</v>
      </c>
    </row>
    <row r="3843" spans="1:4" x14ac:dyDescent="0.2">
      <c r="A3843" t="s">
        <v>72</v>
      </c>
      <c r="B3843" s="20">
        <v>20046</v>
      </c>
      <c r="C3843" s="20">
        <v>19416</v>
      </c>
      <c r="D3843" s="20">
        <v>93661</v>
      </c>
    </row>
    <row r="3844" spans="1:4" x14ac:dyDescent="0.2">
      <c r="A3844" t="s">
        <v>59</v>
      </c>
      <c r="B3844">
        <v>115</v>
      </c>
      <c r="C3844">
        <v>109</v>
      </c>
      <c r="D3844">
        <v>558</v>
      </c>
    </row>
    <row r="3845" spans="1:4" x14ac:dyDescent="0.2">
      <c r="A3845" t="s">
        <v>60</v>
      </c>
      <c r="B3845">
        <v>89</v>
      </c>
      <c r="C3845">
        <v>78</v>
      </c>
      <c r="D3845">
        <v>448</v>
      </c>
    </row>
    <row r="3846" spans="1:4" x14ac:dyDescent="0.2">
      <c r="A3846" t="s">
        <v>61</v>
      </c>
      <c r="B3846">
        <v>94</v>
      </c>
      <c r="C3846">
        <v>85</v>
      </c>
      <c r="D3846">
        <v>348</v>
      </c>
    </row>
    <row r="3847" spans="1:4" x14ac:dyDescent="0.2">
      <c r="A3847" t="s">
        <v>62</v>
      </c>
      <c r="B3847">
        <v>714</v>
      </c>
      <c r="C3847">
        <v>685</v>
      </c>
      <c r="D3847" s="20">
        <v>3598</v>
      </c>
    </row>
    <row r="3848" spans="1:4" x14ac:dyDescent="0.2">
      <c r="A3848" t="s">
        <v>63</v>
      </c>
      <c r="B3848" s="20">
        <v>2088</v>
      </c>
      <c r="C3848" s="20">
        <v>2025</v>
      </c>
      <c r="D3848" s="20">
        <v>10787</v>
      </c>
    </row>
    <row r="3849" spans="1:4" x14ac:dyDescent="0.2">
      <c r="A3849" t="s">
        <v>64</v>
      </c>
      <c r="B3849" s="20">
        <v>7545</v>
      </c>
      <c r="C3849" s="20">
        <v>7331</v>
      </c>
      <c r="D3849" s="20">
        <v>36592</v>
      </c>
    </row>
    <row r="3850" spans="1:4" x14ac:dyDescent="0.2">
      <c r="A3850" t="s">
        <v>74</v>
      </c>
      <c r="B3850" s="20">
        <v>9388</v>
      </c>
      <c r="C3850" s="20">
        <v>9103</v>
      </c>
      <c r="D3850" s="20">
        <v>41330</v>
      </c>
    </row>
    <row r="3851" spans="1:4" x14ac:dyDescent="0.2">
      <c r="A3851" t="s">
        <v>66</v>
      </c>
      <c r="B3851">
        <v>13</v>
      </c>
      <c r="C3851">
        <v>0</v>
      </c>
      <c r="D3851">
        <v>0</v>
      </c>
    </row>
    <row r="3852" spans="1:4" x14ac:dyDescent="0.2">
      <c r="A3852" t="s">
        <v>208</v>
      </c>
    </row>
    <row r="3853" spans="1:4" x14ac:dyDescent="0.2">
      <c r="A3853" t="s">
        <v>82</v>
      </c>
    </row>
    <row r="3854" spans="1:4" x14ac:dyDescent="0.2">
      <c r="A3854" t="s">
        <v>72</v>
      </c>
      <c r="B3854" s="20">
        <v>7331</v>
      </c>
      <c r="C3854" s="20">
        <v>7223</v>
      </c>
      <c r="D3854" s="20">
        <v>38045</v>
      </c>
    </row>
    <row r="3855" spans="1:4" x14ac:dyDescent="0.2">
      <c r="A3855" t="s">
        <v>59</v>
      </c>
      <c r="B3855">
        <v>44</v>
      </c>
      <c r="C3855">
        <v>44</v>
      </c>
      <c r="D3855">
        <v>196</v>
      </c>
    </row>
    <row r="3856" spans="1:4" x14ac:dyDescent="0.2">
      <c r="A3856" t="s">
        <v>60</v>
      </c>
      <c r="B3856">
        <v>2</v>
      </c>
      <c r="C3856">
        <v>2</v>
      </c>
      <c r="D3856">
        <v>8</v>
      </c>
    </row>
    <row r="3857" spans="1:4" x14ac:dyDescent="0.2">
      <c r="A3857" t="s">
        <v>61</v>
      </c>
      <c r="B3857">
        <v>43</v>
      </c>
      <c r="C3857">
        <v>43</v>
      </c>
      <c r="D3857">
        <v>194</v>
      </c>
    </row>
    <row r="3858" spans="1:4" x14ac:dyDescent="0.2">
      <c r="A3858" t="s">
        <v>62</v>
      </c>
      <c r="B3858">
        <v>294</v>
      </c>
      <c r="C3858">
        <v>288</v>
      </c>
      <c r="D3858" s="20">
        <v>1394</v>
      </c>
    </row>
    <row r="3859" spans="1:4" x14ac:dyDescent="0.2">
      <c r="A3859" t="s">
        <v>63</v>
      </c>
      <c r="B3859">
        <v>411</v>
      </c>
      <c r="C3859">
        <v>409</v>
      </c>
      <c r="D3859" s="20">
        <v>2098</v>
      </c>
    </row>
    <row r="3860" spans="1:4" x14ac:dyDescent="0.2">
      <c r="A3860" t="s">
        <v>64</v>
      </c>
      <c r="B3860" s="20">
        <v>2315</v>
      </c>
      <c r="C3860" s="20">
        <v>2276</v>
      </c>
      <c r="D3860" s="20">
        <v>12700</v>
      </c>
    </row>
    <row r="3861" spans="1:4" x14ac:dyDescent="0.2">
      <c r="A3861" t="s">
        <v>74</v>
      </c>
      <c r="B3861" s="20">
        <v>4208</v>
      </c>
      <c r="C3861" s="20">
        <v>4161</v>
      </c>
      <c r="D3861" s="20">
        <v>21455</v>
      </c>
    </row>
    <row r="3862" spans="1:4" x14ac:dyDescent="0.2">
      <c r="A3862" t="s">
        <v>66</v>
      </c>
      <c r="B3862">
        <v>14</v>
      </c>
      <c r="C3862">
        <v>0</v>
      </c>
      <c r="D3862">
        <v>0</v>
      </c>
    </row>
    <row r="3863" spans="1:4" x14ac:dyDescent="0.2">
      <c r="A3863" t="s">
        <v>83</v>
      </c>
    </row>
    <row r="3864" spans="1:4" x14ac:dyDescent="0.2">
      <c r="A3864" t="s">
        <v>72</v>
      </c>
      <c r="B3864">
        <v>0</v>
      </c>
      <c r="C3864">
        <v>0</v>
      </c>
      <c r="D3864">
        <v>0</v>
      </c>
    </row>
    <row r="3865" spans="1:4" x14ac:dyDescent="0.2">
      <c r="A3865" t="s">
        <v>59</v>
      </c>
      <c r="B3865">
        <v>0</v>
      </c>
      <c r="C3865">
        <v>0</v>
      </c>
      <c r="D3865">
        <v>0</v>
      </c>
    </row>
    <row r="3866" spans="1:4" x14ac:dyDescent="0.2">
      <c r="A3866" t="s">
        <v>60</v>
      </c>
      <c r="B3866">
        <v>0</v>
      </c>
      <c r="C3866">
        <v>0</v>
      </c>
      <c r="D3866">
        <v>0</v>
      </c>
    </row>
    <row r="3867" spans="1:4" x14ac:dyDescent="0.2">
      <c r="A3867" t="s">
        <v>61</v>
      </c>
      <c r="B3867">
        <v>0</v>
      </c>
      <c r="C3867">
        <v>0</v>
      </c>
      <c r="D3867">
        <v>0</v>
      </c>
    </row>
    <row r="3868" spans="1:4" x14ac:dyDescent="0.2">
      <c r="A3868" t="s">
        <v>62</v>
      </c>
      <c r="B3868">
        <v>0</v>
      </c>
      <c r="C3868">
        <v>0</v>
      </c>
      <c r="D3868">
        <v>0</v>
      </c>
    </row>
    <row r="3869" spans="1:4" x14ac:dyDescent="0.2">
      <c r="A3869" t="s">
        <v>63</v>
      </c>
      <c r="B3869">
        <v>0</v>
      </c>
      <c r="C3869">
        <v>0</v>
      </c>
      <c r="D3869">
        <v>0</v>
      </c>
    </row>
    <row r="3870" spans="1:4" x14ac:dyDescent="0.2">
      <c r="A3870" t="s">
        <v>64</v>
      </c>
      <c r="B3870">
        <v>0</v>
      </c>
      <c r="C3870">
        <v>0</v>
      </c>
      <c r="D3870">
        <v>0</v>
      </c>
    </row>
    <row r="3871" spans="1:4" x14ac:dyDescent="0.2">
      <c r="A3871" t="s">
        <v>74</v>
      </c>
      <c r="B3871">
        <v>0</v>
      </c>
      <c r="C3871">
        <v>0</v>
      </c>
      <c r="D3871">
        <v>0</v>
      </c>
    </row>
    <row r="3872" spans="1:4" x14ac:dyDescent="0.2">
      <c r="A3872" t="s">
        <v>66</v>
      </c>
      <c r="B3872">
        <v>0</v>
      </c>
      <c r="C3872">
        <v>0</v>
      </c>
      <c r="D3872">
        <v>0</v>
      </c>
    </row>
    <row r="3873" spans="1:4" x14ac:dyDescent="0.2">
      <c r="A3873" t="s">
        <v>84</v>
      </c>
    </row>
    <row r="3874" spans="1:4" x14ac:dyDescent="0.2">
      <c r="A3874" t="s">
        <v>72</v>
      </c>
      <c r="B3874" s="20">
        <v>7331</v>
      </c>
      <c r="C3874" s="20">
        <v>7223</v>
      </c>
      <c r="D3874" s="20">
        <v>38045</v>
      </c>
    </row>
    <row r="3875" spans="1:4" x14ac:dyDescent="0.2">
      <c r="A3875" t="s">
        <v>59</v>
      </c>
      <c r="B3875">
        <v>44</v>
      </c>
      <c r="C3875">
        <v>44</v>
      </c>
      <c r="D3875">
        <v>196</v>
      </c>
    </row>
    <row r="3876" spans="1:4" x14ac:dyDescent="0.2">
      <c r="A3876" t="s">
        <v>60</v>
      </c>
      <c r="B3876">
        <v>2</v>
      </c>
      <c r="C3876">
        <v>2</v>
      </c>
      <c r="D3876">
        <v>8</v>
      </c>
    </row>
    <row r="3877" spans="1:4" x14ac:dyDescent="0.2">
      <c r="A3877" t="s">
        <v>61</v>
      </c>
      <c r="B3877">
        <v>43</v>
      </c>
      <c r="C3877">
        <v>43</v>
      </c>
      <c r="D3877">
        <v>194</v>
      </c>
    </row>
    <row r="3878" spans="1:4" x14ac:dyDescent="0.2">
      <c r="A3878" t="s">
        <v>62</v>
      </c>
      <c r="B3878">
        <v>294</v>
      </c>
      <c r="C3878">
        <v>288</v>
      </c>
      <c r="D3878" s="20">
        <v>1394</v>
      </c>
    </row>
    <row r="3879" spans="1:4" x14ac:dyDescent="0.2">
      <c r="A3879" t="s">
        <v>63</v>
      </c>
      <c r="B3879">
        <v>411</v>
      </c>
      <c r="C3879">
        <v>409</v>
      </c>
      <c r="D3879" s="20">
        <v>2098</v>
      </c>
    </row>
    <row r="3880" spans="1:4" x14ac:dyDescent="0.2">
      <c r="A3880" t="s">
        <v>64</v>
      </c>
      <c r="B3880" s="20">
        <v>2315</v>
      </c>
      <c r="C3880" s="20">
        <v>2276</v>
      </c>
      <c r="D3880" s="20">
        <v>12700</v>
      </c>
    </row>
    <row r="3881" spans="1:4" x14ac:dyDescent="0.2">
      <c r="A3881" t="s">
        <v>74</v>
      </c>
      <c r="B3881" s="20">
        <v>4208</v>
      </c>
      <c r="C3881" s="20">
        <v>4161</v>
      </c>
      <c r="D3881" s="20">
        <v>21455</v>
      </c>
    </row>
    <row r="3882" spans="1:4" x14ac:dyDescent="0.2">
      <c r="A3882" t="s">
        <v>66</v>
      </c>
      <c r="B3882">
        <v>14</v>
      </c>
      <c r="C3882">
        <v>0</v>
      </c>
      <c r="D3882">
        <v>0</v>
      </c>
    </row>
    <row r="3883" spans="1:4" x14ac:dyDescent="0.2">
      <c r="A3883" t="s">
        <v>209</v>
      </c>
    </row>
    <row r="3884" spans="1:4" x14ac:dyDescent="0.2">
      <c r="A3884" t="s">
        <v>82</v>
      </c>
    </row>
    <row r="3885" spans="1:4" x14ac:dyDescent="0.2">
      <c r="A3885" t="s">
        <v>72</v>
      </c>
      <c r="B3885" s="20">
        <v>55710</v>
      </c>
      <c r="C3885" s="20">
        <v>54548</v>
      </c>
      <c r="D3885" s="20">
        <v>278664</v>
      </c>
    </row>
    <row r="3886" spans="1:4" x14ac:dyDescent="0.2">
      <c r="A3886" t="s">
        <v>59</v>
      </c>
      <c r="B3886">
        <v>843</v>
      </c>
      <c r="C3886">
        <v>813</v>
      </c>
      <c r="D3886" s="20">
        <v>3988</v>
      </c>
    </row>
    <row r="3887" spans="1:4" x14ac:dyDescent="0.2">
      <c r="A3887" t="s">
        <v>60</v>
      </c>
      <c r="B3887">
        <v>461</v>
      </c>
      <c r="C3887">
        <v>453</v>
      </c>
      <c r="D3887" s="20">
        <v>2443</v>
      </c>
    </row>
    <row r="3888" spans="1:4" x14ac:dyDescent="0.2">
      <c r="A3888" t="s">
        <v>61</v>
      </c>
      <c r="B3888">
        <v>574</v>
      </c>
      <c r="C3888">
        <v>556</v>
      </c>
      <c r="D3888" s="20">
        <v>2906</v>
      </c>
    </row>
    <row r="3889" spans="1:4" x14ac:dyDescent="0.2">
      <c r="A3889" t="s">
        <v>62</v>
      </c>
      <c r="B3889" s="20">
        <v>5303</v>
      </c>
      <c r="C3889" s="20">
        <v>5220</v>
      </c>
      <c r="D3889" s="20">
        <v>28339</v>
      </c>
    </row>
    <row r="3890" spans="1:4" x14ac:dyDescent="0.2">
      <c r="A3890" t="s">
        <v>63</v>
      </c>
      <c r="B3890" s="20">
        <v>8811</v>
      </c>
      <c r="C3890" s="20">
        <v>8652</v>
      </c>
      <c r="D3890" s="20">
        <v>47564</v>
      </c>
    </row>
    <row r="3891" spans="1:4" x14ac:dyDescent="0.2">
      <c r="A3891" t="s">
        <v>64</v>
      </c>
      <c r="B3891" s="20">
        <v>18194</v>
      </c>
      <c r="C3891" s="20">
        <v>17899</v>
      </c>
      <c r="D3891" s="20">
        <v>91592</v>
      </c>
    </row>
    <row r="3892" spans="1:4" x14ac:dyDescent="0.2">
      <c r="A3892" t="s">
        <v>74</v>
      </c>
      <c r="B3892" s="20">
        <v>21444</v>
      </c>
      <c r="C3892" s="20">
        <v>20955</v>
      </c>
      <c r="D3892" s="20">
        <v>101832</v>
      </c>
    </row>
    <row r="3893" spans="1:4" x14ac:dyDescent="0.2">
      <c r="A3893" t="s">
        <v>66</v>
      </c>
      <c r="B3893">
        <v>80</v>
      </c>
      <c r="C3893">
        <v>0</v>
      </c>
      <c r="D3893">
        <v>0</v>
      </c>
    </row>
    <row r="3894" spans="1:4" x14ac:dyDescent="0.2">
      <c r="A3894" t="s">
        <v>83</v>
      </c>
    </row>
    <row r="3895" spans="1:4" x14ac:dyDescent="0.2">
      <c r="A3895" t="s">
        <v>72</v>
      </c>
      <c r="B3895" s="20">
        <v>9963</v>
      </c>
      <c r="C3895" s="20">
        <v>9821</v>
      </c>
      <c r="D3895" s="20">
        <v>49902</v>
      </c>
    </row>
    <row r="3896" spans="1:4" x14ac:dyDescent="0.2">
      <c r="A3896" t="s">
        <v>59</v>
      </c>
      <c r="B3896">
        <v>282</v>
      </c>
      <c r="C3896">
        <v>276</v>
      </c>
      <c r="D3896" s="20">
        <v>1385</v>
      </c>
    </row>
    <row r="3897" spans="1:4" x14ac:dyDescent="0.2">
      <c r="A3897" t="s">
        <v>60</v>
      </c>
      <c r="B3897">
        <v>231</v>
      </c>
      <c r="C3897">
        <v>229</v>
      </c>
      <c r="D3897" s="20">
        <v>1159</v>
      </c>
    </row>
    <row r="3898" spans="1:4" x14ac:dyDescent="0.2">
      <c r="A3898" t="s">
        <v>61</v>
      </c>
      <c r="B3898">
        <v>351</v>
      </c>
      <c r="C3898">
        <v>350</v>
      </c>
      <c r="D3898" s="20">
        <v>1738</v>
      </c>
    </row>
    <row r="3899" spans="1:4" x14ac:dyDescent="0.2">
      <c r="A3899" t="s">
        <v>62</v>
      </c>
      <c r="B3899" s="20">
        <v>2028</v>
      </c>
      <c r="C3899" s="20">
        <v>2002</v>
      </c>
      <c r="D3899" s="20">
        <v>10604</v>
      </c>
    </row>
    <row r="3900" spans="1:4" x14ac:dyDescent="0.2">
      <c r="A3900" t="s">
        <v>63</v>
      </c>
      <c r="B3900" s="20">
        <v>2498</v>
      </c>
      <c r="C3900" s="20">
        <v>2475</v>
      </c>
      <c r="D3900" s="20">
        <v>12922</v>
      </c>
    </row>
    <row r="3901" spans="1:4" x14ac:dyDescent="0.2">
      <c r="A3901" t="s">
        <v>64</v>
      </c>
      <c r="B3901" s="20">
        <v>3548</v>
      </c>
      <c r="C3901" s="20">
        <v>3511</v>
      </c>
      <c r="D3901" s="20">
        <v>17836</v>
      </c>
    </row>
    <row r="3902" spans="1:4" x14ac:dyDescent="0.2">
      <c r="A3902" t="s">
        <v>74</v>
      </c>
      <c r="B3902">
        <v>984</v>
      </c>
      <c r="C3902">
        <v>978</v>
      </c>
      <c r="D3902" s="20">
        <v>4258</v>
      </c>
    </row>
    <row r="3903" spans="1:4" x14ac:dyDescent="0.2">
      <c r="A3903" t="s">
        <v>66</v>
      </c>
      <c r="B3903">
        <v>41</v>
      </c>
      <c r="C3903">
        <v>0</v>
      </c>
      <c r="D3903">
        <v>0</v>
      </c>
    </row>
    <row r="3904" spans="1:4" x14ac:dyDescent="0.2">
      <c r="A3904" t="s">
        <v>84</v>
      </c>
    </row>
    <row r="3905" spans="1:4" x14ac:dyDescent="0.2">
      <c r="A3905" t="s">
        <v>72</v>
      </c>
      <c r="B3905" s="20">
        <v>45747</v>
      </c>
      <c r="C3905" s="20">
        <v>44727</v>
      </c>
      <c r="D3905" s="20">
        <v>228762</v>
      </c>
    </row>
    <row r="3906" spans="1:4" x14ac:dyDescent="0.2">
      <c r="A3906" t="s">
        <v>59</v>
      </c>
      <c r="B3906">
        <v>561</v>
      </c>
      <c r="C3906">
        <v>537</v>
      </c>
      <c r="D3906" s="20">
        <v>2603</v>
      </c>
    </row>
    <row r="3907" spans="1:4" x14ac:dyDescent="0.2">
      <c r="A3907" t="s">
        <v>60</v>
      </c>
      <c r="B3907">
        <v>230</v>
      </c>
      <c r="C3907">
        <v>224</v>
      </c>
      <c r="D3907" s="20">
        <v>1284</v>
      </c>
    </row>
    <row r="3908" spans="1:4" x14ac:dyDescent="0.2">
      <c r="A3908" t="s">
        <v>61</v>
      </c>
      <c r="B3908">
        <v>223</v>
      </c>
      <c r="C3908">
        <v>206</v>
      </c>
      <c r="D3908" s="20">
        <v>1168</v>
      </c>
    </row>
    <row r="3909" spans="1:4" x14ac:dyDescent="0.2">
      <c r="A3909" t="s">
        <v>62</v>
      </c>
      <c r="B3909" s="20">
        <v>3275</v>
      </c>
      <c r="C3909" s="20">
        <v>3218</v>
      </c>
      <c r="D3909" s="20">
        <v>17735</v>
      </c>
    </row>
    <row r="3910" spans="1:4" x14ac:dyDescent="0.2">
      <c r="A3910" t="s">
        <v>63</v>
      </c>
      <c r="B3910" s="20">
        <v>6313</v>
      </c>
      <c r="C3910" s="20">
        <v>6177</v>
      </c>
      <c r="D3910" s="20">
        <v>34642</v>
      </c>
    </row>
    <row r="3911" spans="1:4" x14ac:dyDescent="0.2">
      <c r="A3911" t="s">
        <v>64</v>
      </c>
      <c r="B3911" s="20">
        <v>14646</v>
      </c>
      <c r="C3911" s="20">
        <v>14388</v>
      </c>
      <c r="D3911" s="20">
        <v>73756</v>
      </c>
    </row>
    <row r="3912" spans="1:4" x14ac:dyDescent="0.2">
      <c r="A3912" t="s">
        <v>74</v>
      </c>
      <c r="B3912" s="20">
        <v>20460</v>
      </c>
      <c r="C3912" s="20">
        <v>19977</v>
      </c>
      <c r="D3912" s="20">
        <v>97574</v>
      </c>
    </row>
    <row r="3913" spans="1:4" x14ac:dyDescent="0.2">
      <c r="A3913" t="s">
        <v>66</v>
      </c>
      <c r="B3913">
        <v>39</v>
      </c>
      <c r="C3913">
        <v>0</v>
      </c>
      <c r="D3913">
        <v>0</v>
      </c>
    </row>
    <row r="3914" spans="1:4" x14ac:dyDescent="0.2">
      <c r="A3914" t="s">
        <v>210</v>
      </c>
    </row>
    <row r="3915" spans="1:4" x14ac:dyDescent="0.2">
      <c r="A3915" t="s">
        <v>82</v>
      </c>
    </row>
    <row r="3916" spans="1:4" x14ac:dyDescent="0.2">
      <c r="A3916" t="s">
        <v>72</v>
      </c>
      <c r="B3916" s="20">
        <v>357523</v>
      </c>
      <c r="C3916" s="20">
        <v>334784</v>
      </c>
      <c r="D3916" s="20">
        <v>1452760</v>
      </c>
    </row>
    <row r="3917" spans="1:4" x14ac:dyDescent="0.2">
      <c r="A3917" t="s">
        <v>59</v>
      </c>
      <c r="B3917" s="20">
        <v>9393</v>
      </c>
      <c r="C3917" s="20">
        <v>8590</v>
      </c>
      <c r="D3917" s="20">
        <v>39628</v>
      </c>
    </row>
    <row r="3918" spans="1:4" x14ac:dyDescent="0.2">
      <c r="A3918" t="s">
        <v>60</v>
      </c>
      <c r="B3918" s="20">
        <v>6214</v>
      </c>
      <c r="C3918" s="20">
        <v>5117</v>
      </c>
      <c r="D3918" s="20">
        <v>25134</v>
      </c>
    </row>
    <row r="3919" spans="1:4" x14ac:dyDescent="0.2">
      <c r="A3919" t="s">
        <v>61</v>
      </c>
      <c r="B3919" s="20">
        <v>10410</v>
      </c>
      <c r="C3919" s="20">
        <v>9843</v>
      </c>
      <c r="D3919" s="20">
        <v>45854</v>
      </c>
    </row>
    <row r="3920" spans="1:4" x14ac:dyDescent="0.2">
      <c r="A3920" t="s">
        <v>62</v>
      </c>
      <c r="B3920" s="20">
        <v>62366</v>
      </c>
      <c r="C3920" s="20">
        <v>59072</v>
      </c>
      <c r="D3920" s="20">
        <v>272719</v>
      </c>
    </row>
    <row r="3921" spans="1:4" x14ac:dyDescent="0.2">
      <c r="A3921" t="s">
        <v>63</v>
      </c>
      <c r="B3921" s="20">
        <v>94590</v>
      </c>
      <c r="C3921" s="20">
        <v>90070</v>
      </c>
      <c r="D3921" s="20">
        <v>420892</v>
      </c>
    </row>
    <row r="3922" spans="1:4" x14ac:dyDescent="0.2">
      <c r="A3922" t="s">
        <v>64</v>
      </c>
      <c r="B3922" s="20">
        <v>128333</v>
      </c>
      <c r="C3922" s="20">
        <v>121158</v>
      </c>
      <c r="D3922" s="20">
        <v>499871</v>
      </c>
    </row>
    <row r="3923" spans="1:4" x14ac:dyDescent="0.2">
      <c r="A3923" t="s">
        <v>74</v>
      </c>
      <c r="B3923" s="20">
        <v>43737</v>
      </c>
      <c r="C3923" s="20">
        <v>40934</v>
      </c>
      <c r="D3923" s="20">
        <v>148643</v>
      </c>
    </row>
    <row r="3924" spans="1:4" x14ac:dyDescent="0.2">
      <c r="A3924" t="s">
        <v>66</v>
      </c>
      <c r="B3924" s="20">
        <v>2480</v>
      </c>
      <c r="C3924">
        <v>0</v>
      </c>
      <c r="D3924">
        <v>19</v>
      </c>
    </row>
    <row r="3925" spans="1:4" x14ac:dyDescent="0.2">
      <c r="A3925" t="s">
        <v>83</v>
      </c>
    </row>
    <row r="3926" spans="1:4" x14ac:dyDescent="0.2">
      <c r="A3926" t="s">
        <v>72</v>
      </c>
      <c r="B3926" s="20">
        <v>102283</v>
      </c>
      <c r="C3926" s="20">
        <v>94560</v>
      </c>
      <c r="D3926" s="20">
        <v>403518</v>
      </c>
    </row>
    <row r="3927" spans="1:4" x14ac:dyDescent="0.2">
      <c r="A3927" t="s">
        <v>59</v>
      </c>
      <c r="B3927" s="20">
        <v>7287</v>
      </c>
      <c r="C3927" s="20">
        <v>6763</v>
      </c>
      <c r="D3927" s="20">
        <v>31253</v>
      </c>
    </row>
    <row r="3928" spans="1:4" x14ac:dyDescent="0.2">
      <c r="A3928" t="s">
        <v>60</v>
      </c>
      <c r="B3928" s="20">
        <v>3847</v>
      </c>
      <c r="C3928" s="20">
        <v>3430</v>
      </c>
      <c r="D3928" s="20">
        <v>16180</v>
      </c>
    </row>
    <row r="3929" spans="1:4" x14ac:dyDescent="0.2">
      <c r="A3929" t="s">
        <v>61</v>
      </c>
      <c r="B3929" s="20">
        <v>6087</v>
      </c>
      <c r="C3929" s="20">
        <v>5754</v>
      </c>
      <c r="D3929" s="20">
        <v>25992</v>
      </c>
    </row>
    <row r="3930" spans="1:4" x14ac:dyDescent="0.2">
      <c r="A3930" t="s">
        <v>62</v>
      </c>
      <c r="B3930" s="20">
        <v>29967</v>
      </c>
      <c r="C3930" s="20">
        <v>28288</v>
      </c>
      <c r="D3930" s="20">
        <v>122959</v>
      </c>
    </row>
    <row r="3931" spans="1:4" x14ac:dyDescent="0.2">
      <c r="A3931" t="s">
        <v>63</v>
      </c>
      <c r="B3931" s="20">
        <v>29385</v>
      </c>
      <c r="C3931" s="20">
        <v>27814</v>
      </c>
      <c r="D3931" s="20">
        <v>121142</v>
      </c>
    </row>
    <row r="3932" spans="1:4" x14ac:dyDescent="0.2">
      <c r="A3932" t="s">
        <v>64</v>
      </c>
      <c r="B3932" s="20">
        <v>22301</v>
      </c>
      <c r="C3932" s="20">
        <v>20866</v>
      </c>
      <c r="D3932" s="20">
        <v>81143</v>
      </c>
    </row>
    <row r="3933" spans="1:4" x14ac:dyDescent="0.2">
      <c r="A3933" t="s">
        <v>74</v>
      </c>
      <c r="B3933" s="20">
        <v>1829</v>
      </c>
      <c r="C3933" s="20">
        <v>1645</v>
      </c>
      <c r="D3933" s="20">
        <v>4834</v>
      </c>
    </row>
    <row r="3934" spans="1:4" x14ac:dyDescent="0.2">
      <c r="A3934" t="s">
        <v>66</v>
      </c>
      <c r="B3934" s="20">
        <v>1580</v>
      </c>
      <c r="C3934">
        <v>0</v>
      </c>
      <c r="D3934">
        <v>15</v>
      </c>
    </row>
    <row r="3935" spans="1:4" x14ac:dyDescent="0.2">
      <c r="A3935" t="s">
        <v>84</v>
      </c>
    </row>
    <row r="3936" spans="1:4" x14ac:dyDescent="0.2">
      <c r="A3936" t="s">
        <v>72</v>
      </c>
      <c r="B3936" s="20">
        <v>255240</v>
      </c>
      <c r="C3936" s="20">
        <v>240224</v>
      </c>
      <c r="D3936" s="20">
        <v>1049242</v>
      </c>
    </row>
    <row r="3937" spans="1:4" x14ac:dyDescent="0.2">
      <c r="A3937" t="s">
        <v>59</v>
      </c>
      <c r="B3937" s="20">
        <v>2106</v>
      </c>
      <c r="C3937" s="20">
        <v>1827</v>
      </c>
      <c r="D3937" s="20">
        <v>8375</v>
      </c>
    </row>
    <row r="3938" spans="1:4" x14ac:dyDescent="0.2">
      <c r="A3938" t="s">
        <v>60</v>
      </c>
      <c r="B3938" s="20">
        <v>2367</v>
      </c>
      <c r="C3938" s="20">
        <v>1687</v>
      </c>
      <c r="D3938" s="20">
        <v>8954</v>
      </c>
    </row>
    <row r="3939" spans="1:4" x14ac:dyDescent="0.2">
      <c r="A3939" t="s">
        <v>61</v>
      </c>
      <c r="B3939" s="20">
        <v>4323</v>
      </c>
      <c r="C3939" s="20">
        <v>4089</v>
      </c>
      <c r="D3939" s="20">
        <v>19862</v>
      </c>
    </row>
    <row r="3940" spans="1:4" x14ac:dyDescent="0.2">
      <c r="A3940" t="s">
        <v>62</v>
      </c>
      <c r="B3940" s="20">
        <v>32399</v>
      </c>
      <c r="C3940" s="20">
        <v>30784</v>
      </c>
      <c r="D3940" s="20">
        <v>149760</v>
      </c>
    </row>
    <row r="3941" spans="1:4" x14ac:dyDescent="0.2">
      <c r="A3941" t="s">
        <v>63</v>
      </c>
      <c r="B3941" s="20">
        <v>65205</v>
      </c>
      <c r="C3941" s="20">
        <v>62256</v>
      </c>
      <c r="D3941" s="20">
        <v>299750</v>
      </c>
    </row>
    <row r="3942" spans="1:4" x14ac:dyDescent="0.2">
      <c r="A3942" t="s">
        <v>64</v>
      </c>
      <c r="B3942" s="20">
        <v>106032</v>
      </c>
      <c r="C3942" s="20">
        <v>100292</v>
      </c>
      <c r="D3942" s="20">
        <v>418728</v>
      </c>
    </row>
    <row r="3943" spans="1:4" x14ac:dyDescent="0.2">
      <c r="A3943" t="s">
        <v>74</v>
      </c>
      <c r="B3943" s="20">
        <v>41908</v>
      </c>
      <c r="C3943" s="20">
        <v>39289</v>
      </c>
      <c r="D3943" s="20">
        <v>143809</v>
      </c>
    </row>
    <row r="3944" spans="1:4" x14ac:dyDescent="0.2">
      <c r="A3944" t="s">
        <v>66</v>
      </c>
      <c r="B3944">
        <v>900</v>
      </c>
      <c r="C3944">
        <v>0</v>
      </c>
      <c r="D3944">
        <v>4</v>
      </c>
    </row>
    <row r="3945" spans="1:4" x14ac:dyDescent="0.2">
      <c r="A3945" t="s">
        <v>211</v>
      </c>
    </row>
    <row r="3946" spans="1:4" x14ac:dyDescent="0.2">
      <c r="A3946" t="s">
        <v>82</v>
      </c>
    </row>
    <row r="3947" spans="1:4" x14ac:dyDescent="0.2">
      <c r="A3947" t="s">
        <v>72</v>
      </c>
      <c r="B3947" s="20">
        <v>22316</v>
      </c>
      <c r="C3947" s="20">
        <v>20649</v>
      </c>
      <c r="D3947" s="20">
        <v>81992</v>
      </c>
    </row>
    <row r="3948" spans="1:4" x14ac:dyDescent="0.2">
      <c r="A3948" t="s">
        <v>59</v>
      </c>
      <c r="B3948" s="20">
        <v>2529</v>
      </c>
      <c r="C3948" s="20">
        <v>2334</v>
      </c>
      <c r="D3948" s="20">
        <v>10090</v>
      </c>
    </row>
    <row r="3949" spans="1:4" x14ac:dyDescent="0.2">
      <c r="A3949" t="s">
        <v>60</v>
      </c>
      <c r="B3949" s="20">
        <v>1415</v>
      </c>
      <c r="C3949" s="20">
        <v>1252</v>
      </c>
      <c r="D3949" s="20">
        <v>5515</v>
      </c>
    </row>
    <row r="3950" spans="1:4" x14ac:dyDescent="0.2">
      <c r="A3950" t="s">
        <v>61</v>
      </c>
      <c r="B3950" s="20">
        <v>2318</v>
      </c>
      <c r="C3950" s="20">
        <v>2225</v>
      </c>
      <c r="D3950" s="20">
        <v>9329</v>
      </c>
    </row>
    <row r="3951" spans="1:4" x14ac:dyDescent="0.2">
      <c r="A3951" t="s">
        <v>62</v>
      </c>
      <c r="B3951" s="20">
        <v>7397</v>
      </c>
      <c r="C3951" s="20">
        <v>7025</v>
      </c>
      <c r="D3951" s="20">
        <v>28125</v>
      </c>
    </row>
    <row r="3952" spans="1:4" x14ac:dyDescent="0.2">
      <c r="A3952" t="s">
        <v>63</v>
      </c>
      <c r="B3952" s="20">
        <v>4394</v>
      </c>
      <c r="C3952" s="20">
        <v>4171</v>
      </c>
      <c r="D3952" s="20">
        <v>16756</v>
      </c>
    </row>
    <row r="3953" spans="1:4" x14ac:dyDescent="0.2">
      <c r="A3953" t="s">
        <v>64</v>
      </c>
      <c r="B3953" s="20">
        <v>3301</v>
      </c>
      <c r="C3953" s="20">
        <v>3076</v>
      </c>
      <c r="D3953" s="20">
        <v>10570</v>
      </c>
    </row>
    <row r="3954" spans="1:4" x14ac:dyDescent="0.2">
      <c r="A3954" t="s">
        <v>74</v>
      </c>
      <c r="B3954">
        <v>621</v>
      </c>
      <c r="C3954">
        <v>566</v>
      </c>
      <c r="D3954" s="20">
        <v>1603</v>
      </c>
    </row>
    <row r="3955" spans="1:4" x14ac:dyDescent="0.2">
      <c r="A3955" t="s">
        <v>66</v>
      </c>
      <c r="B3955">
        <v>341</v>
      </c>
      <c r="C3955">
        <v>0</v>
      </c>
      <c r="D3955">
        <v>4</v>
      </c>
    </row>
    <row r="3956" spans="1:4" x14ac:dyDescent="0.2">
      <c r="A3956" t="s">
        <v>83</v>
      </c>
    </row>
    <row r="3957" spans="1:4" x14ac:dyDescent="0.2">
      <c r="A3957" t="s">
        <v>72</v>
      </c>
      <c r="B3957" s="20">
        <v>22316</v>
      </c>
      <c r="C3957" s="20">
        <v>20649</v>
      </c>
      <c r="D3957" s="20">
        <v>81992</v>
      </c>
    </row>
    <row r="3958" spans="1:4" x14ac:dyDescent="0.2">
      <c r="A3958" t="s">
        <v>59</v>
      </c>
      <c r="B3958" s="20">
        <v>2529</v>
      </c>
      <c r="C3958" s="20">
        <v>2334</v>
      </c>
      <c r="D3958" s="20">
        <v>10090</v>
      </c>
    </row>
    <row r="3959" spans="1:4" x14ac:dyDescent="0.2">
      <c r="A3959" t="s">
        <v>60</v>
      </c>
      <c r="B3959" s="20">
        <v>1415</v>
      </c>
      <c r="C3959" s="20">
        <v>1252</v>
      </c>
      <c r="D3959" s="20">
        <v>5515</v>
      </c>
    </row>
    <row r="3960" spans="1:4" x14ac:dyDescent="0.2">
      <c r="A3960" t="s">
        <v>61</v>
      </c>
      <c r="B3960" s="20">
        <v>2318</v>
      </c>
      <c r="C3960" s="20">
        <v>2225</v>
      </c>
      <c r="D3960" s="20">
        <v>9329</v>
      </c>
    </row>
    <row r="3961" spans="1:4" x14ac:dyDescent="0.2">
      <c r="A3961" t="s">
        <v>62</v>
      </c>
      <c r="B3961" s="20">
        <v>7397</v>
      </c>
      <c r="C3961" s="20">
        <v>7025</v>
      </c>
      <c r="D3961" s="20">
        <v>28125</v>
      </c>
    </row>
    <row r="3962" spans="1:4" x14ac:dyDescent="0.2">
      <c r="A3962" t="s">
        <v>63</v>
      </c>
      <c r="B3962" s="20">
        <v>4394</v>
      </c>
      <c r="C3962" s="20">
        <v>4171</v>
      </c>
      <c r="D3962" s="20">
        <v>16756</v>
      </c>
    </row>
    <row r="3963" spans="1:4" x14ac:dyDescent="0.2">
      <c r="A3963" t="s">
        <v>64</v>
      </c>
      <c r="B3963" s="20">
        <v>3301</v>
      </c>
      <c r="C3963" s="20">
        <v>3076</v>
      </c>
      <c r="D3963" s="20">
        <v>10570</v>
      </c>
    </row>
    <row r="3964" spans="1:4" x14ac:dyDescent="0.2">
      <c r="A3964" t="s">
        <v>74</v>
      </c>
      <c r="B3964">
        <v>621</v>
      </c>
      <c r="C3964">
        <v>566</v>
      </c>
      <c r="D3964" s="20">
        <v>1603</v>
      </c>
    </row>
    <row r="3965" spans="1:4" x14ac:dyDescent="0.2">
      <c r="A3965" t="s">
        <v>66</v>
      </c>
      <c r="B3965">
        <v>341</v>
      </c>
      <c r="C3965">
        <v>0</v>
      </c>
      <c r="D3965">
        <v>4</v>
      </c>
    </row>
    <row r="3966" spans="1:4" x14ac:dyDescent="0.2">
      <c r="A3966" t="s">
        <v>84</v>
      </c>
    </row>
    <row r="3967" spans="1:4" x14ac:dyDescent="0.2">
      <c r="A3967" t="s">
        <v>72</v>
      </c>
      <c r="B3967">
        <v>0</v>
      </c>
      <c r="C3967">
        <v>0</v>
      </c>
      <c r="D3967">
        <v>0</v>
      </c>
    </row>
    <row r="3968" spans="1:4" x14ac:dyDescent="0.2">
      <c r="A3968" t="s">
        <v>59</v>
      </c>
      <c r="B3968">
        <v>0</v>
      </c>
      <c r="C3968">
        <v>0</v>
      </c>
      <c r="D3968">
        <v>0</v>
      </c>
    </row>
    <row r="3969" spans="1:4" x14ac:dyDescent="0.2">
      <c r="A3969" t="s">
        <v>60</v>
      </c>
      <c r="B3969">
        <v>0</v>
      </c>
      <c r="C3969">
        <v>0</v>
      </c>
      <c r="D3969">
        <v>0</v>
      </c>
    </row>
    <row r="3970" spans="1:4" x14ac:dyDescent="0.2">
      <c r="A3970" t="s">
        <v>61</v>
      </c>
      <c r="B3970">
        <v>0</v>
      </c>
      <c r="C3970">
        <v>0</v>
      </c>
      <c r="D3970">
        <v>0</v>
      </c>
    </row>
    <row r="3971" spans="1:4" x14ac:dyDescent="0.2">
      <c r="A3971" t="s">
        <v>62</v>
      </c>
      <c r="B3971">
        <v>0</v>
      </c>
      <c r="C3971">
        <v>0</v>
      </c>
      <c r="D3971">
        <v>0</v>
      </c>
    </row>
    <row r="3972" spans="1:4" x14ac:dyDescent="0.2">
      <c r="A3972" t="s">
        <v>63</v>
      </c>
      <c r="B3972">
        <v>0</v>
      </c>
      <c r="C3972">
        <v>0</v>
      </c>
      <c r="D3972">
        <v>0</v>
      </c>
    </row>
    <row r="3973" spans="1:4" x14ac:dyDescent="0.2">
      <c r="A3973" t="s">
        <v>64</v>
      </c>
      <c r="B3973">
        <v>0</v>
      </c>
      <c r="C3973">
        <v>0</v>
      </c>
      <c r="D3973">
        <v>0</v>
      </c>
    </row>
    <row r="3974" spans="1:4" x14ac:dyDescent="0.2">
      <c r="A3974" t="s">
        <v>74</v>
      </c>
      <c r="B3974">
        <v>0</v>
      </c>
      <c r="C3974">
        <v>0</v>
      </c>
      <c r="D3974">
        <v>0</v>
      </c>
    </row>
    <row r="3975" spans="1:4" x14ac:dyDescent="0.2">
      <c r="A3975" t="s">
        <v>66</v>
      </c>
      <c r="B3975">
        <v>0</v>
      </c>
      <c r="C3975">
        <v>0</v>
      </c>
      <c r="D3975">
        <v>0</v>
      </c>
    </row>
    <row r="3976" spans="1:4" x14ac:dyDescent="0.2">
      <c r="A3976" t="s">
        <v>212</v>
      </c>
    </row>
    <row r="3977" spans="1:4" x14ac:dyDescent="0.2">
      <c r="A3977" t="s">
        <v>82</v>
      </c>
    </row>
    <row r="3978" spans="1:4" x14ac:dyDescent="0.2">
      <c r="A3978" t="s">
        <v>72</v>
      </c>
      <c r="B3978" s="20">
        <v>9808</v>
      </c>
      <c r="C3978" s="20">
        <v>9405</v>
      </c>
      <c r="D3978" s="20">
        <v>43967</v>
      </c>
    </row>
    <row r="3979" spans="1:4" x14ac:dyDescent="0.2">
      <c r="A3979" t="s">
        <v>59</v>
      </c>
      <c r="B3979">
        <v>76</v>
      </c>
      <c r="C3979">
        <v>66</v>
      </c>
      <c r="D3979">
        <v>285</v>
      </c>
    </row>
    <row r="3980" spans="1:4" x14ac:dyDescent="0.2">
      <c r="A3980" t="s">
        <v>60</v>
      </c>
      <c r="B3980">
        <v>41</v>
      </c>
      <c r="C3980">
        <v>37</v>
      </c>
      <c r="D3980">
        <v>171</v>
      </c>
    </row>
    <row r="3981" spans="1:4" x14ac:dyDescent="0.2">
      <c r="A3981" t="s">
        <v>61</v>
      </c>
      <c r="B3981">
        <v>50</v>
      </c>
      <c r="C3981">
        <v>44</v>
      </c>
      <c r="D3981">
        <v>221</v>
      </c>
    </row>
    <row r="3982" spans="1:4" x14ac:dyDescent="0.2">
      <c r="A3982" t="s">
        <v>62</v>
      </c>
      <c r="B3982">
        <v>929</v>
      </c>
      <c r="C3982">
        <v>894</v>
      </c>
      <c r="D3982" s="20">
        <v>4956</v>
      </c>
    </row>
    <row r="3983" spans="1:4" x14ac:dyDescent="0.2">
      <c r="A3983" t="s">
        <v>63</v>
      </c>
      <c r="B3983" s="20">
        <v>2138</v>
      </c>
      <c r="C3983" s="20">
        <v>2030</v>
      </c>
      <c r="D3983" s="20">
        <v>10680</v>
      </c>
    </row>
    <row r="3984" spans="1:4" x14ac:dyDescent="0.2">
      <c r="A3984" t="s">
        <v>64</v>
      </c>
      <c r="B3984" s="20">
        <v>3366</v>
      </c>
      <c r="C3984" s="20">
        <v>3228</v>
      </c>
      <c r="D3984" s="20">
        <v>15451</v>
      </c>
    </row>
    <row r="3985" spans="1:4" x14ac:dyDescent="0.2">
      <c r="A3985" t="s">
        <v>74</v>
      </c>
      <c r="B3985" s="20">
        <v>3190</v>
      </c>
      <c r="C3985" s="20">
        <v>3106</v>
      </c>
      <c r="D3985" s="20">
        <v>12203</v>
      </c>
    </row>
    <row r="3986" spans="1:4" x14ac:dyDescent="0.2">
      <c r="A3986" t="s">
        <v>66</v>
      </c>
      <c r="B3986">
        <v>18</v>
      </c>
      <c r="C3986">
        <v>0</v>
      </c>
      <c r="D3986">
        <v>0</v>
      </c>
    </row>
    <row r="3987" spans="1:4" x14ac:dyDescent="0.2">
      <c r="A3987" t="s">
        <v>83</v>
      </c>
    </row>
    <row r="3988" spans="1:4" x14ac:dyDescent="0.2">
      <c r="A3988" t="s">
        <v>72</v>
      </c>
      <c r="B3988">
        <v>0</v>
      </c>
      <c r="C3988">
        <v>0</v>
      </c>
      <c r="D3988">
        <v>0</v>
      </c>
    </row>
    <row r="3989" spans="1:4" x14ac:dyDescent="0.2">
      <c r="A3989" t="s">
        <v>59</v>
      </c>
      <c r="B3989">
        <v>0</v>
      </c>
      <c r="C3989">
        <v>0</v>
      </c>
      <c r="D3989">
        <v>0</v>
      </c>
    </row>
    <row r="3990" spans="1:4" x14ac:dyDescent="0.2">
      <c r="A3990" t="s">
        <v>60</v>
      </c>
      <c r="B3990">
        <v>0</v>
      </c>
      <c r="C3990">
        <v>0</v>
      </c>
      <c r="D3990">
        <v>0</v>
      </c>
    </row>
    <row r="3991" spans="1:4" x14ac:dyDescent="0.2">
      <c r="A3991" t="s">
        <v>61</v>
      </c>
      <c r="B3991">
        <v>0</v>
      </c>
      <c r="C3991">
        <v>0</v>
      </c>
      <c r="D3991">
        <v>0</v>
      </c>
    </row>
    <row r="3992" spans="1:4" x14ac:dyDescent="0.2">
      <c r="A3992" t="s">
        <v>62</v>
      </c>
      <c r="B3992">
        <v>0</v>
      </c>
      <c r="C3992">
        <v>0</v>
      </c>
      <c r="D3992">
        <v>0</v>
      </c>
    </row>
    <row r="3993" spans="1:4" x14ac:dyDescent="0.2">
      <c r="A3993" t="s">
        <v>63</v>
      </c>
      <c r="B3993">
        <v>0</v>
      </c>
      <c r="C3993">
        <v>0</v>
      </c>
      <c r="D3993">
        <v>0</v>
      </c>
    </row>
    <row r="3994" spans="1:4" x14ac:dyDescent="0.2">
      <c r="A3994" t="s">
        <v>64</v>
      </c>
      <c r="B3994">
        <v>0</v>
      </c>
      <c r="C3994">
        <v>0</v>
      </c>
      <c r="D3994">
        <v>0</v>
      </c>
    </row>
    <row r="3995" spans="1:4" x14ac:dyDescent="0.2">
      <c r="A3995" t="s">
        <v>74</v>
      </c>
      <c r="B3995">
        <v>0</v>
      </c>
      <c r="C3995">
        <v>0</v>
      </c>
      <c r="D3995">
        <v>0</v>
      </c>
    </row>
    <row r="3996" spans="1:4" x14ac:dyDescent="0.2">
      <c r="A3996" t="s">
        <v>66</v>
      </c>
      <c r="B3996">
        <v>0</v>
      </c>
      <c r="C3996">
        <v>0</v>
      </c>
      <c r="D3996">
        <v>0</v>
      </c>
    </row>
    <row r="3997" spans="1:4" x14ac:dyDescent="0.2">
      <c r="A3997" t="s">
        <v>84</v>
      </c>
    </row>
    <row r="3998" spans="1:4" x14ac:dyDescent="0.2">
      <c r="A3998" t="s">
        <v>72</v>
      </c>
      <c r="B3998" s="20">
        <v>9808</v>
      </c>
      <c r="C3998" s="20">
        <v>9405</v>
      </c>
      <c r="D3998" s="20">
        <v>43967</v>
      </c>
    </row>
    <row r="3999" spans="1:4" x14ac:dyDescent="0.2">
      <c r="A3999" t="s">
        <v>59</v>
      </c>
      <c r="B3999">
        <v>76</v>
      </c>
      <c r="C3999">
        <v>66</v>
      </c>
      <c r="D3999">
        <v>285</v>
      </c>
    </row>
    <row r="4000" spans="1:4" x14ac:dyDescent="0.2">
      <c r="A4000" t="s">
        <v>60</v>
      </c>
      <c r="B4000">
        <v>41</v>
      </c>
      <c r="C4000">
        <v>37</v>
      </c>
      <c r="D4000">
        <v>171</v>
      </c>
    </row>
    <row r="4001" spans="1:4" x14ac:dyDescent="0.2">
      <c r="A4001" t="s">
        <v>61</v>
      </c>
      <c r="B4001">
        <v>50</v>
      </c>
      <c r="C4001">
        <v>44</v>
      </c>
      <c r="D4001">
        <v>221</v>
      </c>
    </row>
    <row r="4002" spans="1:4" x14ac:dyDescent="0.2">
      <c r="A4002" t="s">
        <v>62</v>
      </c>
      <c r="B4002">
        <v>929</v>
      </c>
      <c r="C4002">
        <v>894</v>
      </c>
      <c r="D4002" s="20">
        <v>4956</v>
      </c>
    </row>
    <row r="4003" spans="1:4" x14ac:dyDescent="0.2">
      <c r="A4003" t="s">
        <v>63</v>
      </c>
      <c r="B4003" s="20">
        <v>2138</v>
      </c>
      <c r="C4003" s="20">
        <v>2030</v>
      </c>
      <c r="D4003" s="20">
        <v>10680</v>
      </c>
    </row>
    <row r="4004" spans="1:4" x14ac:dyDescent="0.2">
      <c r="A4004" t="s">
        <v>64</v>
      </c>
      <c r="B4004" s="20">
        <v>3366</v>
      </c>
      <c r="C4004" s="20">
        <v>3228</v>
      </c>
      <c r="D4004" s="20">
        <v>15451</v>
      </c>
    </row>
    <row r="4005" spans="1:4" x14ac:dyDescent="0.2">
      <c r="A4005" t="s">
        <v>74</v>
      </c>
      <c r="B4005" s="20">
        <v>3190</v>
      </c>
      <c r="C4005" s="20">
        <v>3106</v>
      </c>
      <c r="D4005" s="20">
        <v>12203</v>
      </c>
    </row>
    <row r="4006" spans="1:4" x14ac:dyDescent="0.2">
      <c r="A4006" t="s">
        <v>66</v>
      </c>
      <c r="B4006">
        <v>18</v>
      </c>
      <c r="C4006">
        <v>0</v>
      </c>
      <c r="D4006">
        <v>0</v>
      </c>
    </row>
    <row r="4007" spans="1:4" x14ac:dyDescent="0.2">
      <c r="A4007" t="s">
        <v>213</v>
      </c>
    </row>
    <row r="4008" spans="1:4" x14ac:dyDescent="0.2">
      <c r="A4008" t="s">
        <v>82</v>
      </c>
    </row>
    <row r="4009" spans="1:4" x14ac:dyDescent="0.2">
      <c r="A4009" t="s">
        <v>72</v>
      </c>
      <c r="B4009" s="20">
        <v>8857</v>
      </c>
      <c r="C4009" s="20">
        <v>7951</v>
      </c>
      <c r="D4009" s="20">
        <v>36016</v>
      </c>
    </row>
    <row r="4010" spans="1:4" x14ac:dyDescent="0.2">
      <c r="A4010" t="s">
        <v>59</v>
      </c>
      <c r="B4010">
        <v>168</v>
      </c>
      <c r="C4010">
        <v>139</v>
      </c>
      <c r="D4010">
        <v>548</v>
      </c>
    </row>
    <row r="4011" spans="1:4" x14ac:dyDescent="0.2">
      <c r="A4011" t="s">
        <v>60</v>
      </c>
      <c r="B4011">
        <v>94</v>
      </c>
      <c r="C4011">
        <v>69</v>
      </c>
      <c r="D4011">
        <v>298</v>
      </c>
    </row>
    <row r="4012" spans="1:4" x14ac:dyDescent="0.2">
      <c r="A4012" t="s">
        <v>61</v>
      </c>
      <c r="B4012">
        <v>108</v>
      </c>
      <c r="C4012">
        <v>100</v>
      </c>
      <c r="D4012">
        <v>416</v>
      </c>
    </row>
    <row r="4013" spans="1:4" x14ac:dyDescent="0.2">
      <c r="A4013" t="s">
        <v>62</v>
      </c>
      <c r="B4013" s="20">
        <v>1025</v>
      </c>
      <c r="C4013">
        <v>938</v>
      </c>
      <c r="D4013" s="20">
        <v>4617</v>
      </c>
    </row>
    <row r="4014" spans="1:4" x14ac:dyDescent="0.2">
      <c r="A4014" t="s">
        <v>63</v>
      </c>
      <c r="B4014" s="20">
        <v>1829</v>
      </c>
      <c r="C4014" s="20">
        <v>1652</v>
      </c>
      <c r="D4014" s="20">
        <v>8129</v>
      </c>
    </row>
    <row r="4015" spans="1:4" x14ac:dyDescent="0.2">
      <c r="A4015" t="s">
        <v>64</v>
      </c>
      <c r="B4015" s="20">
        <v>2695</v>
      </c>
      <c r="C4015" s="20">
        <v>2474</v>
      </c>
      <c r="D4015" s="20">
        <v>11331</v>
      </c>
    </row>
    <row r="4016" spans="1:4" x14ac:dyDescent="0.2">
      <c r="A4016" t="s">
        <v>74</v>
      </c>
      <c r="B4016" s="20">
        <v>2895</v>
      </c>
      <c r="C4016" s="20">
        <v>2579</v>
      </c>
      <c r="D4016" s="20">
        <v>10677</v>
      </c>
    </row>
    <row r="4017" spans="1:4" x14ac:dyDescent="0.2">
      <c r="A4017" t="s">
        <v>66</v>
      </c>
      <c r="B4017">
        <v>43</v>
      </c>
      <c r="C4017">
        <v>0</v>
      </c>
      <c r="D4017">
        <v>0</v>
      </c>
    </row>
    <row r="4018" spans="1:4" x14ac:dyDescent="0.2">
      <c r="A4018" t="s">
        <v>83</v>
      </c>
    </row>
    <row r="4019" spans="1:4" x14ac:dyDescent="0.2">
      <c r="A4019" t="s">
        <v>72</v>
      </c>
      <c r="B4019">
        <v>430</v>
      </c>
      <c r="C4019">
        <v>395</v>
      </c>
      <c r="D4019" s="20">
        <v>1731</v>
      </c>
    </row>
    <row r="4020" spans="1:4" x14ac:dyDescent="0.2">
      <c r="A4020" t="s">
        <v>59</v>
      </c>
      <c r="B4020">
        <v>45</v>
      </c>
      <c r="C4020">
        <v>38</v>
      </c>
      <c r="D4020">
        <v>126</v>
      </c>
    </row>
    <row r="4021" spans="1:4" x14ac:dyDescent="0.2">
      <c r="A4021" t="s">
        <v>60</v>
      </c>
      <c r="B4021">
        <v>23</v>
      </c>
      <c r="C4021">
        <v>19</v>
      </c>
      <c r="D4021">
        <v>62</v>
      </c>
    </row>
    <row r="4022" spans="1:4" x14ac:dyDescent="0.2">
      <c r="A4022" t="s">
        <v>61</v>
      </c>
      <c r="B4022">
        <v>20</v>
      </c>
      <c r="C4022">
        <v>18</v>
      </c>
      <c r="D4022">
        <v>73</v>
      </c>
    </row>
    <row r="4023" spans="1:4" x14ac:dyDescent="0.2">
      <c r="A4023" t="s">
        <v>62</v>
      </c>
      <c r="B4023">
        <v>189</v>
      </c>
      <c r="C4023">
        <v>185</v>
      </c>
      <c r="D4023">
        <v>817</v>
      </c>
    </row>
    <row r="4024" spans="1:4" x14ac:dyDescent="0.2">
      <c r="A4024" t="s">
        <v>63</v>
      </c>
      <c r="B4024">
        <v>82</v>
      </c>
      <c r="C4024">
        <v>75</v>
      </c>
      <c r="D4024">
        <v>381</v>
      </c>
    </row>
    <row r="4025" spans="1:4" x14ac:dyDescent="0.2">
      <c r="A4025" t="s">
        <v>64</v>
      </c>
      <c r="B4025">
        <v>45</v>
      </c>
      <c r="C4025">
        <v>41</v>
      </c>
      <c r="D4025">
        <v>179</v>
      </c>
    </row>
    <row r="4026" spans="1:4" x14ac:dyDescent="0.2">
      <c r="A4026" t="s">
        <v>74</v>
      </c>
      <c r="B4026">
        <v>22</v>
      </c>
      <c r="C4026">
        <v>19</v>
      </c>
      <c r="D4026">
        <v>93</v>
      </c>
    </row>
    <row r="4027" spans="1:4" x14ac:dyDescent="0.2">
      <c r="A4027" t="s">
        <v>66</v>
      </c>
      <c r="B4027">
        <v>4</v>
      </c>
      <c r="C4027">
        <v>0</v>
      </c>
      <c r="D4027">
        <v>0</v>
      </c>
    </row>
    <row r="4028" spans="1:4" x14ac:dyDescent="0.2">
      <c r="A4028" t="s">
        <v>84</v>
      </c>
    </row>
    <row r="4029" spans="1:4" x14ac:dyDescent="0.2">
      <c r="A4029" t="s">
        <v>72</v>
      </c>
      <c r="B4029" s="20">
        <v>8427</v>
      </c>
      <c r="C4029" s="20">
        <v>7556</v>
      </c>
      <c r="D4029" s="20">
        <v>34285</v>
      </c>
    </row>
    <row r="4030" spans="1:4" x14ac:dyDescent="0.2">
      <c r="A4030" t="s">
        <v>59</v>
      </c>
      <c r="B4030">
        <v>123</v>
      </c>
      <c r="C4030">
        <v>101</v>
      </c>
      <c r="D4030">
        <v>422</v>
      </c>
    </row>
    <row r="4031" spans="1:4" x14ac:dyDescent="0.2">
      <c r="A4031" t="s">
        <v>60</v>
      </c>
      <c r="B4031">
        <v>71</v>
      </c>
      <c r="C4031">
        <v>50</v>
      </c>
      <c r="D4031">
        <v>236</v>
      </c>
    </row>
    <row r="4032" spans="1:4" x14ac:dyDescent="0.2">
      <c r="A4032" t="s">
        <v>61</v>
      </c>
      <c r="B4032">
        <v>88</v>
      </c>
      <c r="C4032">
        <v>82</v>
      </c>
      <c r="D4032">
        <v>343</v>
      </c>
    </row>
    <row r="4033" spans="1:4" x14ac:dyDescent="0.2">
      <c r="A4033" t="s">
        <v>62</v>
      </c>
      <c r="B4033">
        <v>836</v>
      </c>
      <c r="C4033">
        <v>753</v>
      </c>
      <c r="D4033" s="20">
        <v>3800</v>
      </c>
    </row>
    <row r="4034" spans="1:4" x14ac:dyDescent="0.2">
      <c r="A4034" t="s">
        <v>63</v>
      </c>
      <c r="B4034" s="20">
        <v>1747</v>
      </c>
      <c r="C4034" s="20">
        <v>1577</v>
      </c>
      <c r="D4034" s="20">
        <v>7748</v>
      </c>
    </row>
    <row r="4035" spans="1:4" x14ac:dyDescent="0.2">
      <c r="A4035" t="s">
        <v>64</v>
      </c>
      <c r="B4035" s="20">
        <v>2650</v>
      </c>
      <c r="C4035" s="20">
        <v>2433</v>
      </c>
      <c r="D4035" s="20">
        <v>11152</v>
      </c>
    </row>
    <row r="4036" spans="1:4" x14ac:dyDescent="0.2">
      <c r="A4036" t="s">
        <v>74</v>
      </c>
      <c r="B4036" s="20">
        <v>2873</v>
      </c>
      <c r="C4036" s="20">
        <v>2560</v>
      </c>
      <c r="D4036" s="20">
        <v>10584</v>
      </c>
    </row>
    <row r="4037" spans="1:4" x14ac:dyDescent="0.2">
      <c r="A4037" t="s">
        <v>66</v>
      </c>
      <c r="B4037">
        <v>39</v>
      </c>
      <c r="C4037">
        <v>0</v>
      </c>
      <c r="D4037">
        <v>0</v>
      </c>
    </row>
    <row r="4038" spans="1:4" x14ac:dyDescent="0.2">
      <c r="A4038" t="s">
        <v>214</v>
      </c>
    </row>
    <row r="4039" spans="1:4" x14ac:dyDescent="0.2">
      <c r="A4039" t="s">
        <v>82</v>
      </c>
    </row>
    <row r="4040" spans="1:4" x14ac:dyDescent="0.2">
      <c r="A4040" t="s">
        <v>72</v>
      </c>
      <c r="B4040" s="20">
        <v>29147</v>
      </c>
      <c r="C4040" s="20">
        <v>26863</v>
      </c>
      <c r="D4040" s="20">
        <v>114759</v>
      </c>
    </row>
    <row r="4041" spans="1:4" x14ac:dyDescent="0.2">
      <c r="A4041" t="s">
        <v>59</v>
      </c>
      <c r="B4041">
        <v>449</v>
      </c>
      <c r="C4041">
        <v>404</v>
      </c>
      <c r="D4041" s="20">
        <v>1888</v>
      </c>
    </row>
    <row r="4042" spans="1:4" x14ac:dyDescent="0.2">
      <c r="A4042" t="s">
        <v>60</v>
      </c>
      <c r="B4042">
        <v>423</v>
      </c>
      <c r="C4042">
        <v>249</v>
      </c>
      <c r="D4042" s="20">
        <v>1256</v>
      </c>
    </row>
    <row r="4043" spans="1:4" x14ac:dyDescent="0.2">
      <c r="A4043" t="s">
        <v>61</v>
      </c>
      <c r="B4043">
        <v>771</v>
      </c>
      <c r="C4043">
        <v>695</v>
      </c>
      <c r="D4043" s="20">
        <v>3218</v>
      </c>
    </row>
    <row r="4044" spans="1:4" x14ac:dyDescent="0.2">
      <c r="A4044" t="s">
        <v>62</v>
      </c>
      <c r="B4044" s="20">
        <v>4233</v>
      </c>
      <c r="C4044" s="20">
        <v>4018</v>
      </c>
      <c r="D4044" s="20">
        <v>19138</v>
      </c>
    </row>
    <row r="4045" spans="1:4" x14ac:dyDescent="0.2">
      <c r="A4045" t="s">
        <v>63</v>
      </c>
      <c r="B4045" s="20">
        <v>7469</v>
      </c>
      <c r="C4045" s="20">
        <v>7053</v>
      </c>
      <c r="D4045" s="20">
        <v>33644</v>
      </c>
    </row>
    <row r="4046" spans="1:4" x14ac:dyDescent="0.2">
      <c r="A4046" t="s">
        <v>64</v>
      </c>
      <c r="B4046" s="20">
        <v>12503</v>
      </c>
      <c r="C4046" s="20">
        <v>11604</v>
      </c>
      <c r="D4046" s="20">
        <v>47046</v>
      </c>
    </row>
    <row r="4047" spans="1:4" x14ac:dyDescent="0.2">
      <c r="A4047" t="s">
        <v>74</v>
      </c>
      <c r="B4047" s="20">
        <v>3051</v>
      </c>
      <c r="C4047" s="20">
        <v>2840</v>
      </c>
      <c r="D4047" s="20">
        <v>8569</v>
      </c>
    </row>
    <row r="4048" spans="1:4" x14ac:dyDescent="0.2">
      <c r="A4048" t="s">
        <v>66</v>
      </c>
      <c r="B4048">
        <v>248</v>
      </c>
      <c r="C4048">
        <v>0</v>
      </c>
      <c r="D4048">
        <v>0</v>
      </c>
    </row>
    <row r="4049" spans="1:4" x14ac:dyDescent="0.2">
      <c r="A4049" t="s">
        <v>83</v>
      </c>
    </row>
    <row r="4050" spans="1:4" x14ac:dyDescent="0.2">
      <c r="A4050" t="s">
        <v>72</v>
      </c>
      <c r="B4050" s="20">
        <v>3172</v>
      </c>
      <c r="C4050" s="20">
        <v>2854</v>
      </c>
      <c r="D4050" s="20">
        <v>12561</v>
      </c>
    </row>
    <row r="4051" spans="1:4" x14ac:dyDescent="0.2">
      <c r="A4051" t="s">
        <v>59</v>
      </c>
      <c r="B4051">
        <v>187</v>
      </c>
      <c r="C4051">
        <v>169</v>
      </c>
      <c r="D4051">
        <v>836</v>
      </c>
    </row>
    <row r="4052" spans="1:4" x14ac:dyDescent="0.2">
      <c r="A4052" t="s">
        <v>60</v>
      </c>
      <c r="B4052">
        <v>71</v>
      </c>
      <c r="C4052">
        <v>54</v>
      </c>
      <c r="D4052">
        <v>259</v>
      </c>
    </row>
    <row r="4053" spans="1:4" x14ac:dyDescent="0.2">
      <c r="A4053" t="s">
        <v>61</v>
      </c>
      <c r="B4053">
        <v>99</v>
      </c>
      <c r="C4053">
        <v>97</v>
      </c>
      <c r="D4053">
        <v>444</v>
      </c>
    </row>
    <row r="4054" spans="1:4" x14ac:dyDescent="0.2">
      <c r="A4054" t="s">
        <v>62</v>
      </c>
      <c r="B4054" s="20">
        <v>1094</v>
      </c>
      <c r="C4054" s="20">
        <v>1014</v>
      </c>
      <c r="D4054" s="20">
        <v>4542</v>
      </c>
    </row>
    <row r="4055" spans="1:4" x14ac:dyDescent="0.2">
      <c r="A4055" t="s">
        <v>63</v>
      </c>
      <c r="B4055">
        <v>948</v>
      </c>
      <c r="C4055">
        <v>892</v>
      </c>
      <c r="D4055" s="20">
        <v>4148</v>
      </c>
    </row>
    <row r="4056" spans="1:4" x14ac:dyDescent="0.2">
      <c r="A4056" t="s">
        <v>64</v>
      </c>
      <c r="B4056">
        <v>679</v>
      </c>
      <c r="C4056">
        <v>590</v>
      </c>
      <c r="D4056" s="20">
        <v>2232</v>
      </c>
    </row>
    <row r="4057" spans="1:4" x14ac:dyDescent="0.2">
      <c r="A4057" t="s">
        <v>74</v>
      </c>
      <c r="B4057">
        <v>38</v>
      </c>
      <c r="C4057">
        <v>38</v>
      </c>
      <c r="D4057">
        <v>100</v>
      </c>
    </row>
    <row r="4058" spans="1:4" x14ac:dyDescent="0.2">
      <c r="A4058" t="s">
        <v>66</v>
      </c>
      <c r="B4058">
        <v>56</v>
      </c>
      <c r="C4058">
        <v>0</v>
      </c>
      <c r="D4058">
        <v>0</v>
      </c>
    </row>
    <row r="4059" spans="1:4" x14ac:dyDescent="0.2">
      <c r="A4059" t="s">
        <v>84</v>
      </c>
    </row>
    <row r="4060" spans="1:4" x14ac:dyDescent="0.2">
      <c r="A4060" t="s">
        <v>72</v>
      </c>
      <c r="B4060" s="20">
        <v>25975</v>
      </c>
      <c r="C4060" s="20">
        <v>24009</v>
      </c>
      <c r="D4060" s="20">
        <v>102198</v>
      </c>
    </row>
    <row r="4061" spans="1:4" x14ac:dyDescent="0.2">
      <c r="A4061" t="s">
        <v>59</v>
      </c>
      <c r="B4061">
        <v>262</v>
      </c>
      <c r="C4061">
        <v>235</v>
      </c>
      <c r="D4061" s="20">
        <v>1052</v>
      </c>
    </row>
    <row r="4062" spans="1:4" x14ac:dyDescent="0.2">
      <c r="A4062" t="s">
        <v>60</v>
      </c>
      <c r="B4062">
        <v>352</v>
      </c>
      <c r="C4062">
        <v>195</v>
      </c>
      <c r="D4062">
        <v>997</v>
      </c>
    </row>
    <row r="4063" spans="1:4" x14ac:dyDescent="0.2">
      <c r="A4063" t="s">
        <v>61</v>
      </c>
      <c r="B4063">
        <v>672</v>
      </c>
      <c r="C4063">
        <v>598</v>
      </c>
      <c r="D4063" s="20">
        <v>2774</v>
      </c>
    </row>
    <row r="4064" spans="1:4" x14ac:dyDescent="0.2">
      <c r="A4064" t="s">
        <v>62</v>
      </c>
      <c r="B4064" s="20">
        <v>3139</v>
      </c>
      <c r="C4064" s="20">
        <v>3004</v>
      </c>
      <c r="D4064" s="20">
        <v>14596</v>
      </c>
    </row>
    <row r="4065" spans="1:4" x14ac:dyDescent="0.2">
      <c r="A4065" t="s">
        <v>63</v>
      </c>
      <c r="B4065" s="20">
        <v>6521</v>
      </c>
      <c r="C4065" s="20">
        <v>6161</v>
      </c>
      <c r="D4065" s="20">
        <v>29496</v>
      </c>
    </row>
    <row r="4066" spans="1:4" x14ac:dyDescent="0.2">
      <c r="A4066" t="s">
        <v>64</v>
      </c>
      <c r="B4066" s="20">
        <v>11824</v>
      </c>
      <c r="C4066" s="20">
        <v>11014</v>
      </c>
      <c r="D4066" s="20">
        <v>44814</v>
      </c>
    </row>
    <row r="4067" spans="1:4" x14ac:dyDescent="0.2">
      <c r="A4067" t="s">
        <v>74</v>
      </c>
      <c r="B4067" s="20">
        <v>3013</v>
      </c>
      <c r="C4067" s="20">
        <v>2802</v>
      </c>
      <c r="D4067" s="20">
        <v>8469</v>
      </c>
    </row>
    <row r="4068" spans="1:4" x14ac:dyDescent="0.2">
      <c r="A4068" t="s">
        <v>66</v>
      </c>
      <c r="B4068">
        <v>192</v>
      </c>
      <c r="C4068">
        <v>0</v>
      </c>
      <c r="D4068">
        <v>0</v>
      </c>
    </row>
    <row r="4069" spans="1:4" x14ac:dyDescent="0.2">
      <c r="A4069" t="s">
        <v>215</v>
      </c>
    </row>
    <row r="4070" spans="1:4" x14ac:dyDescent="0.2">
      <c r="A4070" t="s">
        <v>82</v>
      </c>
    </row>
    <row r="4071" spans="1:4" x14ac:dyDescent="0.2">
      <c r="A4071" t="s">
        <v>72</v>
      </c>
      <c r="B4071" s="20">
        <v>26869</v>
      </c>
      <c r="C4071" s="20">
        <v>24693</v>
      </c>
      <c r="D4071" s="20">
        <v>113147</v>
      </c>
    </row>
    <row r="4072" spans="1:4" x14ac:dyDescent="0.2">
      <c r="A4072" t="s">
        <v>59</v>
      </c>
      <c r="B4072">
        <v>402</v>
      </c>
      <c r="C4072">
        <v>342</v>
      </c>
      <c r="D4072" s="20">
        <v>1649</v>
      </c>
    </row>
    <row r="4073" spans="1:4" x14ac:dyDescent="0.2">
      <c r="A4073" t="s">
        <v>60</v>
      </c>
      <c r="B4073">
        <v>373</v>
      </c>
      <c r="C4073">
        <v>260</v>
      </c>
      <c r="D4073" s="20">
        <v>1313</v>
      </c>
    </row>
    <row r="4074" spans="1:4" x14ac:dyDescent="0.2">
      <c r="A4074" t="s">
        <v>61</v>
      </c>
      <c r="B4074">
        <v>713</v>
      </c>
      <c r="C4074">
        <v>653</v>
      </c>
      <c r="D4074" s="20">
        <v>3446</v>
      </c>
    </row>
    <row r="4075" spans="1:4" x14ac:dyDescent="0.2">
      <c r="A4075" t="s">
        <v>62</v>
      </c>
      <c r="B4075" s="20">
        <v>3753</v>
      </c>
      <c r="C4075" s="20">
        <v>3439</v>
      </c>
      <c r="D4075" s="20">
        <v>16889</v>
      </c>
    </row>
    <row r="4076" spans="1:4" x14ac:dyDescent="0.2">
      <c r="A4076" t="s">
        <v>63</v>
      </c>
      <c r="B4076" s="20">
        <v>7412</v>
      </c>
      <c r="C4076" s="20">
        <v>6876</v>
      </c>
      <c r="D4076" s="20">
        <v>33742</v>
      </c>
    </row>
    <row r="4077" spans="1:4" x14ac:dyDescent="0.2">
      <c r="A4077" t="s">
        <v>64</v>
      </c>
      <c r="B4077" s="20">
        <v>10310</v>
      </c>
      <c r="C4077" s="20">
        <v>9711</v>
      </c>
      <c r="D4077" s="20">
        <v>43153</v>
      </c>
    </row>
    <row r="4078" spans="1:4" x14ac:dyDescent="0.2">
      <c r="A4078" t="s">
        <v>74</v>
      </c>
      <c r="B4078" s="20">
        <v>3670</v>
      </c>
      <c r="C4078" s="20">
        <v>3412</v>
      </c>
      <c r="D4078" s="20">
        <v>12951</v>
      </c>
    </row>
    <row r="4079" spans="1:4" x14ac:dyDescent="0.2">
      <c r="A4079" t="s">
        <v>66</v>
      </c>
      <c r="B4079">
        <v>236</v>
      </c>
      <c r="C4079">
        <v>0</v>
      </c>
      <c r="D4079">
        <v>4</v>
      </c>
    </row>
    <row r="4080" spans="1:4" x14ac:dyDescent="0.2">
      <c r="A4080" t="s">
        <v>83</v>
      </c>
    </row>
    <row r="4081" spans="1:4" x14ac:dyDescent="0.2">
      <c r="A4081" t="s">
        <v>72</v>
      </c>
      <c r="B4081" s="20">
        <v>4050</v>
      </c>
      <c r="C4081" s="20">
        <v>3422</v>
      </c>
      <c r="D4081" s="20">
        <v>14614</v>
      </c>
    </row>
    <row r="4082" spans="1:4" x14ac:dyDescent="0.2">
      <c r="A4082" t="s">
        <v>59</v>
      </c>
      <c r="B4082">
        <v>214</v>
      </c>
      <c r="C4082">
        <v>198</v>
      </c>
      <c r="D4082">
        <v>957</v>
      </c>
    </row>
    <row r="4083" spans="1:4" x14ac:dyDescent="0.2">
      <c r="A4083" t="s">
        <v>60</v>
      </c>
      <c r="B4083">
        <v>108</v>
      </c>
      <c r="C4083">
        <v>87</v>
      </c>
      <c r="D4083">
        <v>403</v>
      </c>
    </row>
    <row r="4084" spans="1:4" x14ac:dyDescent="0.2">
      <c r="A4084" t="s">
        <v>61</v>
      </c>
      <c r="B4084">
        <v>225</v>
      </c>
      <c r="C4084">
        <v>205</v>
      </c>
      <c r="D4084">
        <v>950</v>
      </c>
    </row>
    <row r="4085" spans="1:4" x14ac:dyDescent="0.2">
      <c r="A4085" t="s">
        <v>62</v>
      </c>
      <c r="B4085" s="20">
        <v>1246</v>
      </c>
      <c r="C4085" s="20">
        <v>1078</v>
      </c>
      <c r="D4085" s="20">
        <v>4731</v>
      </c>
    </row>
    <row r="4086" spans="1:4" x14ac:dyDescent="0.2">
      <c r="A4086" t="s">
        <v>63</v>
      </c>
      <c r="B4086" s="20">
        <v>1621</v>
      </c>
      <c r="C4086" s="20">
        <v>1397</v>
      </c>
      <c r="D4086" s="20">
        <v>5893</v>
      </c>
    </row>
    <row r="4087" spans="1:4" x14ac:dyDescent="0.2">
      <c r="A4087" t="s">
        <v>64</v>
      </c>
      <c r="B4087">
        <v>486</v>
      </c>
      <c r="C4087">
        <v>433</v>
      </c>
      <c r="D4087" s="20">
        <v>1627</v>
      </c>
    </row>
    <row r="4088" spans="1:4" x14ac:dyDescent="0.2">
      <c r="A4088" t="s">
        <v>74</v>
      </c>
      <c r="B4088">
        <v>29</v>
      </c>
      <c r="C4088">
        <v>24</v>
      </c>
      <c r="D4088">
        <v>53</v>
      </c>
    </row>
    <row r="4089" spans="1:4" x14ac:dyDescent="0.2">
      <c r="A4089" t="s">
        <v>66</v>
      </c>
      <c r="B4089">
        <v>121</v>
      </c>
      <c r="C4089">
        <v>0</v>
      </c>
      <c r="D4089">
        <v>0</v>
      </c>
    </row>
    <row r="4090" spans="1:4" x14ac:dyDescent="0.2">
      <c r="A4090" t="s">
        <v>84</v>
      </c>
    </row>
    <row r="4091" spans="1:4" x14ac:dyDescent="0.2">
      <c r="A4091" t="s">
        <v>72</v>
      </c>
      <c r="B4091" s="20">
        <v>22819</v>
      </c>
      <c r="C4091" s="20">
        <v>21271</v>
      </c>
      <c r="D4091" s="20">
        <v>98533</v>
      </c>
    </row>
    <row r="4092" spans="1:4" x14ac:dyDescent="0.2">
      <c r="A4092" t="s">
        <v>59</v>
      </c>
      <c r="B4092">
        <v>188</v>
      </c>
      <c r="C4092">
        <v>144</v>
      </c>
      <c r="D4092">
        <v>692</v>
      </c>
    </row>
    <row r="4093" spans="1:4" x14ac:dyDescent="0.2">
      <c r="A4093" t="s">
        <v>60</v>
      </c>
      <c r="B4093">
        <v>265</v>
      </c>
      <c r="C4093">
        <v>173</v>
      </c>
      <c r="D4093">
        <v>910</v>
      </c>
    </row>
    <row r="4094" spans="1:4" x14ac:dyDescent="0.2">
      <c r="A4094" t="s">
        <v>61</v>
      </c>
      <c r="B4094">
        <v>488</v>
      </c>
      <c r="C4094">
        <v>448</v>
      </c>
      <c r="D4094" s="20">
        <v>2496</v>
      </c>
    </row>
    <row r="4095" spans="1:4" x14ac:dyDescent="0.2">
      <c r="A4095" t="s">
        <v>62</v>
      </c>
      <c r="B4095" s="20">
        <v>2507</v>
      </c>
      <c r="C4095" s="20">
        <v>2361</v>
      </c>
      <c r="D4095" s="20">
        <v>12158</v>
      </c>
    </row>
    <row r="4096" spans="1:4" x14ac:dyDescent="0.2">
      <c r="A4096" t="s">
        <v>63</v>
      </c>
      <c r="B4096" s="20">
        <v>5791</v>
      </c>
      <c r="C4096" s="20">
        <v>5479</v>
      </c>
      <c r="D4096" s="20">
        <v>27849</v>
      </c>
    </row>
    <row r="4097" spans="1:4" x14ac:dyDescent="0.2">
      <c r="A4097" t="s">
        <v>64</v>
      </c>
      <c r="B4097" s="20">
        <v>9824</v>
      </c>
      <c r="C4097" s="20">
        <v>9278</v>
      </c>
      <c r="D4097" s="20">
        <v>41526</v>
      </c>
    </row>
    <row r="4098" spans="1:4" x14ac:dyDescent="0.2">
      <c r="A4098" t="s">
        <v>74</v>
      </c>
      <c r="B4098" s="20">
        <v>3641</v>
      </c>
      <c r="C4098" s="20">
        <v>3388</v>
      </c>
      <c r="D4098" s="20">
        <v>12898</v>
      </c>
    </row>
    <row r="4099" spans="1:4" x14ac:dyDescent="0.2">
      <c r="A4099" t="s">
        <v>66</v>
      </c>
      <c r="B4099">
        <v>115</v>
      </c>
      <c r="C4099">
        <v>0</v>
      </c>
      <c r="D4099">
        <v>4</v>
      </c>
    </row>
    <row r="4100" spans="1:4" x14ac:dyDescent="0.2">
      <c r="A4100" t="s">
        <v>216</v>
      </c>
    </row>
    <row r="4101" spans="1:4" x14ac:dyDescent="0.2">
      <c r="A4101" t="s">
        <v>82</v>
      </c>
    </row>
    <row r="4102" spans="1:4" x14ac:dyDescent="0.2">
      <c r="A4102" t="s">
        <v>72</v>
      </c>
      <c r="B4102" s="20">
        <v>13433</v>
      </c>
      <c r="C4102" s="20">
        <v>12655</v>
      </c>
      <c r="D4102" s="20">
        <v>56965</v>
      </c>
    </row>
    <row r="4103" spans="1:4" x14ac:dyDescent="0.2">
      <c r="A4103" t="s">
        <v>59</v>
      </c>
      <c r="B4103">
        <v>231</v>
      </c>
      <c r="C4103">
        <v>205</v>
      </c>
      <c r="D4103" s="20">
        <v>1017</v>
      </c>
    </row>
    <row r="4104" spans="1:4" x14ac:dyDescent="0.2">
      <c r="A4104" t="s">
        <v>60</v>
      </c>
      <c r="B4104">
        <v>147</v>
      </c>
      <c r="C4104">
        <v>130</v>
      </c>
      <c r="D4104">
        <v>709</v>
      </c>
    </row>
    <row r="4105" spans="1:4" x14ac:dyDescent="0.2">
      <c r="A4105" t="s">
        <v>61</v>
      </c>
      <c r="B4105">
        <v>193</v>
      </c>
      <c r="C4105">
        <v>182</v>
      </c>
      <c r="D4105">
        <v>950</v>
      </c>
    </row>
    <row r="4106" spans="1:4" x14ac:dyDescent="0.2">
      <c r="A4106" t="s">
        <v>62</v>
      </c>
      <c r="B4106" s="20">
        <v>1475</v>
      </c>
      <c r="C4106" s="20">
        <v>1348</v>
      </c>
      <c r="D4106" s="20">
        <v>6562</v>
      </c>
    </row>
    <row r="4107" spans="1:4" x14ac:dyDescent="0.2">
      <c r="A4107" t="s">
        <v>63</v>
      </c>
      <c r="B4107" s="20">
        <v>3082</v>
      </c>
      <c r="C4107" s="20">
        <v>2954</v>
      </c>
      <c r="D4107" s="20">
        <v>14510</v>
      </c>
    </row>
    <row r="4108" spans="1:4" x14ac:dyDescent="0.2">
      <c r="A4108" t="s">
        <v>64</v>
      </c>
      <c r="B4108" s="20">
        <v>5029</v>
      </c>
      <c r="C4108" s="20">
        <v>4807</v>
      </c>
      <c r="D4108" s="20">
        <v>21693</v>
      </c>
    </row>
    <row r="4109" spans="1:4" x14ac:dyDescent="0.2">
      <c r="A4109" t="s">
        <v>74</v>
      </c>
      <c r="B4109" s="20">
        <v>3190</v>
      </c>
      <c r="C4109" s="20">
        <v>3029</v>
      </c>
      <c r="D4109" s="20">
        <v>11524</v>
      </c>
    </row>
    <row r="4110" spans="1:4" x14ac:dyDescent="0.2">
      <c r="A4110" t="s">
        <v>66</v>
      </c>
      <c r="B4110">
        <v>86</v>
      </c>
      <c r="C4110">
        <v>0</v>
      </c>
      <c r="D4110">
        <v>0</v>
      </c>
    </row>
    <row r="4111" spans="1:4" x14ac:dyDescent="0.2">
      <c r="A4111" t="s">
        <v>83</v>
      </c>
    </row>
    <row r="4112" spans="1:4" x14ac:dyDescent="0.2">
      <c r="A4112" t="s">
        <v>72</v>
      </c>
      <c r="B4112" s="20">
        <v>3368</v>
      </c>
      <c r="C4112" s="20">
        <v>3070</v>
      </c>
      <c r="D4112" s="20">
        <v>13830</v>
      </c>
    </row>
    <row r="4113" spans="1:4" x14ac:dyDescent="0.2">
      <c r="A4113" t="s">
        <v>59</v>
      </c>
      <c r="B4113">
        <v>155</v>
      </c>
      <c r="C4113">
        <v>136</v>
      </c>
      <c r="D4113">
        <v>687</v>
      </c>
    </row>
    <row r="4114" spans="1:4" x14ac:dyDescent="0.2">
      <c r="A4114" t="s">
        <v>60</v>
      </c>
      <c r="B4114">
        <v>96</v>
      </c>
      <c r="C4114">
        <v>88</v>
      </c>
      <c r="D4114">
        <v>455</v>
      </c>
    </row>
    <row r="4115" spans="1:4" x14ac:dyDescent="0.2">
      <c r="A4115" t="s">
        <v>61</v>
      </c>
      <c r="B4115">
        <v>108</v>
      </c>
      <c r="C4115">
        <v>98</v>
      </c>
      <c r="D4115">
        <v>504</v>
      </c>
    </row>
    <row r="4116" spans="1:4" x14ac:dyDescent="0.2">
      <c r="A4116" t="s">
        <v>62</v>
      </c>
      <c r="B4116">
        <v>704</v>
      </c>
      <c r="C4116">
        <v>654</v>
      </c>
      <c r="D4116" s="20">
        <v>3076</v>
      </c>
    </row>
    <row r="4117" spans="1:4" x14ac:dyDescent="0.2">
      <c r="A4117" t="s">
        <v>63</v>
      </c>
      <c r="B4117" s="20">
        <v>1230</v>
      </c>
      <c r="C4117" s="20">
        <v>1165</v>
      </c>
      <c r="D4117" s="20">
        <v>5134</v>
      </c>
    </row>
    <row r="4118" spans="1:4" x14ac:dyDescent="0.2">
      <c r="A4118" t="s">
        <v>64</v>
      </c>
      <c r="B4118">
        <v>932</v>
      </c>
      <c r="C4118">
        <v>859</v>
      </c>
      <c r="D4118" s="20">
        <v>3721</v>
      </c>
    </row>
    <row r="4119" spans="1:4" x14ac:dyDescent="0.2">
      <c r="A4119" t="s">
        <v>74</v>
      </c>
      <c r="B4119">
        <v>81</v>
      </c>
      <c r="C4119">
        <v>70</v>
      </c>
      <c r="D4119">
        <v>253</v>
      </c>
    </row>
    <row r="4120" spans="1:4" x14ac:dyDescent="0.2">
      <c r="A4120" t="s">
        <v>66</v>
      </c>
      <c r="B4120">
        <v>62</v>
      </c>
      <c r="C4120">
        <v>0</v>
      </c>
      <c r="D4120">
        <v>0</v>
      </c>
    </row>
    <row r="4121" spans="1:4" x14ac:dyDescent="0.2">
      <c r="A4121" t="s">
        <v>84</v>
      </c>
    </row>
    <row r="4122" spans="1:4" x14ac:dyDescent="0.2">
      <c r="A4122" t="s">
        <v>72</v>
      </c>
      <c r="B4122" s="20">
        <v>10065</v>
      </c>
      <c r="C4122" s="20">
        <v>9585</v>
      </c>
      <c r="D4122" s="20">
        <v>43135</v>
      </c>
    </row>
    <row r="4123" spans="1:4" x14ac:dyDescent="0.2">
      <c r="A4123" t="s">
        <v>59</v>
      </c>
      <c r="B4123">
        <v>76</v>
      </c>
      <c r="C4123">
        <v>69</v>
      </c>
      <c r="D4123">
        <v>330</v>
      </c>
    </row>
    <row r="4124" spans="1:4" x14ac:dyDescent="0.2">
      <c r="A4124" t="s">
        <v>60</v>
      </c>
      <c r="B4124">
        <v>51</v>
      </c>
      <c r="C4124">
        <v>42</v>
      </c>
      <c r="D4124">
        <v>254</v>
      </c>
    </row>
    <row r="4125" spans="1:4" x14ac:dyDescent="0.2">
      <c r="A4125" t="s">
        <v>61</v>
      </c>
      <c r="B4125">
        <v>85</v>
      </c>
      <c r="C4125">
        <v>84</v>
      </c>
      <c r="D4125">
        <v>446</v>
      </c>
    </row>
    <row r="4126" spans="1:4" x14ac:dyDescent="0.2">
      <c r="A4126" t="s">
        <v>62</v>
      </c>
      <c r="B4126">
        <v>771</v>
      </c>
      <c r="C4126">
        <v>694</v>
      </c>
      <c r="D4126" s="20">
        <v>3486</v>
      </c>
    </row>
    <row r="4127" spans="1:4" x14ac:dyDescent="0.2">
      <c r="A4127" t="s">
        <v>63</v>
      </c>
      <c r="B4127" s="20">
        <v>1852</v>
      </c>
      <c r="C4127" s="20">
        <v>1789</v>
      </c>
      <c r="D4127" s="20">
        <v>9376</v>
      </c>
    </row>
    <row r="4128" spans="1:4" x14ac:dyDescent="0.2">
      <c r="A4128" t="s">
        <v>64</v>
      </c>
      <c r="B4128" s="20">
        <v>4097</v>
      </c>
      <c r="C4128" s="20">
        <v>3948</v>
      </c>
      <c r="D4128" s="20">
        <v>17972</v>
      </c>
    </row>
    <row r="4129" spans="1:4" x14ac:dyDescent="0.2">
      <c r="A4129" t="s">
        <v>74</v>
      </c>
      <c r="B4129" s="20">
        <v>3109</v>
      </c>
      <c r="C4129" s="20">
        <v>2959</v>
      </c>
      <c r="D4129" s="20">
        <v>11271</v>
      </c>
    </row>
    <row r="4130" spans="1:4" x14ac:dyDescent="0.2">
      <c r="A4130" t="s">
        <v>66</v>
      </c>
      <c r="B4130">
        <v>24</v>
      </c>
      <c r="C4130">
        <v>0</v>
      </c>
      <c r="D4130">
        <v>0</v>
      </c>
    </row>
    <row r="4131" spans="1:4" x14ac:dyDescent="0.2">
      <c r="A4131" t="s">
        <v>217</v>
      </c>
    </row>
    <row r="4132" spans="1:4" x14ac:dyDescent="0.2">
      <c r="A4132" t="s">
        <v>82</v>
      </c>
    </row>
    <row r="4133" spans="1:4" x14ac:dyDescent="0.2">
      <c r="A4133" t="s">
        <v>72</v>
      </c>
      <c r="B4133" s="20">
        <v>25986</v>
      </c>
      <c r="C4133" s="20">
        <v>24702</v>
      </c>
      <c r="D4133" s="20">
        <v>105172</v>
      </c>
    </row>
    <row r="4134" spans="1:4" x14ac:dyDescent="0.2">
      <c r="A4134" t="s">
        <v>59</v>
      </c>
      <c r="B4134">
        <v>362</v>
      </c>
      <c r="C4134">
        <v>319</v>
      </c>
      <c r="D4134" s="20">
        <v>1582</v>
      </c>
    </row>
    <row r="4135" spans="1:4" x14ac:dyDescent="0.2">
      <c r="A4135" t="s">
        <v>60</v>
      </c>
      <c r="B4135">
        <v>487</v>
      </c>
      <c r="C4135">
        <v>391</v>
      </c>
      <c r="D4135" s="20">
        <v>1961</v>
      </c>
    </row>
    <row r="4136" spans="1:4" x14ac:dyDescent="0.2">
      <c r="A4136" t="s">
        <v>61</v>
      </c>
      <c r="B4136">
        <v>767</v>
      </c>
      <c r="C4136">
        <v>746</v>
      </c>
      <c r="D4136" s="20">
        <v>3405</v>
      </c>
    </row>
    <row r="4137" spans="1:4" x14ac:dyDescent="0.2">
      <c r="A4137" t="s">
        <v>62</v>
      </c>
      <c r="B4137" s="20">
        <v>4427</v>
      </c>
      <c r="C4137" s="20">
        <v>4213</v>
      </c>
      <c r="D4137" s="20">
        <v>19428</v>
      </c>
    </row>
    <row r="4138" spans="1:4" x14ac:dyDescent="0.2">
      <c r="A4138" t="s">
        <v>63</v>
      </c>
      <c r="B4138" s="20">
        <v>6979</v>
      </c>
      <c r="C4138" s="20">
        <v>6676</v>
      </c>
      <c r="D4138" s="20">
        <v>30437</v>
      </c>
    </row>
    <row r="4139" spans="1:4" x14ac:dyDescent="0.2">
      <c r="A4139" t="s">
        <v>64</v>
      </c>
      <c r="B4139" s="20">
        <v>11546</v>
      </c>
      <c r="C4139" s="20">
        <v>11132</v>
      </c>
      <c r="D4139" s="20">
        <v>44440</v>
      </c>
    </row>
    <row r="4140" spans="1:4" x14ac:dyDescent="0.2">
      <c r="A4140" t="s">
        <v>74</v>
      </c>
      <c r="B4140" s="20">
        <v>1320</v>
      </c>
      <c r="C4140" s="20">
        <v>1225</v>
      </c>
      <c r="D4140" s="20">
        <v>3919</v>
      </c>
    </row>
    <row r="4141" spans="1:4" x14ac:dyDescent="0.2">
      <c r="A4141" t="s">
        <v>66</v>
      </c>
      <c r="B4141">
        <v>98</v>
      </c>
      <c r="C4141">
        <v>0</v>
      </c>
      <c r="D4141">
        <v>0</v>
      </c>
    </row>
    <row r="4142" spans="1:4" x14ac:dyDescent="0.2">
      <c r="A4142" t="s">
        <v>83</v>
      </c>
    </row>
    <row r="4143" spans="1:4" x14ac:dyDescent="0.2">
      <c r="A4143" t="s">
        <v>72</v>
      </c>
      <c r="B4143">
        <v>0</v>
      </c>
      <c r="C4143">
        <v>0</v>
      </c>
      <c r="D4143">
        <v>0</v>
      </c>
    </row>
    <row r="4144" spans="1:4" x14ac:dyDescent="0.2">
      <c r="A4144" t="s">
        <v>59</v>
      </c>
      <c r="B4144">
        <v>0</v>
      </c>
      <c r="C4144">
        <v>0</v>
      </c>
      <c r="D4144">
        <v>0</v>
      </c>
    </row>
    <row r="4145" spans="1:4" x14ac:dyDescent="0.2">
      <c r="A4145" t="s">
        <v>60</v>
      </c>
      <c r="B4145">
        <v>0</v>
      </c>
      <c r="C4145">
        <v>0</v>
      </c>
      <c r="D4145">
        <v>0</v>
      </c>
    </row>
    <row r="4146" spans="1:4" x14ac:dyDescent="0.2">
      <c r="A4146" t="s">
        <v>61</v>
      </c>
      <c r="B4146">
        <v>0</v>
      </c>
      <c r="C4146">
        <v>0</v>
      </c>
      <c r="D4146">
        <v>0</v>
      </c>
    </row>
    <row r="4147" spans="1:4" x14ac:dyDescent="0.2">
      <c r="A4147" t="s">
        <v>62</v>
      </c>
      <c r="B4147">
        <v>0</v>
      </c>
      <c r="C4147">
        <v>0</v>
      </c>
      <c r="D4147">
        <v>0</v>
      </c>
    </row>
    <row r="4148" spans="1:4" x14ac:dyDescent="0.2">
      <c r="A4148" t="s">
        <v>63</v>
      </c>
      <c r="B4148">
        <v>0</v>
      </c>
      <c r="C4148">
        <v>0</v>
      </c>
      <c r="D4148">
        <v>0</v>
      </c>
    </row>
    <row r="4149" spans="1:4" x14ac:dyDescent="0.2">
      <c r="A4149" t="s">
        <v>64</v>
      </c>
      <c r="B4149">
        <v>0</v>
      </c>
      <c r="C4149">
        <v>0</v>
      </c>
      <c r="D4149">
        <v>0</v>
      </c>
    </row>
    <row r="4150" spans="1:4" x14ac:dyDescent="0.2">
      <c r="A4150" t="s">
        <v>74</v>
      </c>
      <c r="B4150">
        <v>0</v>
      </c>
      <c r="C4150">
        <v>0</v>
      </c>
      <c r="D4150">
        <v>0</v>
      </c>
    </row>
    <row r="4151" spans="1:4" x14ac:dyDescent="0.2">
      <c r="A4151" t="s">
        <v>66</v>
      </c>
      <c r="B4151">
        <v>0</v>
      </c>
      <c r="C4151">
        <v>0</v>
      </c>
      <c r="D4151">
        <v>0</v>
      </c>
    </row>
    <row r="4152" spans="1:4" x14ac:dyDescent="0.2">
      <c r="A4152" t="s">
        <v>84</v>
      </c>
    </row>
    <row r="4153" spans="1:4" x14ac:dyDescent="0.2">
      <c r="A4153" t="s">
        <v>72</v>
      </c>
      <c r="B4153" s="20">
        <v>25986</v>
      </c>
      <c r="C4153" s="20">
        <v>24702</v>
      </c>
      <c r="D4153" s="20">
        <v>105172</v>
      </c>
    </row>
    <row r="4154" spans="1:4" x14ac:dyDescent="0.2">
      <c r="A4154" t="s">
        <v>59</v>
      </c>
      <c r="B4154">
        <v>362</v>
      </c>
      <c r="C4154">
        <v>319</v>
      </c>
      <c r="D4154" s="20">
        <v>1582</v>
      </c>
    </row>
    <row r="4155" spans="1:4" x14ac:dyDescent="0.2">
      <c r="A4155" t="s">
        <v>60</v>
      </c>
      <c r="B4155">
        <v>487</v>
      </c>
      <c r="C4155">
        <v>391</v>
      </c>
      <c r="D4155" s="20">
        <v>1961</v>
      </c>
    </row>
    <row r="4156" spans="1:4" x14ac:dyDescent="0.2">
      <c r="A4156" t="s">
        <v>61</v>
      </c>
      <c r="B4156">
        <v>767</v>
      </c>
      <c r="C4156">
        <v>746</v>
      </c>
      <c r="D4156" s="20">
        <v>3405</v>
      </c>
    </row>
    <row r="4157" spans="1:4" x14ac:dyDescent="0.2">
      <c r="A4157" t="s">
        <v>62</v>
      </c>
      <c r="B4157" s="20">
        <v>4427</v>
      </c>
      <c r="C4157" s="20">
        <v>4213</v>
      </c>
      <c r="D4157" s="20">
        <v>19428</v>
      </c>
    </row>
    <row r="4158" spans="1:4" x14ac:dyDescent="0.2">
      <c r="A4158" t="s">
        <v>63</v>
      </c>
      <c r="B4158" s="20">
        <v>6979</v>
      </c>
      <c r="C4158" s="20">
        <v>6676</v>
      </c>
      <c r="D4158" s="20">
        <v>30437</v>
      </c>
    </row>
    <row r="4159" spans="1:4" x14ac:dyDescent="0.2">
      <c r="A4159" t="s">
        <v>64</v>
      </c>
      <c r="B4159" s="20">
        <v>11546</v>
      </c>
      <c r="C4159" s="20">
        <v>11132</v>
      </c>
      <c r="D4159" s="20">
        <v>44440</v>
      </c>
    </row>
    <row r="4160" spans="1:4" x14ac:dyDescent="0.2">
      <c r="A4160" t="s">
        <v>74</v>
      </c>
      <c r="B4160" s="20">
        <v>1320</v>
      </c>
      <c r="C4160" s="20">
        <v>1225</v>
      </c>
      <c r="D4160" s="20">
        <v>3919</v>
      </c>
    </row>
    <row r="4161" spans="1:4" x14ac:dyDescent="0.2">
      <c r="A4161" t="s">
        <v>66</v>
      </c>
      <c r="B4161">
        <v>98</v>
      </c>
      <c r="C4161">
        <v>0</v>
      </c>
      <c r="D4161">
        <v>0</v>
      </c>
    </row>
    <row r="4162" spans="1:4" x14ac:dyDescent="0.2">
      <c r="A4162" t="s">
        <v>218</v>
      </c>
    </row>
    <row r="4163" spans="1:4" x14ac:dyDescent="0.2">
      <c r="A4163" t="s">
        <v>82</v>
      </c>
    </row>
    <row r="4164" spans="1:4" x14ac:dyDescent="0.2">
      <c r="A4164" t="s">
        <v>72</v>
      </c>
      <c r="B4164" s="20">
        <v>10857</v>
      </c>
      <c r="C4164" s="20">
        <v>10378</v>
      </c>
      <c r="D4164" s="20">
        <v>50737</v>
      </c>
    </row>
    <row r="4165" spans="1:4" x14ac:dyDescent="0.2">
      <c r="A4165" t="s">
        <v>59</v>
      </c>
      <c r="B4165">
        <v>93</v>
      </c>
      <c r="C4165">
        <v>85</v>
      </c>
      <c r="D4165">
        <v>413</v>
      </c>
    </row>
    <row r="4166" spans="1:4" x14ac:dyDescent="0.2">
      <c r="A4166" t="s">
        <v>60</v>
      </c>
      <c r="B4166">
        <v>48</v>
      </c>
      <c r="C4166">
        <v>40</v>
      </c>
      <c r="D4166">
        <v>256</v>
      </c>
    </row>
    <row r="4167" spans="1:4" x14ac:dyDescent="0.2">
      <c r="A4167" t="s">
        <v>61</v>
      </c>
      <c r="B4167">
        <v>85</v>
      </c>
      <c r="C4167">
        <v>81</v>
      </c>
      <c r="D4167">
        <v>451</v>
      </c>
    </row>
    <row r="4168" spans="1:4" x14ac:dyDescent="0.2">
      <c r="A4168" t="s">
        <v>62</v>
      </c>
      <c r="B4168">
        <v>432</v>
      </c>
      <c r="C4168">
        <v>399</v>
      </c>
      <c r="D4168" s="20">
        <v>1976</v>
      </c>
    </row>
    <row r="4169" spans="1:4" x14ac:dyDescent="0.2">
      <c r="A4169" t="s">
        <v>63</v>
      </c>
      <c r="B4169" s="20">
        <v>1449</v>
      </c>
      <c r="C4169" s="20">
        <v>1382</v>
      </c>
      <c r="D4169" s="20">
        <v>7634</v>
      </c>
    </row>
    <row r="4170" spans="1:4" x14ac:dyDescent="0.2">
      <c r="A4170" t="s">
        <v>64</v>
      </c>
      <c r="B4170" s="20">
        <v>3962</v>
      </c>
      <c r="C4170" s="20">
        <v>3797</v>
      </c>
      <c r="D4170" s="20">
        <v>18535</v>
      </c>
    </row>
    <row r="4171" spans="1:4" x14ac:dyDescent="0.2">
      <c r="A4171" t="s">
        <v>74</v>
      </c>
      <c r="B4171" s="20">
        <v>4756</v>
      </c>
      <c r="C4171" s="20">
        <v>4594</v>
      </c>
      <c r="D4171" s="20">
        <v>21472</v>
      </c>
    </row>
    <row r="4172" spans="1:4" x14ac:dyDescent="0.2">
      <c r="A4172" t="s">
        <v>66</v>
      </c>
      <c r="B4172">
        <v>32</v>
      </c>
      <c r="C4172">
        <v>0</v>
      </c>
      <c r="D4172">
        <v>0</v>
      </c>
    </row>
    <row r="4173" spans="1:4" x14ac:dyDescent="0.2">
      <c r="A4173" t="s">
        <v>83</v>
      </c>
    </row>
    <row r="4174" spans="1:4" x14ac:dyDescent="0.2">
      <c r="A4174" t="s">
        <v>72</v>
      </c>
      <c r="B4174">
        <v>0</v>
      </c>
      <c r="C4174">
        <v>0</v>
      </c>
      <c r="D4174">
        <v>0</v>
      </c>
    </row>
    <row r="4175" spans="1:4" x14ac:dyDescent="0.2">
      <c r="A4175" t="s">
        <v>59</v>
      </c>
      <c r="B4175">
        <v>0</v>
      </c>
      <c r="C4175">
        <v>0</v>
      </c>
      <c r="D4175">
        <v>0</v>
      </c>
    </row>
    <row r="4176" spans="1:4" x14ac:dyDescent="0.2">
      <c r="A4176" t="s">
        <v>60</v>
      </c>
      <c r="B4176">
        <v>0</v>
      </c>
      <c r="C4176">
        <v>0</v>
      </c>
      <c r="D4176">
        <v>0</v>
      </c>
    </row>
    <row r="4177" spans="1:4" x14ac:dyDescent="0.2">
      <c r="A4177" t="s">
        <v>61</v>
      </c>
      <c r="B4177">
        <v>0</v>
      </c>
      <c r="C4177">
        <v>0</v>
      </c>
      <c r="D4177">
        <v>0</v>
      </c>
    </row>
    <row r="4178" spans="1:4" x14ac:dyDescent="0.2">
      <c r="A4178" t="s">
        <v>62</v>
      </c>
      <c r="B4178">
        <v>0</v>
      </c>
      <c r="C4178">
        <v>0</v>
      </c>
      <c r="D4178">
        <v>0</v>
      </c>
    </row>
    <row r="4179" spans="1:4" x14ac:dyDescent="0.2">
      <c r="A4179" t="s">
        <v>63</v>
      </c>
      <c r="B4179">
        <v>0</v>
      </c>
      <c r="C4179">
        <v>0</v>
      </c>
      <c r="D4179">
        <v>0</v>
      </c>
    </row>
    <row r="4180" spans="1:4" x14ac:dyDescent="0.2">
      <c r="A4180" t="s">
        <v>64</v>
      </c>
      <c r="B4180">
        <v>0</v>
      </c>
      <c r="C4180">
        <v>0</v>
      </c>
      <c r="D4180">
        <v>0</v>
      </c>
    </row>
    <row r="4181" spans="1:4" x14ac:dyDescent="0.2">
      <c r="A4181" t="s">
        <v>74</v>
      </c>
      <c r="B4181">
        <v>0</v>
      </c>
      <c r="C4181">
        <v>0</v>
      </c>
      <c r="D4181">
        <v>0</v>
      </c>
    </row>
    <row r="4182" spans="1:4" x14ac:dyDescent="0.2">
      <c r="A4182" t="s">
        <v>66</v>
      </c>
      <c r="B4182">
        <v>0</v>
      </c>
      <c r="C4182">
        <v>0</v>
      </c>
      <c r="D4182">
        <v>0</v>
      </c>
    </row>
    <row r="4183" spans="1:4" x14ac:dyDescent="0.2">
      <c r="A4183" t="s">
        <v>84</v>
      </c>
    </row>
    <row r="4184" spans="1:4" x14ac:dyDescent="0.2">
      <c r="A4184" t="s">
        <v>72</v>
      </c>
      <c r="B4184" s="20">
        <v>10857</v>
      </c>
      <c r="C4184" s="20">
        <v>10378</v>
      </c>
      <c r="D4184" s="20">
        <v>50737</v>
      </c>
    </row>
    <row r="4185" spans="1:4" x14ac:dyDescent="0.2">
      <c r="A4185" t="s">
        <v>59</v>
      </c>
      <c r="B4185">
        <v>93</v>
      </c>
      <c r="C4185">
        <v>85</v>
      </c>
      <c r="D4185">
        <v>413</v>
      </c>
    </row>
    <row r="4186" spans="1:4" x14ac:dyDescent="0.2">
      <c r="A4186" t="s">
        <v>60</v>
      </c>
      <c r="B4186">
        <v>48</v>
      </c>
      <c r="C4186">
        <v>40</v>
      </c>
      <c r="D4186">
        <v>256</v>
      </c>
    </row>
    <row r="4187" spans="1:4" x14ac:dyDescent="0.2">
      <c r="A4187" t="s">
        <v>61</v>
      </c>
      <c r="B4187">
        <v>85</v>
      </c>
      <c r="C4187">
        <v>81</v>
      </c>
      <c r="D4187">
        <v>451</v>
      </c>
    </row>
    <row r="4188" spans="1:4" x14ac:dyDescent="0.2">
      <c r="A4188" t="s">
        <v>62</v>
      </c>
      <c r="B4188">
        <v>432</v>
      </c>
      <c r="C4188">
        <v>399</v>
      </c>
      <c r="D4188" s="20">
        <v>1976</v>
      </c>
    </row>
    <row r="4189" spans="1:4" x14ac:dyDescent="0.2">
      <c r="A4189" t="s">
        <v>63</v>
      </c>
      <c r="B4189" s="20">
        <v>1449</v>
      </c>
      <c r="C4189" s="20">
        <v>1382</v>
      </c>
      <c r="D4189" s="20">
        <v>7634</v>
      </c>
    </row>
    <row r="4190" spans="1:4" x14ac:dyDescent="0.2">
      <c r="A4190" t="s">
        <v>64</v>
      </c>
      <c r="B4190" s="20">
        <v>3962</v>
      </c>
      <c r="C4190" s="20">
        <v>3797</v>
      </c>
      <c r="D4190" s="20">
        <v>18535</v>
      </c>
    </row>
    <row r="4191" spans="1:4" x14ac:dyDescent="0.2">
      <c r="A4191" t="s">
        <v>74</v>
      </c>
      <c r="B4191" s="20">
        <v>4756</v>
      </c>
      <c r="C4191" s="20">
        <v>4594</v>
      </c>
      <c r="D4191" s="20">
        <v>21472</v>
      </c>
    </row>
    <row r="4192" spans="1:4" x14ac:dyDescent="0.2">
      <c r="A4192" t="s">
        <v>66</v>
      </c>
      <c r="B4192">
        <v>32</v>
      </c>
      <c r="C4192">
        <v>0</v>
      </c>
      <c r="D4192">
        <v>0</v>
      </c>
    </row>
    <row r="4193" spans="1:4" x14ac:dyDescent="0.2">
      <c r="A4193" t="s">
        <v>219</v>
      </c>
    </row>
    <row r="4194" spans="1:4" x14ac:dyDescent="0.2">
      <c r="A4194" t="s">
        <v>82</v>
      </c>
    </row>
    <row r="4195" spans="1:4" x14ac:dyDescent="0.2">
      <c r="A4195" t="s">
        <v>72</v>
      </c>
      <c r="B4195" s="20">
        <v>57901</v>
      </c>
      <c r="C4195" s="20">
        <v>54976</v>
      </c>
      <c r="D4195" s="20">
        <v>236610</v>
      </c>
    </row>
    <row r="4196" spans="1:4" x14ac:dyDescent="0.2">
      <c r="A4196" t="s">
        <v>59</v>
      </c>
      <c r="B4196">
        <v>767</v>
      </c>
      <c r="C4196">
        <v>721</v>
      </c>
      <c r="D4196" s="20">
        <v>3533</v>
      </c>
    </row>
    <row r="4197" spans="1:4" x14ac:dyDescent="0.2">
      <c r="A4197" t="s">
        <v>60</v>
      </c>
      <c r="B4197">
        <v>622</v>
      </c>
      <c r="C4197">
        <v>556</v>
      </c>
      <c r="D4197" s="20">
        <v>2962</v>
      </c>
    </row>
    <row r="4198" spans="1:4" x14ac:dyDescent="0.2">
      <c r="A4198" t="s">
        <v>61</v>
      </c>
      <c r="B4198" s="20">
        <v>1356</v>
      </c>
      <c r="C4198" s="20">
        <v>1309</v>
      </c>
      <c r="D4198" s="20">
        <v>6307</v>
      </c>
    </row>
    <row r="4199" spans="1:4" x14ac:dyDescent="0.2">
      <c r="A4199" t="s">
        <v>62</v>
      </c>
      <c r="B4199" s="20">
        <v>12042</v>
      </c>
      <c r="C4199" s="20">
        <v>11503</v>
      </c>
      <c r="D4199" s="20">
        <v>54290</v>
      </c>
    </row>
    <row r="4200" spans="1:4" x14ac:dyDescent="0.2">
      <c r="A4200" t="s">
        <v>63</v>
      </c>
      <c r="B4200" s="20">
        <v>19063</v>
      </c>
      <c r="C4200" s="20">
        <v>18294</v>
      </c>
      <c r="D4200" s="20">
        <v>84275</v>
      </c>
    </row>
    <row r="4201" spans="1:4" x14ac:dyDescent="0.2">
      <c r="A4201" t="s">
        <v>64</v>
      </c>
      <c r="B4201" s="20">
        <v>21110</v>
      </c>
      <c r="C4201" s="20">
        <v>20018</v>
      </c>
      <c r="D4201" s="20">
        <v>77969</v>
      </c>
    </row>
    <row r="4202" spans="1:4" x14ac:dyDescent="0.2">
      <c r="A4202" t="s">
        <v>74</v>
      </c>
      <c r="B4202" s="20">
        <v>2795</v>
      </c>
      <c r="C4202" s="20">
        <v>2575</v>
      </c>
      <c r="D4202" s="20">
        <v>7274</v>
      </c>
    </row>
    <row r="4203" spans="1:4" x14ac:dyDescent="0.2">
      <c r="A4203" t="s">
        <v>66</v>
      </c>
      <c r="B4203">
        <v>146</v>
      </c>
      <c r="C4203">
        <v>0</v>
      </c>
      <c r="D4203">
        <v>0</v>
      </c>
    </row>
    <row r="4204" spans="1:4" x14ac:dyDescent="0.2">
      <c r="A4204" t="s">
        <v>83</v>
      </c>
    </row>
    <row r="4205" spans="1:4" x14ac:dyDescent="0.2">
      <c r="A4205" t="s">
        <v>72</v>
      </c>
      <c r="B4205" s="20">
        <v>12296</v>
      </c>
      <c r="C4205" s="20">
        <v>11661</v>
      </c>
      <c r="D4205" s="20">
        <v>52151</v>
      </c>
    </row>
    <row r="4206" spans="1:4" x14ac:dyDescent="0.2">
      <c r="A4206" t="s">
        <v>59</v>
      </c>
      <c r="B4206">
        <v>619</v>
      </c>
      <c r="C4206">
        <v>583</v>
      </c>
      <c r="D4206" s="20">
        <v>2913</v>
      </c>
    </row>
    <row r="4207" spans="1:4" x14ac:dyDescent="0.2">
      <c r="A4207" t="s">
        <v>60</v>
      </c>
      <c r="B4207">
        <v>416</v>
      </c>
      <c r="C4207">
        <v>395</v>
      </c>
      <c r="D4207" s="20">
        <v>2083</v>
      </c>
    </row>
    <row r="4208" spans="1:4" x14ac:dyDescent="0.2">
      <c r="A4208" t="s">
        <v>61</v>
      </c>
      <c r="B4208">
        <v>514</v>
      </c>
      <c r="C4208">
        <v>491</v>
      </c>
      <c r="D4208" s="20">
        <v>2518</v>
      </c>
    </row>
    <row r="4209" spans="1:4" x14ac:dyDescent="0.2">
      <c r="A4209" t="s">
        <v>62</v>
      </c>
      <c r="B4209" s="20">
        <v>4049</v>
      </c>
      <c r="C4209" s="20">
        <v>3868</v>
      </c>
      <c r="D4209" s="20">
        <v>17799</v>
      </c>
    </row>
    <row r="4210" spans="1:4" x14ac:dyDescent="0.2">
      <c r="A4210" t="s">
        <v>63</v>
      </c>
      <c r="B4210" s="20">
        <v>4473</v>
      </c>
      <c r="C4210" s="20">
        <v>4229</v>
      </c>
      <c r="D4210" s="20">
        <v>18689</v>
      </c>
    </row>
    <row r="4211" spans="1:4" x14ac:dyDescent="0.2">
      <c r="A4211" t="s">
        <v>64</v>
      </c>
      <c r="B4211" s="20">
        <v>2113</v>
      </c>
      <c r="C4211" s="20">
        <v>2038</v>
      </c>
      <c r="D4211" s="20">
        <v>7997</v>
      </c>
    </row>
    <row r="4212" spans="1:4" x14ac:dyDescent="0.2">
      <c r="A4212" t="s">
        <v>74</v>
      </c>
      <c r="B4212">
        <v>58</v>
      </c>
      <c r="C4212">
        <v>57</v>
      </c>
      <c r="D4212">
        <v>152</v>
      </c>
    </row>
    <row r="4213" spans="1:4" x14ac:dyDescent="0.2">
      <c r="A4213" t="s">
        <v>66</v>
      </c>
      <c r="B4213">
        <v>54</v>
      </c>
      <c r="C4213">
        <v>0</v>
      </c>
      <c r="D4213">
        <v>0</v>
      </c>
    </row>
    <row r="4214" spans="1:4" x14ac:dyDescent="0.2">
      <c r="A4214" t="s">
        <v>84</v>
      </c>
    </row>
    <row r="4215" spans="1:4" x14ac:dyDescent="0.2">
      <c r="A4215" t="s">
        <v>72</v>
      </c>
      <c r="B4215" s="20">
        <v>45605</v>
      </c>
      <c r="C4215" s="20">
        <v>43315</v>
      </c>
      <c r="D4215" s="20">
        <v>184459</v>
      </c>
    </row>
    <row r="4216" spans="1:4" x14ac:dyDescent="0.2">
      <c r="A4216" t="s">
        <v>59</v>
      </c>
      <c r="B4216">
        <v>148</v>
      </c>
      <c r="C4216">
        <v>138</v>
      </c>
      <c r="D4216">
        <v>620</v>
      </c>
    </row>
    <row r="4217" spans="1:4" x14ac:dyDescent="0.2">
      <c r="A4217" t="s">
        <v>60</v>
      </c>
      <c r="B4217">
        <v>206</v>
      </c>
      <c r="C4217">
        <v>161</v>
      </c>
      <c r="D4217">
        <v>879</v>
      </c>
    </row>
    <row r="4218" spans="1:4" x14ac:dyDescent="0.2">
      <c r="A4218" t="s">
        <v>61</v>
      </c>
      <c r="B4218">
        <v>842</v>
      </c>
      <c r="C4218">
        <v>818</v>
      </c>
      <c r="D4218" s="20">
        <v>3789</v>
      </c>
    </row>
    <row r="4219" spans="1:4" x14ac:dyDescent="0.2">
      <c r="A4219" t="s">
        <v>62</v>
      </c>
      <c r="B4219" s="20">
        <v>7993</v>
      </c>
      <c r="C4219" s="20">
        <v>7635</v>
      </c>
      <c r="D4219" s="20">
        <v>36491</v>
      </c>
    </row>
    <row r="4220" spans="1:4" x14ac:dyDescent="0.2">
      <c r="A4220" t="s">
        <v>63</v>
      </c>
      <c r="B4220" s="20">
        <v>14590</v>
      </c>
      <c r="C4220" s="20">
        <v>14065</v>
      </c>
      <c r="D4220" s="20">
        <v>65586</v>
      </c>
    </row>
    <row r="4221" spans="1:4" x14ac:dyDescent="0.2">
      <c r="A4221" t="s">
        <v>64</v>
      </c>
      <c r="B4221" s="20">
        <v>18997</v>
      </c>
      <c r="C4221" s="20">
        <v>17980</v>
      </c>
      <c r="D4221" s="20">
        <v>69972</v>
      </c>
    </row>
    <row r="4222" spans="1:4" x14ac:dyDescent="0.2">
      <c r="A4222" t="s">
        <v>74</v>
      </c>
      <c r="B4222" s="20">
        <v>2737</v>
      </c>
      <c r="C4222" s="20">
        <v>2518</v>
      </c>
      <c r="D4222" s="20">
        <v>7122</v>
      </c>
    </row>
    <row r="4223" spans="1:4" x14ac:dyDescent="0.2">
      <c r="A4223" t="s">
        <v>66</v>
      </c>
      <c r="B4223">
        <v>92</v>
      </c>
      <c r="C4223">
        <v>0</v>
      </c>
      <c r="D4223">
        <v>0</v>
      </c>
    </row>
    <row r="4224" spans="1:4" x14ac:dyDescent="0.2">
      <c r="A4224" t="s">
        <v>220</v>
      </c>
    </row>
    <row r="4225" spans="1:4" x14ac:dyDescent="0.2">
      <c r="A4225" t="s">
        <v>82</v>
      </c>
    </row>
    <row r="4226" spans="1:4" x14ac:dyDescent="0.2">
      <c r="A4226" t="s">
        <v>72</v>
      </c>
      <c r="B4226" s="20">
        <v>33278</v>
      </c>
      <c r="C4226" s="20">
        <v>30781</v>
      </c>
      <c r="D4226" s="20">
        <v>129928</v>
      </c>
    </row>
    <row r="4227" spans="1:4" x14ac:dyDescent="0.2">
      <c r="A4227" t="s">
        <v>59</v>
      </c>
      <c r="B4227" s="20">
        <v>2127</v>
      </c>
      <c r="C4227" s="20">
        <v>1992</v>
      </c>
      <c r="D4227" s="20">
        <v>9404</v>
      </c>
    </row>
    <row r="4228" spans="1:4" x14ac:dyDescent="0.2">
      <c r="A4228" t="s">
        <v>60</v>
      </c>
      <c r="B4228" s="20">
        <v>1095</v>
      </c>
      <c r="C4228">
        <v>978</v>
      </c>
      <c r="D4228" s="20">
        <v>4609</v>
      </c>
    </row>
    <row r="4229" spans="1:4" x14ac:dyDescent="0.2">
      <c r="A4229" t="s">
        <v>61</v>
      </c>
      <c r="B4229" s="20">
        <v>1701</v>
      </c>
      <c r="C4229" s="20">
        <v>1591</v>
      </c>
      <c r="D4229" s="20">
        <v>7156</v>
      </c>
    </row>
    <row r="4230" spans="1:4" x14ac:dyDescent="0.2">
      <c r="A4230" t="s">
        <v>62</v>
      </c>
      <c r="B4230" s="20">
        <v>9264</v>
      </c>
      <c r="C4230" s="20">
        <v>8766</v>
      </c>
      <c r="D4230" s="20">
        <v>38114</v>
      </c>
    </row>
    <row r="4231" spans="1:4" x14ac:dyDescent="0.2">
      <c r="A4231" t="s">
        <v>63</v>
      </c>
      <c r="B4231" s="20">
        <v>10489</v>
      </c>
      <c r="C4231" s="20">
        <v>9980</v>
      </c>
      <c r="D4231" s="20">
        <v>43186</v>
      </c>
    </row>
    <row r="4232" spans="1:4" x14ac:dyDescent="0.2">
      <c r="A4232" t="s">
        <v>64</v>
      </c>
      <c r="B4232" s="20">
        <v>7627</v>
      </c>
      <c r="C4232" s="20">
        <v>7144</v>
      </c>
      <c r="D4232" s="20">
        <v>26588</v>
      </c>
    </row>
    <row r="4233" spans="1:4" x14ac:dyDescent="0.2">
      <c r="A4233" t="s">
        <v>74</v>
      </c>
      <c r="B4233">
        <v>391</v>
      </c>
      <c r="C4233">
        <v>330</v>
      </c>
      <c r="D4233">
        <v>860</v>
      </c>
    </row>
    <row r="4234" spans="1:4" x14ac:dyDescent="0.2">
      <c r="A4234" t="s">
        <v>66</v>
      </c>
      <c r="B4234">
        <v>584</v>
      </c>
      <c r="C4234">
        <v>0</v>
      </c>
      <c r="D4234">
        <v>11</v>
      </c>
    </row>
    <row r="4235" spans="1:4" x14ac:dyDescent="0.2">
      <c r="A4235" t="s">
        <v>83</v>
      </c>
    </row>
    <row r="4236" spans="1:4" x14ac:dyDescent="0.2">
      <c r="A4236" t="s">
        <v>72</v>
      </c>
      <c r="B4236" s="20">
        <v>33278</v>
      </c>
      <c r="C4236" s="20">
        <v>30781</v>
      </c>
      <c r="D4236" s="20">
        <v>129928</v>
      </c>
    </row>
    <row r="4237" spans="1:4" x14ac:dyDescent="0.2">
      <c r="A4237" t="s">
        <v>59</v>
      </c>
      <c r="B4237" s="20">
        <v>2127</v>
      </c>
      <c r="C4237" s="20">
        <v>1992</v>
      </c>
      <c r="D4237" s="20">
        <v>9404</v>
      </c>
    </row>
    <row r="4238" spans="1:4" x14ac:dyDescent="0.2">
      <c r="A4238" t="s">
        <v>60</v>
      </c>
      <c r="B4238" s="20">
        <v>1095</v>
      </c>
      <c r="C4238">
        <v>978</v>
      </c>
      <c r="D4238" s="20">
        <v>4609</v>
      </c>
    </row>
    <row r="4239" spans="1:4" x14ac:dyDescent="0.2">
      <c r="A4239" t="s">
        <v>61</v>
      </c>
      <c r="B4239" s="20">
        <v>1701</v>
      </c>
      <c r="C4239" s="20">
        <v>1591</v>
      </c>
      <c r="D4239" s="20">
        <v>7156</v>
      </c>
    </row>
    <row r="4240" spans="1:4" x14ac:dyDescent="0.2">
      <c r="A4240" t="s">
        <v>62</v>
      </c>
      <c r="B4240" s="20">
        <v>9264</v>
      </c>
      <c r="C4240" s="20">
        <v>8766</v>
      </c>
      <c r="D4240" s="20">
        <v>38114</v>
      </c>
    </row>
    <row r="4241" spans="1:4" x14ac:dyDescent="0.2">
      <c r="A4241" t="s">
        <v>63</v>
      </c>
      <c r="B4241" s="20">
        <v>10489</v>
      </c>
      <c r="C4241" s="20">
        <v>9980</v>
      </c>
      <c r="D4241" s="20">
        <v>43186</v>
      </c>
    </row>
    <row r="4242" spans="1:4" x14ac:dyDescent="0.2">
      <c r="A4242" t="s">
        <v>64</v>
      </c>
      <c r="B4242" s="20">
        <v>7627</v>
      </c>
      <c r="C4242" s="20">
        <v>7144</v>
      </c>
      <c r="D4242" s="20">
        <v>26588</v>
      </c>
    </row>
    <row r="4243" spans="1:4" x14ac:dyDescent="0.2">
      <c r="A4243" t="s">
        <v>74</v>
      </c>
      <c r="B4243">
        <v>391</v>
      </c>
      <c r="C4243">
        <v>330</v>
      </c>
      <c r="D4243">
        <v>860</v>
      </c>
    </row>
    <row r="4244" spans="1:4" x14ac:dyDescent="0.2">
      <c r="A4244" t="s">
        <v>66</v>
      </c>
      <c r="B4244">
        <v>584</v>
      </c>
      <c r="C4244">
        <v>0</v>
      </c>
      <c r="D4244">
        <v>11</v>
      </c>
    </row>
    <row r="4245" spans="1:4" x14ac:dyDescent="0.2">
      <c r="A4245" t="s">
        <v>84</v>
      </c>
    </row>
    <row r="4246" spans="1:4" x14ac:dyDescent="0.2">
      <c r="A4246" t="s">
        <v>72</v>
      </c>
      <c r="B4246">
        <v>0</v>
      </c>
      <c r="C4246">
        <v>0</v>
      </c>
      <c r="D4246">
        <v>0</v>
      </c>
    </row>
    <row r="4247" spans="1:4" x14ac:dyDescent="0.2">
      <c r="A4247" t="s">
        <v>59</v>
      </c>
      <c r="B4247">
        <v>0</v>
      </c>
      <c r="C4247">
        <v>0</v>
      </c>
      <c r="D4247">
        <v>0</v>
      </c>
    </row>
    <row r="4248" spans="1:4" x14ac:dyDescent="0.2">
      <c r="A4248" t="s">
        <v>60</v>
      </c>
      <c r="B4248">
        <v>0</v>
      </c>
      <c r="C4248">
        <v>0</v>
      </c>
      <c r="D4248">
        <v>0</v>
      </c>
    </row>
    <row r="4249" spans="1:4" x14ac:dyDescent="0.2">
      <c r="A4249" t="s">
        <v>61</v>
      </c>
      <c r="B4249">
        <v>0</v>
      </c>
      <c r="C4249">
        <v>0</v>
      </c>
      <c r="D4249">
        <v>0</v>
      </c>
    </row>
    <row r="4250" spans="1:4" x14ac:dyDescent="0.2">
      <c r="A4250" t="s">
        <v>62</v>
      </c>
      <c r="B4250">
        <v>0</v>
      </c>
      <c r="C4250">
        <v>0</v>
      </c>
      <c r="D4250">
        <v>0</v>
      </c>
    </row>
    <row r="4251" spans="1:4" x14ac:dyDescent="0.2">
      <c r="A4251" t="s">
        <v>63</v>
      </c>
      <c r="B4251">
        <v>0</v>
      </c>
      <c r="C4251">
        <v>0</v>
      </c>
      <c r="D4251">
        <v>0</v>
      </c>
    </row>
    <row r="4252" spans="1:4" x14ac:dyDescent="0.2">
      <c r="A4252" t="s">
        <v>64</v>
      </c>
      <c r="B4252">
        <v>0</v>
      </c>
      <c r="C4252">
        <v>0</v>
      </c>
      <c r="D4252">
        <v>0</v>
      </c>
    </row>
    <row r="4253" spans="1:4" x14ac:dyDescent="0.2">
      <c r="A4253" t="s">
        <v>74</v>
      </c>
      <c r="B4253">
        <v>0</v>
      </c>
      <c r="C4253">
        <v>0</v>
      </c>
      <c r="D4253">
        <v>0</v>
      </c>
    </row>
    <row r="4254" spans="1:4" x14ac:dyDescent="0.2">
      <c r="A4254" t="s">
        <v>66</v>
      </c>
      <c r="B4254">
        <v>0</v>
      </c>
      <c r="C4254">
        <v>0</v>
      </c>
      <c r="D4254">
        <v>0</v>
      </c>
    </row>
    <row r="4255" spans="1:4" x14ac:dyDescent="0.2">
      <c r="A4255" t="s">
        <v>221</v>
      </c>
    </row>
    <row r="4256" spans="1:4" x14ac:dyDescent="0.2">
      <c r="A4256" t="s">
        <v>82</v>
      </c>
    </row>
    <row r="4257" spans="1:4" x14ac:dyDescent="0.2">
      <c r="A4257" t="s">
        <v>72</v>
      </c>
      <c r="B4257" s="20">
        <v>33720</v>
      </c>
      <c r="C4257" s="20">
        <v>31787</v>
      </c>
      <c r="D4257" s="20">
        <v>136823</v>
      </c>
    </row>
    <row r="4258" spans="1:4" x14ac:dyDescent="0.2">
      <c r="A4258" t="s">
        <v>59</v>
      </c>
      <c r="B4258">
        <v>424</v>
      </c>
      <c r="C4258">
        <v>342</v>
      </c>
      <c r="D4258" s="20">
        <v>1727</v>
      </c>
    </row>
    <row r="4259" spans="1:4" x14ac:dyDescent="0.2">
      <c r="A4259" t="s">
        <v>60</v>
      </c>
      <c r="B4259">
        <v>522</v>
      </c>
      <c r="C4259">
        <v>328</v>
      </c>
      <c r="D4259" s="20">
        <v>1750</v>
      </c>
    </row>
    <row r="4260" spans="1:4" x14ac:dyDescent="0.2">
      <c r="A4260" t="s">
        <v>61</v>
      </c>
      <c r="B4260">
        <v>585</v>
      </c>
      <c r="C4260">
        <v>559</v>
      </c>
      <c r="D4260" s="20">
        <v>2731</v>
      </c>
    </row>
    <row r="4261" spans="1:4" x14ac:dyDescent="0.2">
      <c r="A4261" t="s">
        <v>62</v>
      </c>
      <c r="B4261" s="20">
        <v>6074</v>
      </c>
      <c r="C4261" s="20">
        <v>5812</v>
      </c>
      <c r="D4261" s="20">
        <v>27318</v>
      </c>
    </row>
    <row r="4262" spans="1:4" x14ac:dyDescent="0.2">
      <c r="A4262" t="s">
        <v>63</v>
      </c>
      <c r="B4262" s="20">
        <v>11040</v>
      </c>
      <c r="C4262" s="20">
        <v>10618</v>
      </c>
      <c r="D4262" s="20">
        <v>50207</v>
      </c>
    </row>
    <row r="4263" spans="1:4" x14ac:dyDescent="0.2">
      <c r="A4263" t="s">
        <v>64</v>
      </c>
      <c r="B4263" s="20">
        <v>13053</v>
      </c>
      <c r="C4263" s="20">
        <v>12369</v>
      </c>
      <c r="D4263" s="20">
        <v>48449</v>
      </c>
    </row>
    <row r="4264" spans="1:4" x14ac:dyDescent="0.2">
      <c r="A4264" t="s">
        <v>74</v>
      </c>
      <c r="B4264" s="20">
        <v>1910</v>
      </c>
      <c r="C4264" s="20">
        <v>1759</v>
      </c>
      <c r="D4264" s="20">
        <v>4641</v>
      </c>
    </row>
    <row r="4265" spans="1:4" x14ac:dyDescent="0.2">
      <c r="A4265" t="s">
        <v>66</v>
      </c>
      <c r="B4265">
        <v>112</v>
      </c>
      <c r="C4265">
        <v>0</v>
      </c>
      <c r="D4265">
        <v>0</v>
      </c>
    </row>
    <row r="4266" spans="1:4" x14ac:dyDescent="0.2">
      <c r="A4266" t="s">
        <v>83</v>
      </c>
    </row>
    <row r="4267" spans="1:4" x14ac:dyDescent="0.2">
      <c r="A4267" t="s">
        <v>72</v>
      </c>
      <c r="B4267" s="20">
        <v>3797</v>
      </c>
      <c r="C4267" s="20">
        <v>3635</v>
      </c>
      <c r="D4267" s="20">
        <v>15491</v>
      </c>
    </row>
    <row r="4268" spans="1:4" x14ac:dyDescent="0.2">
      <c r="A4268" t="s">
        <v>59</v>
      </c>
      <c r="B4268">
        <v>181</v>
      </c>
      <c r="C4268">
        <v>167</v>
      </c>
      <c r="D4268">
        <v>856</v>
      </c>
    </row>
    <row r="4269" spans="1:4" x14ac:dyDescent="0.2">
      <c r="A4269" t="s">
        <v>60</v>
      </c>
      <c r="B4269">
        <v>116</v>
      </c>
      <c r="C4269">
        <v>96</v>
      </c>
      <c r="D4269">
        <v>452</v>
      </c>
    </row>
    <row r="4270" spans="1:4" x14ac:dyDescent="0.2">
      <c r="A4270" t="s">
        <v>61</v>
      </c>
      <c r="B4270">
        <v>156</v>
      </c>
      <c r="C4270">
        <v>150</v>
      </c>
      <c r="D4270">
        <v>731</v>
      </c>
    </row>
    <row r="4271" spans="1:4" x14ac:dyDescent="0.2">
      <c r="A4271" t="s">
        <v>62</v>
      </c>
      <c r="B4271" s="20">
        <v>1488</v>
      </c>
      <c r="C4271" s="20">
        <v>1435</v>
      </c>
      <c r="D4271" s="20">
        <v>6314</v>
      </c>
    </row>
    <row r="4272" spans="1:4" x14ac:dyDescent="0.2">
      <c r="A4272" t="s">
        <v>63</v>
      </c>
      <c r="B4272" s="20">
        <v>1234</v>
      </c>
      <c r="C4272" s="20">
        <v>1199</v>
      </c>
      <c r="D4272" s="20">
        <v>5044</v>
      </c>
    </row>
    <row r="4273" spans="1:4" x14ac:dyDescent="0.2">
      <c r="A4273" t="s">
        <v>64</v>
      </c>
      <c r="B4273">
        <v>580</v>
      </c>
      <c r="C4273">
        <v>557</v>
      </c>
      <c r="D4273" s="20">
        <v>2013</v>
      </c>
    </row>
    <row r="4274" spans="1:4" x14ac:dyDescent="0.2">
      <c r="A4274" t="s">
        <v>74</v>
      </c>
      <c r="B4274">
        <v>35</v>
      </c>
      <c r="C4274">
        <v>31</v>
      </c>
      <c r="D4274">
        <v>81</v>
      </c>
    </row>
    <row r="4275" spans="1:4" x14ac:dyDescent="0.2">
      <c r="A4275" t="s">
        <v>66</v>
      </c>
      <c r="B4275">
        <v>7</v>
      </c>
      <c r="C4275">
        <v>0</v>
      </c>
      <c r="D4275">
        <v>0</v>
      </c>
    </row>
    <row r="4276" spans="1:4" x14ac:dyDescent="0.2">
      <c r="A4276" t="s">
        <v>84</v>
      </c>
    </row>
    <row r="4277" spans="1:4" x14ac:dyDescent="0.2">
      <c r="A4277" t="s">
        <v>72</v>
      </c>
      <c r="B4277" s="20">
        <v>29923</v>
      </c>
      <c r="C4277" s="20">
        <v>28152</v>
      </c>
      <c r="D4277" s="20">
        <v>121332</v>
      </c>
    </row>
    <row r="4278" spans="1:4" x14ac:dyDescent="0.2">
      <c r="A4278" t="s">
        <v>59</v>
      </c>
      <c r="B4278">
        <v>243</v>
      </c>
      <c r="C4278">
        <v>175</v>
      </c>
      <c r="D4278">
        <v>871</v>
      </c>
    </row>
    <row r="4279" spans="1:4" x14ac:dyDescent="0.2">
      <c r="A4279" t="s">
        <v>60</v>
      </c>
      <c r="B4279">
        <v>406</v>
      </c>
      <c r="C4279">
        <v>232</v>
      </c>
      <c r="D4279" s="20">
        <v>1298</v>
      </c>
    </row>
    <row r="4280" spans="1:4" x14ac:dyDescent="0.2">
      <c r="A4280" t="s">
        <v>61</v>
      </c>
      <c r="B4280">
        <v>429</v>
      </c>
      <c r="C4280">
        <v>409</v>
      </c>
      <c r="D4280" s="20">
        <v>2000</v>
      </c>
    </row>
    <row r="4281" spans="1:4" x14ac:dyDescent="0.2">
      <c r="A4281" t="s">
        <v>62</v>
      </c>
      <c r="B4281" s="20">
        <v>4586</v>
      </c>
      <c r="C4281" s="20">
        <v>4377</v>
      </c>
      <c r="D4281" s="20">
        <v>21004</v>
      </c>
    </row>
    <row r="4282" spans="1:4" x14ac:dyDescent="0.2">
      <c r="A4282" t="s">
        <v>63</v>
      </c>
      <c r="B4282" s="20">
        <v>9806</v>
      </c>
      <c r="C4282" s="20">
        <v>9419</v>
      </c>
      <c r="D4282" s="20">
        <v>45163</v>
      </c>
    </row>
    <row r="4283" spans="1:4" x14ac:dyDescent="0.2">
      <c r="A4283" t="s">
        <v>64</v>
      </c>
      <c r="B4283" s="20">
        <v>12473</v>
      </c>
      <c r="C4283" s="20">
        <v>11812</v>
      </c>
      <c r="D4283" s="20">
        <v>46436</v>
      </c>
    </row>
    <row r="4284" spans="1:4" x14ac:dyDescent="0.2">
      <c r="A4284" t="s">
        <v>74</v>
      </c>
      <c r="B4284" s="20">
        <v>1875</v>
      </c>
      <c r="C4284" s="20">
        <v>1728</v>
      </c>
      <c r="D4284" s="20">
        <v>4560</v>
      </c>
    </row>
    <row r="4285" spans="1:4" x14ac:dyDescent="0.2">
      <c r="A4285" t="s">
        <v>66</v>
      </c>
      <c r="B4285">
        <v>105</v>
      </c>
      <c r="C4285">
        <v>0</v>
      </c>
      <c r="D4285">
        <v>0</v>
      </c>
    </row>
    <row r="4286" spans="1:4" x14ac:dyDescent="0.2">
      <c r="A4286" t="s">
        <v>222</v>
      </c>
    </row>
    <row r="4287" spans="1:4" x14ac:dyDescent="0.2">
      <c r="A4287" t="s">
        <v>82</v>
      </c>
    </row>
    <row r="4288" spans="1:4" x14ac:dyDescent="0.2">
      <c r="A4288" t="s">
        <v>72</v>
      </c>
      <c r="B4288" s="20">
        <v>10879</v>
      </c>
      <c r="C4288" s="20">
        <v>10632</v>
      </c>
      <c r="D4288" s="20">
        <v>43892</v>
      </c>
    </row>
    <row r="4289" spans="1:4" x14ac:dyDescent="0.2">
      <c r="A4289" t="s">
        <v>59</v>
      </c>
      <c r="B4289">
        <v>80</v>
      </c>
      <c r="C4289">
        <v>77</v>
      </c>
      <c r="D4289">
        <v>308</v>
      </c>
    </row>
    <row r="4290" spans="1:4" x14ac:dyDescent="0.2">
      <c r="A4290" t="s">
        <v>60</v>
      </c>
      <c r="B4290">
        <v>62</v>
      </c>
      <c r="C4290">
        <v>55</v>
      </c>
      <c r="D4290">
        <v>293</v>
      </c>
    </row>
    <row r="4291" spans="1:4" x14ac:dyDescent="0.2">
      <c r="A4291" t="s">
        <v>61</v>
      </c>
      <c r="B4291">
        <v>163</v>
      </c>
      <c r="C4291">
        <v>162</v>
      </c>
      <c r="D4291">
        <v>817</v>
      </c>
    </row>
    <row r="4292" spans="1:4" x14ac:dyDescent="0.2">
      <c r="A4292" t="s">
        <v>62</v>
      </c>
      <c r="B4292" s="20">
        <v>1192</v>
      </c>
      <c r="C4292" s="20">
        <v>1169</v>
      </c>
      <c r="D4292" s="20">
        <v>5168</v>
      </c>
    </row>
    <row r="4293" spans="1:4" x14ac:dyDescent="0.2">
      <c r="A4293" t="s">
        <v>63</v>
      </c>
      <c r="B4293" s="20">
        <v>2574</v>
      </c>
      <c r="C4293" s="20">
        <v>2538</v>
      </c>
      <c r="D4293" s="20">
        <v>11601</v>
      </c>
    </row>
    <row r="4294" spans="1:4" x14ac:dyDescent="0.2">
      <c r="A4294" t="s">
        <v>64</v>
      </c>
      <c r="B4294" s="20">
        <v>3470</v>
      </c>
      <c r="C4294" s="20">
        <v>3390</v>
      </c>
      <c r="D4294" s="20">
        <v>14153</v>
      </c>
    </row>
    <row r="4295" spans="1:4" x14ac:dyDescent="0.2">
      <c r="A4295" t="s">
        <v>74</v>
      </c>
      <c r="B4295" s="20">
        <v>3333</v>
      </c>
      <c r="C4295" s="20">
        <v>3241</v>
      </c>
      <c r="D4295" s="20">
        <v>11552</v>
      </c>
    </row>
    <row r="4296" spans="1:4" x14ac:dyDescent="0.2">
      <c r="A4296" t="s">
        <v>66</v>
      </c>
      <c r="B4296">
        <v>5</v>
      </c>
      <c r="C4296">
        <v>0</v>
      </c>
      <c r="D4296">
        <v>0</v>
      </c>
    </row>
    <row r="4297" spans="1:4" x14ac:dyDescent="0.2">
      <c r="A4297" t="s">
        <v>83</v>
      </c>
    </row>
    <row r="4298" spans="1:4" x14ac:dyDescent="0.2">
      <c r="A4298" t="s">
        <v>72</v>
      </c>
      <c r="B4298">
        <v>0</v>
      </c>
      <c r="C4298">
        <v>0</v>
      </c>
      <c r="D4298">
        <v>0</v>
      </c>
    </row>
    <row r="4299" spans="1:4" x14ac:dyDescent="0.2">
      <c r="A4299" t="s">
        <v>59</v>
      </c>
      <c r="B4299">
        <v>0</v>
      </c>
      <c r="C4299">
        <v>0</v>
      </c>
      <c r="D4299">
        <v>0</v>
      </c>
    </row>
    <row r="4300" spans="1:4" x14ac:dyDescent="0.2">
      <c r="A4300" t="s">
        <v>60</v>
      </c>
      <c r="B4300">
        <v>0</v>
      </c>
      <c r="C4300">
        <v>0</v>
      </c>
      <c r="D4300">
        <v>0</v>
      </c>
    </row>
    <row r="4301" spans="1:4" x14ac:dyDescent="0.2">
      <c r="A4301" t="s">
        <v>61</v>
      </c>
      <c r="B4301">
        <v>0</v>
      </c>
      <c r="C4301">
        <v>0</v>
      </c>
      <c r="D4301">
        <v>0</v>
      </c>
    </row>
    <row r="4302" spans="1:4" x14ac:dyDescent="0.2">
      <c r="A4302" t="s">
        <v>62</v>
      </c>
      <c r="B4302">
        <v>0</v>
      </c>
      <c r="C4302">
        <v>0</v>
      </c>
      <c r="D4302">
        <v>0</v>
      </c>
    </row>
    <row r="4303" spans="1:4" x14ac:dyDescent="0.2">
      <c r="A4303" t="s">
        <v>63</v>
      </c>
      <c r="B4303">
        <v>0</v>
      </c>
      <c r="C4303">
        <v>0</v>
      </c>
      <c r="D4303">
        <v>0</v>
      </c>
    </row>
    <row r="4304" spans="1:4" x14ac:dyDescent="0.2">
      <c r="A4304" t="s">
        <v>64</v>
      </c>
      <c r="B4304">
        <v>0</v>
      </c>
      <c r="C4304">
        <v>0</v>
      </c>
      <c r="D4304">
        <v>0</v>
      </c>
    </row>
    <row r="4305" spans="1:4" x14ac:dyDescent="0.2">
      <c r="A4305" t="s">
        <v>74</v>
      </c>
      <c r="B4305">
        <v>0</v>
      </c>
      <c r="C4305">
        <v>0</v>
      </c>
      <c r="D4305">
        <v>0</v>
      </c>
    </row>
    <row r="4306" spans="1:4" x14ac:dyDescent="0.2">
      <c r="A4306" t="s">
        <v>66</v>
      </c>
      <c r="B4306">
        <v>0</v>
      </c>
      <c r="C4306">
        <v>0</v>
      </c>
      <c r="D4306">
        <v>0</v>
      </c>
    </row>
    <row r="4307" spans="1:4" x14ac:dyDescent="0.2">
      <c r="A4307" t="s">
        <v>84</v>
      </c>
    </row>
    <row r="4308" spans="1:4" x14ac:dyDescent="0.2">
      <c r="A4308" t="s">
        <v>72</v>
      </c>
      <c r="B4308" s="20">
        <v>10879</v>
      </c>
      <c r="C4308" s="20">
        <v>10632</v>
      </c>
      <c r="D4308" s="20">
        <v>43892</v>
      </c>
    </row>
    <row r="4309" spans="1:4" x14ac:dyDescent="0.2">
      <c r="A4309" t="s">
        <v>59</v>
      </c>
      <c r="B4309">
        <v>80</v>
      </c>
      <c r="C4309">
        <v>77</v>
      </c>
      <c r="D4309">
        <v>308</v>
      </c>
    </row>
    <row r="4310" spans="1:4" x14ac:dyDescent="0.2">
      <c r="A4310" t="s">
        <v>60</v>
      </c>
      <c r="B4310">
        <v>62</v>
      </c>
      <c r="C4310">
        <v>55</v>
      </c>
      <c r="D4310">
        <v>293</v>
      </c>
    </row>
    <row r="4311" spans="1:4" x14ac:dyDescent="0.2">
      <c r="A4311" t="s">
        <v>61</v>
      </c>
      <c r="B4311">
        <v>163</v>
      </c>
      <c r="C4311">
        <v>162</v>
      </c>
      <c r="D4311">
        <v>817</v>
      </c>
    </row>
    <row r="4312" spans="1:4" x14ac:dyDescent="0.2">
      <c r="A4312" t="s">
        <v>62</v>
      </c>
      <c r="B4312" s="20">
        <v>1192</v>
      </c>
      <c r="C4312" s="20">
        <v>1169</v>
      </c>
      <c r="D4312" s="20">
        <v>5168</v>
      </c>
    </row>
    <row r="4313" spans="1:4" x14ac:dyDescent="0.2">
      <c r="A4313" t="s">
        <v>63</v>
      </c>
      <c r="B4313" s="20">
        <v>2574</v>
      </c>
      <c r="C4313" s="20">
        <v>2538</v>
      </c>
      <c r="D4313" s="20">
        <v>11601</v>
      </c>
    </row>
    <row r="4314" spans="1:4" x14ac:dyDescent="0.2">
      <c r="A4314" t="s">
        <v>64</v>
      </c>
      <c r="B4314" s="20">
        <v>3470</v>
      </c>
      <c r="C4314" s="20">
        <v>3390</v>
      </c>
      <c r="D4314" s="20">
        <v>14153</v>
      </c>
    </row>
    <row r="4315" spans="1:4" x14ac:dyDescent="0.2">
      <c r="A4315" t="s">
        <v>74</v>
      </c>
      <c r="B4315" s="20">
        <v>3333</v>
      </c>
      <c r="C4315" s="20">
        <v>3241</v>
      </c>
      <c r="D4315" s="20">
        <v>11552</v>
      </c>
    </row>
    <row r="4316" spans="1:4" x14ac:dyDescent="0.2">
      <c r="A4316" t="s">
        <v>66</v>
      </c>
      <c r="B4316">
        <v>5</v>
      </c>
      <c r="C4316">
        <v>0</v>
      </c>
      <c r="D4316">
        <v>0</v>
      </c>
    </row>
    <row r="4317" spans="1:4" x14ac:dyDescent="0.2">
      <c r="A4317" t="s">
        <v>223</v>
      </c>
    </row>
    <row r="4318" spans="1:4" x14ac:dyDescent="0.2">
      <c r="A4318" t="s">
        <v>82</v>
      </c>
    </row>
    <row r="4319" spans="1:4" x14ac:dyDescent="0.2">
      <c r="A4319" t="s">
        <v>72</v>
      </c>
      <c r="B4319" s="20">
        <v>38498</v>
      </c>
      <c r="C4319" s="20">
        <v>35703</v>
      </c>
      <c r="D4319" s="20">
        <v>151531</v>
      </c>
    </row>
    <row r="4320" spans="1:4" x14ac:dyDescent="0.2">
      <c r="A4320" t="s">
        <v>59</v>
      </c>
      <c r="B4320" s="20">
        <v>1282</v>
      </c>
      <c r="C4320" s="20">
        <v>1197</v>
      </c>
      <c r="D4320" s="20">
        <v>5618</v>
      </c>
    </row>
    <row r="4321" spans="1:4" x14ac:dyDescent="0.2">
      <c r="A4321" t="s">
        <v>60</v>
      </c>
      <c r="B4321">
        <v>399</v>
      </c>
      <c r="C4321">
        <v>370</v>
      </c>
      <c r="D4321" s="20">
        <v>1867</v>
      </c>
    </row>
    <row r="4322" spans="1:4" x14ac:dyDescent="0.2">
      <c r="A4322" t="s">
        <v>61</v>
      </c>
      <c r="B4322">
        <v>824</v>
      </c>
      <c r="C4322">
        <v>782</v>
      </c>
      <c r="D4322" s="20">
        <v>3849</v>
      </c>
    </row>
    <row r="4323" spans="1:4" x14ac:dyDescent="0.2">
      <c r="A4323" t="s">
        <v>62</v>
      </c>
      <c r="B4323" s="20">
        <v>4372</v>
      </c>
      <c r="C4323" s="20">
        <v>4162</v>
      </c>
      <c r="D4323" s="20">
        <v>19541</v>
      </c>
    </row>
    <row r="4324" spans="1:4" x14ac:dyDescent="0.2">
      <c r="A4324" t="s">
        <v>63</v>
      </c>
      <c r="B4324" s="20">
        <v>7809</v>
      </c>
      <c r="C4324" s="20">
        <v>7440</v>
      </c>
      <c r="D4324" s="20">
        <v>35188</v>
      </c>
    </row>
    <row r="4325" spans="1:4" x14ac:dyDescent="0.2">
      <c r="A4325" t="s">
        <v>64</v>
      </c>
      <c r="B4325" s="20">
        <v>14624</v>
      </c>
      <c r="C4325" s="20">
        <v>13587</v>
      </c>
      <c r="D4325" s="20">
        <v>56617</v>
      </c>
    </row>
    <row r="4326" spans="1:4" x14ac:dyDescent="0.2">
      <c r="A4326" t="s">
        <v>74</v>
      </c>
      <c r="B4326" s="20">
        <v>8834</v>
      </c>
      <c r="C4326" s="20">
        <v>8165</v>
      </c>
      <c r="D4326" s="20">
        <v>28851</v>
      </c>
    </row>
    <row r="4327" spans="1:4" x14ac:dyDescent="0.2">
      <c r="A4327" t="s">
        <v>66</v>
      </c>
      <c r="B4327">
        <v>354</v>
      </c>
      <c r="C4327">
        <v>0</v>
      </c>
      <c r="D4327">
        <v>0</v>
      </c>
    </row>
    <row r="4328" spans="1:4" x14ac:dyDescent="0.2">
      <c r="A4328" t="s">
        <v>83</v>
      </c>
    </row>
    <row r="4329" spans="1:4" x14ac:dyDescent="0.2">
      <c r="A4329" t="s">
        <v>72</v>
      </c>
      <c r="B4329" s="20">
        <v>13398</v>
      </c>
      <c r="C4329" s="20">
        <v>12463</v>
      </c>
      <c r="D4329" s="20">
        <v>56387</v>
      </c>
    </row>
    <row r="4330" spans="1:4" x14ac:dyDescent="0.2">
      <c r="A4330" t="s">
        <v>59</v>
      </c>
      <c r="B4330" s="20">
        <v>1079</v>
      </c>
      <c r="C4330" s="20">
        <v>1010</v>
      </c>
      <c r="D4330" s="20">
        <v>4811</v>
      </c>
    </row>
    <row r="4331" spans="1:4" x14ac:dyDescent="0.2">
      <c r="A4331" t="s">
        <v>60</v>
      </c>
      <c r="B4331">
        <v>331</v>
      </c>
      <c r="C4331">
        <v>310</v>
      </c>
      <c r="D4331" s="20">
        <v>1537</v>
      </c>
    </row>
    <row r="4332" spans="1:4" x14ac:dyDescent="0.2">
      <c r="A4332" t="s">
        <v>61</v>
      </c>
      <c r="B4332">
        <v>615</v>
      </c>
      <c r="C4332">
        <v>583</v>
      </c>
      <c r="D4332" s="20">
        <v>2849</v>
      </c>
    </row>
    <row r="4333" spans="1:4" x14ac:dyDescent="0.2">
      <c r="A4333" t="s">
        <v>62</v>
      </c>
      <c r="B4333" s="20">
        <v>3062</v>
      </c>
      <c r="C4333" s="20">
        <v>2923</v>
      </c>
      <c r="D4333" s="20">
        <v>13249</v>
      </c>
    </row>
    <row r="4334" spans="1:4" x14ac:dyDescent="0.2">
      <c r="A4334" t="s">
        <v>63</v>
      </c>
      <c r="B4334" s="20">
        <v>3438</v>
      </c>
      <c r="C4334" s="20">
        <v>3311</v>
      </c>
      <c r="D4334" s="20">
        <v>15587</v>
      </c>
    </row>
    <row r="4335" spans="1:4" x14ac:dyDescent="0.2">
      <c r="A4335" t="s">
        <v>64</v>
      </c>
      <c r="B4335" s="20">
        <v>4335</v>
      </c>
      <c r="C4335" s="20">
        <v>4078</v>
      </c>
      <c r="D4335" s="20">
        <v>17569</v>
      </c>
    </row>
    <row r="4336" spans="1:4" x14ac:dyDescent="0.2">
      <c r="A4336" t="s">
        <v>74</v>
      </c>
      <c r="B4336">
        <v>272</v>
      </c>
      <c r="C4336">
        <v>248</v>
      </c>
      <c r="D4336">
        <v>785</v>
      </c>
    </row>
    <row r="4337" spans="1:4" x14ac:dyDescent="0.2">
      <c r="A4337" t="s">
        <v>66</v>
      </c>
      <c r="B4337">
        <v>266</v>
      </c>
      <c r="C4337">
        <v>0</v>
      </c>
      <c r="D4337">
        <v>0</v>
      </c>
    </row>
    <row r="4338" spans="1:4" x14ac:dyDescent="0.2">
      <c r="A4338" t="s">
        <v>84</v>
      </c>
    </row>
    <row r="4339" spans="1:4" x14ac:dyDescent="0.2">
      <c r="A4339" t="s">
        <v>72</v>
      </c>
      <c r="B4339" s="20">
        <v>25100</v>
      </c>
      <c r="C4339" s="20">
        <v>23240</v>
      </c>
      <c r="D4339" s="20">
        <v>95144</v>
      </c>
    </row>
    <row r="4340" spans="1:4" x14ac:dyDescent="0.2">
      <c r="A4340" t="s">
        <v>59</v>
      </c>
      <c r="B4340">
        <v>203</v>
      </c>
      <c r="C4340">
        <v>187</v>
      </c>
      <c r="D4340">
        <v>807</v>
      </c>
    </row>
    <row r="4341" spans="1:4" x14ac:dyDescent="0.2">
      <c r="A4341" t="s">
        <v>60</v>
      </c>
      <c r="B4341">
        <v>68</v>
      </c>
      <c r="C4341">
        <v>60</v>
      </c>
      <c r="D4341">
        <v>330</v>
      </c>
    </row>
    <row r="4342" spans="1:4" x14ac:dyDescent="0.2">
      <c r="A4342" t="s">
        <v>61</v>
      </c>
      <c r="B4342">
        <v>209</v>
      </c>
      <c r="C4342">
        <v>199</v>
      </c>
      <c r="D4342" s="20">
        <v>1000</v>
      </c>
    </row>
    <row r="4343" spans="1:4" x14ac:dyDescent="0.2">
      <c r="A4343" t="s">
        <v>62</v>
      </c>
      <c r="B4343" s="20">
        <v>1310</v>
      </c>
      <c r="C4343" s="20">
        <v>1239</v>
      </c>
      <c r="D4343" s="20">
        <v>6292</v>
      </c>
    </row>
    <row r="4344" spans="1:4" x14ac:dyDescent="0.2">
      <c r="A4344" t="s">
        <v>63</v>
      </c>
      <c r="B4344" s="20">
        <v>4371</v>
      </c>
      <c r="C4344" s="20">
        <v>4129</v>
      </c>
      <c r="D4344" s="20">
        <v>19601</v>
      </c>
    </row>
    <row r="4345" spans="1:4" x14ac:dyDescent="0.2">
      <c r="A4345" t="s">
        <v>64</v>
      </c>
      <c r="B4345" s="20">
        <v>10289</v>
      </c>
      <c r="C4345" s="20">
        <v>9509</v>
      </c>
      <c r="D4345" s="20">
        <v>39048</v>
      </c>
    </row>
    <row r="4346" spans="1:4" x14ac:dyDescent="0.2">
      <c r="A4346" t="s">
        <v>74</v>
      </c>
      <c r="B4346" s="20">
        <v>8562</v>
      </c>
      <c r="C4346" s="20">
        <v>7917</v>
      </c>
      <c r="D4346" s="20">
        <v>28066</v>
      </c>
    </row>
    <row r="4347" spans="1:4" x14ac:dyDescent="0.2">
      <c r="A4347" t="s">
        <v>66</v>
      </c>
      <c r="B4347">
        <v>88</v>
      </c>
      <c r="C4347">
        <v>0</v>
      </c>
      <c r="D4347">
        <v>0</v>
      </c>
    </row>
    <row r="4348" spans="1:4" x14ac:dyDescent="0.2">
      <c r="A4348" t="s">
        <v>224</v>
      </c>
    </row>
    <row r="4349" spans="1:4" x14ac:dyDescent="0.2">
      <c r="A4349" t="s">
        <v>82</v>
      </c>
    </row>
    <row r="4350" spans="1:4" x14ac:dyDescent="0.2">
      <c r="A4350" t="s">
        <v>72</v>
      </c>
      <c r="B4350" s="20">
        <v>35974</v>
      </c>
      <c r="C4350" s="20">
        <v>33609</v>
      </c>
      <c r="D4350" s="20">
        <v>151221</v>
      </c>
    </row>
    <row r="4351" spans="1:4" x14ac:dyDescent="0.2">
      <c r="A4351" t="s">
        <v>59</v>
      </c>
      <c r="B4351">
        <v>403</v>
      </c>
      <c r="C4351">
        <v>367</v>
      </c>
      <c r="D4351" s="20">
        <v>1566</v>
      </c>
    </row>
    <row r="4352" spans="1:4" x14ac:dyDescent="0.2">
      <c r="A4352" t="s">
        <v>60</v>
      </c>
      <c r="B4352">
        <v>486</v>
      </c>
      <c r="C4352">
        <v>402</v>
      </c>
      <c r="D4352" s="20">
        <v>2174</v>
      </c>
    </row>
    <row r="4353" spans="1:4" x14ac:dyDescent="0.2">
      <c r="A4353" t="s">
        <v>61</v>
      </c>
      <c r="B4353">
        <v>776</v>
      </c>
      <c r="C4353">
        <v>714</v>
      </c>
      <c r="D4353" s="20">
        <v>3558</v>
      </c>
    </row>
    <row r="4354" spans="1:4" x14ac:dyDescent="0.2">
      <c r="A4354" t="s">
        <v>62</v>
      </c>
      <c r="B4354" s="20">
        <v>5751</v>
      </c>
      <c r="C4354" s="20">
        <v>5386</v>
      </c>
      <c r="D4354" s="20">
        <v>26597</v>
      </c>
    </row>
    <row r="4355" spans="1:4" x14ac:dyDescent="0.2">
      <c r="A4355" t="s">
        <v>63</v>
      </c>
      <c r="B4355" s="20">
        <v>8863</v>
      </c>
      <c r="C4355" s="20">
        <v>8406</v>
      </c>
      <c r="D4355" s="20">
        <v>40903</v>
      </c>
    </row>
    <row r="4356" spans="1:4" x14ac:dyDescent="0.2">
      <c r="A4356" t="s">
        <v>64</v>
      </c>
      <c r="B4356" s="20">
        <v>15737</v>
      </c>
      <c r="C4356" s="20">
        <v>14821</v>
      </c>
      <c r="D4356" s="20">
        <v>63876</v>
      </c>
    </row>
    <row r="4357" spans="1:4" x14ac:dyDescent="0.2">
      <c r="A4357" t="s">
        <v>74</v>
      </c>
      <c r="B4357" s="20">
        <v>3781</v>
      </c>
      <c r="C4357" s="20">
        <v>3513</v>
      </c>
      <c r="D4357" s="20">
        <v>12547</v>
      </c>
    </row>
    <row r="4358" spans="1:4" x14ac:dyDescent="0.2">
      <c r="A4358" t="s">
        <v>66</v>
      </c>
      <c r="B4358">
        <v>177</v>
      </c>
      <c r="C4358">
        <v>0</v>
      </c>
      <c r="D4358">
        <v>0</v>
      </c>
    </row>
    <row r="4359" spans="1:4" x14ac:dyDescent="0.2">
      <c r="A4359" t="s">
        <v>83</v>
      </c>
    </row>
    <row r="4360" spans="1:4" x14ac:dyDescent="0.2">
      <c r="A4360" t="s">
        <v>72</v>
      </c>
      <c r="B4360" s="20">
        <v>6178</v>
      </c>
      <c r="C4360" s="20">
        <v>5630</v>
      </c>
      <c r="D4360" s="20">
        <v>24833</v>
      </c>
    </row>
    <row r="4361" spans="1:4" x14ac:dyDescent="0.2">
      <c r="A4361" t="s">
        <v>59</v>
      </c>
      <c r="B4361">
        <v>151</v>
      </c>
      <c r="C4361">
        <v>136</v>
      </c>
      <c r="D4361">
        <v>573</v>
      </c>
    </row>
    <row r="4362" spans="1:4" x14ac:dyDescent="0.2">
      <c r="A4362" t="s">
        <v>60</v>
      </c>
      <c r="B4362">
        <v>176</v>
      </c>
      <c r="C4362">
        <v>151</v>
      </c>
      <c r="D4362">
        <v>805</v>
      </c>
    </row>
    <row r="4363" spans="1:4" x14ac:dyDescent="0.2">
      <c r="A4363" t="s">
        <v>61</v>
      </c>
      <c r="B4363">
        <v>331</v>
      </c>
      <c r="C4363">
        <v>296</v>
      </c>
      <c r="D4363" s="20">
        <v>1438</v>
      </c>
    </row>
    <row r="4364" spans="1:4" x14ac:dyDescent="0.2">
      <c r="A4364" t="s">
        <v>62</v>
      </c>
      <c r="B4364" s="20">
        <v>1474</v>
      </c>
      <c r="C4364" s="20">
        <v>1340</v>
      </c>
      <c r="D4364" s="20">
        <v>6192</v>
      </c>
    </row>
    <row r="4365" spans="1:4" x14ac:dyDescent="0.2">
      <c r="A4365" t="s">
        <v>63</v>
      </c>
      <c r="B4365" s="20">
        <v>1476</v>
      </c>
      <c r="C4365" s="20">
        <v>1395</v>
      </c>
      <c r="D4365" s="20">
        <v>6324</v>
      </c>
    </row>
    <row r="4366" spans="1:4" x14ac:dyDescent="0.2">
      <c r="A4366" t="s">
        <v>64</v>
      </c>
      <c r="B4366" s="20">
        <v>2203</v>
      </c>
      <c r="C4366" s="20">
        <v>2050</v>
      </c>
      <c r="D4366" s="20">
        <v>8647</v>
      </c>
    </row>
    <row r="4367" spans="1:4" x14ac:dyDescent="0.2">
      <c r="A4367" t="s">
        <v>74</v>
      </c>
      <c r="B4367">
        <v>282</v>
      </c>
      <c r="C4367">
        <v>262</v>
      </c>
      <c r="D4367">
        <v>854</v>
      </c>
    </row>
    <row r="4368" spans="1:4" x14ac:dyDescent="0.2">
      <c r="A4368" t="s">
        <v>66</v>
      </c>
      <c r="B4368">
        <v>85</v>
      </c>
      <c r="C4368">
        <v>0</v>
      </c>
      <c r="D4368">
        <v>0</v>
      </c>
    </row>
    <row r="4369" spans="1:4" x14ac:dyDescent="0.2">
      <c r="A4369" t="s">
        <v>84</v>
      </c>
    </row>
    <row r="4370" spans="1:4" x14ac:dyDescent="0.2">
      <c r="A4370" t="s">
        <v>72</v>
      </c>
      <c r="B4370" s="20">
        <v>29796</v>
      </c>
      <c r="C4370" s="20">
        <v>27979</v>
      </c>
      <c r="D4370" s="20">
        <v>126388</v>
      </c>
    </row>
    <row r="4371" spans="1:4" x14ac:dyDescent="0.2">
      <c r="A4371" t="s">
        <v>59</v>
      </c>
      <c r="B4371">
        <v>252</v>
      </c>
      <c r="C4371">
        <v>231</v>
      </c>
      <c r="D4371">
        <v>993</v>
      </c>
    </row>
    <row r="4372" spans="1:4" x14ac:dyDescent="0.2">
      <c r="A4372" t="s">
        <v>60</v>
      </c>
      <c r="B4372">
        <v>310</v>
      </c>
      <c r="C4372">
        <v>251</v>
      </c>
      <c r="D4372" s="20">
        <v>1369</v>
      </c>
    </row>
    <row r="4373" spans="1:4" x14ac:dyDescent="0.2">
      <c r="A4373" t="s">
        <v>61</v>
      </c>
      <c r="B4373">
        <v>445</v>
      </c>
      <c r="C4373">
        <v>418</v>
      </c>
      <c r="D4373" s="20">
        <v>2120</v>
      </c>
    </row>
    <row r="4374" spans="1:4" x14ac:dyDescent="0.2">
      <c r="A4374" t="s">
        <v>62</v>
      </c>
      <c r="B4374" s="20">
        <v>4277</v>
      </c>
      <c r="C4374" s="20">
        <v>4046</v>
      </c>
      <c r="D4374" s="20">
        <v>20405</v>
      </c>
    </row>
    <row r="4375" spans="1:4" x14ac:dyDescent="0.2">
      <c r="A4375" t="s">
        <v>63</v>
      </c>
      <c r="B4375" s="20">
        <v>7387</v>
      </c>
      <c r="C4375" s="20">
        <v>7011</v>
      </c>
      <c r="D4375" s="20">
        <v>34579</v>
      </c>
    </row>
    <row r="4376" spans="1:4" x14ac:dyDescent="0.2">
      <c r="A4376" t="s">
        <v>64</v>
      </c>
      <c r="B4376" s="20">
        <v>13534</v>
      </c>
      <c r="C4376" s="20">
        <v>12771</v>
      </c>
      <c r="D4376" s="20">
        <v>55229</v>
      </c>
    </row>
    <row r="4377" spans="1:4" x14ac:dyDescent="0.2">
      <c r="A4377" t="s">
        <v>74</v>
      </c>
      <c r="B4377" s="20">
        <v>3499</v>
      </c>
      <c r="C4377" s="20">
        <v>3251</v>
      </c>
      <c r="D4377" s="20">
        <v>11693</v>
      </c>
    </row>
    <row r="4378" spans="1:4" x14ac:dyDescent="0.2">
      <c r="A4378" t="s">
        <v>66</v>
      </c>
      <c r="B4378">
        <v>92</v>
      </c>
      <c r="C4378">
        <v>0</v>
      </c>
      <c r="D4378">
        <v>0</v>
      </c>
    </row>
    <row r="4379" spans="1:4" x14ac:dyDescent="0.2">
      <c r="A4379" t="s">
        <v>225</v>
      </c>
    </row>
    <row r="4380" spans="1:4" x14ac:dyDescent="0.2">
      <c r="A4380" t="s">
        <v>82</v>
      </c>
    </row>
    <row r="4381" spans="1:4" x14ac:dyDescent="0.2">
      <c r="A4381" t="s">
        <v>72</v>
      </c>
      <c r="B4381" s="20">
        <v>323289</v>
      </c>
      <c r="C4381" s="20">
        <v>291142</v>
      </c>
      <c r="D4381" s="20">
        <v>1385539</v>
      </c>
    </row>
    <row r="4382" spans="1:4" x14ac:dyDescent="0.2">
      <c r="A4382" t="s">
        <v>59</v>
      </c>
      <c r="B4382" s="20">
        <v>14910</v>
      </c>
      <c r="C4382" s="20">
        <v>12611</v>
      </c>
      <c r="D4382" s="20">
        <v>61142</v>
      </c>
    </row>
    <row r="4383" spans="1:4" x14ac:dyDescent="0.2">
      <c r="A4383" t="s">
        <v>60</v>
      </c>
      <c r="B4383" s="20">
        <v>9584</v>
      </c>
      <c r="C4383" s="20">
        <v>8241</v>
      </c>
      <c r="D4383" s="20">
        <v>44359</v>
      </c>
    </row>
    <row r="4384" spans="1:4" x14ac:dyDescent="0.2">
      <c r="A4384" t="s">
        <v>61</v>
      </c>
      <c r="B4384" s="20">
        <v>11104</v>
      </c>
      <c r="C4384" s="20">
        <v>10228</v>
      </c>
      <c r="D4384" s="20">
        <v>52485</v>
      </c>
    </row>
    <row r="4385" spans="1:4" x14ac:dyDescent="0.2">
      <c r="A4385" t="s">
        <v>62</v>
      </c>
      <c r="B4385" s="20">
        <v>88835</v>
      </c>
      <c r="C4385" s="20">
        <v>82406</v>
      </c>
      <c r="D4385" s="20">
        <v>408984</v>
      </c>
    </row>
    <row r="4386" spans="1:4" x14ac:dyDescent="0.2">
      <c r="A4386" t="s">
        <v>63</v>
      </c>
      <c r="B4386" s="20">
        <v>84094</v>
      </c>
      <c r="C4386" s="20">
        <v>77924</v>
      </c>
      <c r="D4386" s="20">
        <v>382880</v>
      </c>
    </row>
    <row r="4387" spans="1:4" x14ac:dyDescent="0.2">
      <c r="A4387" t="s">
        <v>64</v>
      </c>
      <c r="B4387" s="20">
        <v>87367</v>
      </c>
      <c r="C4387" s="20">
        <v>78618</v>
      </c>
      <c r="D4387" s="20">
        <v>355085</v>
      </c>
    </row>
    <row r="4388" spans="1:4" x14ac:dyDescent="0.2">
      <c r="A4388" t="s">
        <v>74</v>
      </c>
      <c r="B4388" s="20">
        <v>23362</v>
      </c>
      <c r="C4388" s="20">
        <v>21114</v>
      </c>
      <c r="D4388" s="20">
        <v>80511</v>
      </c>
    </row>
    <row r="4389" spans="1:4" x14ac:dyDescent="0.2">
      <c r="A4389" t="s">
        <v>66</v>
      </c>
      <c r="B4389" s="20">
        <v>4033</v>
      </c>
      <c r="C4389">
        <v>0</v>
      </c>
      <c r="D4389">
        <v>93</v>
      </c>
    </row>
    <row r="4390" spans="1:4" x14ac:dyDescent="0.2">
      <c r="A4390" t="s">
        <v>83</v>
      </c>
    </row>
    <row r="4391" spans="1:4" x14ac:dyDescent="0.2">
      <c r="A4391" t="s">
        <v>72</v>
      </c>
      <c r="B4391" s="20">
        <v>97276</v>
      </c>
      <c r="C4391" s="20">
        <v>87485</v>
      </c>
      <c r="D4391" s="20">
        <v>415884</v>
      </c>
    </row>
    <row r="4392" spans="1:4" x14ac:dyDescent="0.2">
      <c r="A4392" t="s">
        <v>59</v>
      </c>
      <c r="B4392" s="20">
        <v>10615</v>
      </c>
      <c r="C4392" s="20">
        <v>9047</v>
      </c>
      <c r="D4392" s="20">
        <v>43082</v>
      </c>
    </row>
    <row r="4393" spans="1:4" x14ac:dyDescent="0.2">
      <c r="A4393" t="s">
        <v>60</v>
      </c>
      <c r="B4393" s="20">
        <v>5042</v>
      </c>
      <c r="C4393" s="20">
        <v>4536</v>
      </c>
      <c r="D4393" s="20">
        <v>24093</v>
      </c>
    </row>
    <row r="4394" spans="1:4" x14ac:dyDescent="0.2">
      <c r="A4394" t="s">
        <v>61</v>
      </c>
      <c r="B4394" s="20">
        <v>5902</v>
      </c>
      <c r="C4394" s="20">
        <v>5514</v>
      </c>
      <c r="D4394" s="20">
        <v>27632</v>
      </c>
    </row>
    <row r="4395" spans="1:4" x14ac:dyDescent="0.2">
      <c r="A4395" t="s">
        <v>62</v>
      </c>
      <c r="B4395" s="20">
        <v>36247</v>
      </c>
      <c r="C4395" s="20">
        <v>34031</v>
      </c>
      <c r="D4395" s="20">
        <v>163593</v>
      </c>
    </row>
    <row r="4396" spans="1:4" x14ac:dyDescent="0.2">
      <c r="A4396" t="s">
        <v>63</v>
      </c>
      <c r="B4396" s="20">
        <v>24865</v>
      </c>
      <c r="C4396" s="20">
        <v>23309</v>
      </c>
      <c r="D4396" s="20">
        <v>110792</v>
      </c>
    </row>
    <row r="4397" spans="1:4" x14ac:dyDescent="0.2">
      <c r="A4397" t="s">
        <v>64</v>
      </c>
      <c r="B4397" s="20">
        <v>11039</v>
      </c>
      <c r="C4397" s="20">
        <v>9703</v>
      </c>
      <c r="D4397" s="20">
        <v>41485</v>
      </c>
    </row>
    <row r="4398" spans="1:4" x14ac:dyDescent="0.2">
      <c r="A4398" t="s">
        <v>74</v>
      </c>
      <c r="B4398" s="20">
        <v>1541</v>
      </c>
      <c r="C4398" s="20">
        <v>1345</v>
      </c>
      <c r="D4398" s="20">
        <v>5163</v>
      </c>
    </row>
    <row r="4399" spans="1:4" x14ac:dyDescent="0.2">
      <c r="A4399" t="s">
        <v>66</v>
      </c>
      <c r="B4399" s="20">
        <v>2025</v>
      </c>
      <c r="C4399">
        <v>0</v>
      </c>
      <c r="D4399">
        <v>44</v>
      </c>
    </row>
    <row r="4400" spans="1:4" x14ac:dyDescent="0.2">
      <c r="A4400" t="s">
        <v>84</v>
      </c>
    </row>
    <row r="4401" spans="1:4" x14ac:dyDescent="0.2">
      <c r="A4401" t="s">
        <v>72</v>
      </c>
      <c r="B4401" s="20">
        <v>226013</v>
      </c>
      <c r="C4401" s="20">
        <v>203657</v>
      </c>
      <c r="D4401" s="20">
        <v>969655</v>
      </c>
    </row>
    <row r="4402" spans="1:4" x14ac:dyDescent="0.2">
      <c r="A4402" t="s">
        <v>59</v>
      </c>
      <c r="B4402" s="20">
        <v>4295</v>
      </c>
      <c r="C4402" s="20">
        <v>3564</v>
      </c>
      <c r="D4402" s="20">
        <v>18060</v>
      </c>
    </row>
    <row r="4403" spans="1:4" x14ac:dyDescent="0.2">
      <c r="A4403" t="s">
        <v>60</v>
      </c>
      <c r="B4403" s="20">
        <v>4542</v>
      </c>
      <c r="C4403" s="20">
        <v>3705</v>
      </c>
      <c r="D4403" s="20">
        <v>20266</v>
      </c>
    </row>
    <row r="4404" spans="1:4" x14ac:dyDescent="0.2">
      <c r="A4404" t="s">
        <v>61</v>
      </c>
      <c r="B4404" s="20">
        <v>5202</v>
      </c>
      <c r="C4404" s="20">
        <v>4714</v>
      </c>
      <c r="D4404" s="20">
        <v>24853</v>
      </c>
    </row>
    <row r="4405" spans="1:4" x14ac:dyDescent="0.2">
      <c r="A4405" t="s">
        <v>62</v>
      </c>
      <c r="B4405" s="20">
        <v>52588</v>
      </c>
      <c r="C4405" s="20">
        <v>48375</v>
      </c>
      <c r="D4405" s="20">
        <v>245391</v>
      </c>
    </row>
    <row r="4406" spans="1:4" x14ac:dyDescent="0.2">
      <c r="A4406" t="s">
        <v>63</v>
      </c>
      <c r="B4406" s="20">
        <v>59229</v>
      </c>
      <c r="C4406" s="20">
        <v>54615</v>
      </c>
      <c r="D4406" s="20">
        <v>272088</v>
      </c>
    </row>
    <row r="4407" spans="1:4" x14ac:dyDescent="0.2">
      <c r="A4407" t="s">
        <v>64</v>
      </c>
      <c r="B4407" s="20">
        <v>76328</v>
      </c>
      <c r="C4407" s="20">
        <v>68915</v>
      </c>
      <c r="D4407" s="20">
        <v>313600</v>
      </c>
    </row>
    <row r="4408" spans="1:4" x14ac:dyDescent="0.2">
      <c r="A4408" t="s">
        <v>74</v>
      </c>
      <c r="B4408" s="20">
        <v>21821</v>
      </c>
      <c r="C4408" s="20">
        <v>19769</v>
      </c>
      <c r="D4408" s="20">
        <v>75348</v>
      </c>
    </row>
    <row r="4409" spans="1:4" x14ac:dyDescent="0.2">
      <c r="A4409" t="s">
        <v>66</v>
      </c>
      <c r="B4409" s="20">
        <v>2008</v>
      </c>
      <c r="C4409">
        <v>0</v>
      </c>
      <c r="D4409">
        <v>49</v>
      </c>
    </row>
    <row r="4410" spans="1:4" x14ac:dyDescent="0.2">
      <c r="A4410" t="s">
        <v>226</v>
      </c>
    </row>
    <row r="4411" spans="1:4" x14ac:dyDescent="0.2">
      <c r="A4411" t="s">
        <v>82</v>
      </c>
    </row>
    <row r="4412" spans="1:4" x14ac:dyDescent="0.2">
      <c r="A4412" t="s">
        <v>72</v>
      </c>
      <c r="B4412" s="20">
        <v>33074</v>
      </c>
      <c r="C4412" s="20">
        <v>30316</v>
      </c>
      <c r="D4412" s="20">
        <v>141525</v>
      </c>
    </row>
    <row r="4413" spans="1:4" x14ac:dyDescent="0.2">
      <c r="A4413" t="s">
        <v>59</v>
      </c>
      <c r="B4413" s="20">
        <v>4529</v>
      </c>
      <c r="C4413" s="20">
        <v>4156</v>
      </c>
      <c r="D4413" s="20">
        <v>19669</v>
      </c>
    </row>
    <row r="4414" spans="1:4" x14ac:dyDescent="0.2">
      <c r="A4414" t="s">
        <v>60</v>
      </c>
      <c r="B4414" s="20">
        <v>1944</v>
      </c>
      <c r="C4414" s="20">
        <v>1856</v>
      </c>
      <c r="D4414" s="20">
        <v>9615</v>
      </c>
    </row>
    <row r="4415" spans="1:4" x14ac:dyDescent="0.2">
      <c r="A4415" t="s">
        <v>61</v>
      </c>
      <c r="B4415" s="20">
        <v>1984</v>
      </c>
      <c r="C4415" s="20">
        <v>1901</v>
      </c>
      <c r="D4415" s="20">
        <v>9168</v>
      </c>
    </row>
    <row r="4416" spans="1:4" x14ac:dyDescent="0.2">
      <c r="A4416" t="s">
        <v>62</v>
      </c>
      <c r="B4416" s="20">
        <v>16083</v>
      </c>
      <c r="C4416" s="20">
        <v>15268</v>
      </c>
      <c r="D4416" s="20">
        <v>70545</v>
      </c>
    </row>
    <row r="4417" spans="1:4" x14ac:dyDescent="0.2">
      <c r="A4417" t="s">
        <v>63</v>
      </c>
      <c r="B4417" s="20">
        <v>5987</v>
      </c>
      <c r="C4417" s="20">
        <v>5682</v>
      </c>
      <c r="D4417" s="20">
        <v>26590</v>
      </c>
    </row>
    <row r="4418" spans="1:4" x14ac:dyDescent="0.2">
      <c r="A4418" t="s">
        <v>64</v>
      </c>
      <c r="B4418" s="20">
        <v>1573</v>
      </c>
      <c r="C4418" s="20">
        <v>1322</v>
      </c>
      <c r="D4418" s="20">
        <v>5479</v>
      </c>
    </row>
    <row r="4419" spans="1:4" x14ac:dyDescent="0.2">
      <c r="A4419" t="s">
        <v>74</v>
      </c>
      <c r="B4419">
        <v>157</v>
      </c>
      <c r="C4419">
        <v>131</v>
      </c>
      <c r="D4419">
        <v>436</v>
      </c>
    </row>
    <row r="4420" spans="1:4" x14ac:dyDescent="0.2">
      <c r="A4420" t="s">
        <v>66</v>
      </c>
      <c r="B4420">
        <v>817</v>
      </c>
      <c r="C4420">
        <v>0</v>
      </c>
      <c r="D4420">
        <v>23</v>
      </c>
    </row>
    <row r="4421" spans="1:4" x14ac:dyDescent="0.2">
      <c r="A4421" t="s">
        <v>83</v>
      </c>
    </row>
    <row r="4422" spans="1:4" x14ac:dyDescent="0.2">
      <c r="A4422" t="s">
        <v>72</v>
      </c>
      <c r="B4422" s="20">
        <v>31309</v>
      </c>
      <c r="C4422" s="20">
        <v>28658</v>
      </c>
      <c r="D4422" s="20">
        <v>132447</v>
      </c>
    </row>
    <row r="4423" spans="1:4" x14ac:dyDescent="0.2">
      <c r="A4423" t="s">
        <v>59</v>
      </c>
      <c r="B4423" s="20">
        <v>4509</v>
      </c>
      <c r="C4423" s="20">
        <v>4154</v>
      </c>
      <c r="D4423" s="20">
        <v>19659</v>
      </c>
    </row>
    <row r="4424" spans="1:4" x14ac:dyDescent="0.2">
      <c r="A4424" t="s">
        <v>60</v>
      </c>
      <c r="B4424" s="20">
        <v>1939</v>
      </c>
      <c r="C4424" s="20">
        <v>1852</v>
      </c>
      <c r="D4424" s="20">
        <v>9580</v>
      </c>
    </row>
    <row r="4425" spans="1:4" x14ac:dyDescent="0.2">
      <c r="A4425" t="s">
        <v>61</v>
      </c>
      <c r="B4425" s="20">
        <v>1954</v>
      </c>
      <c r="C4425" s="20">
        <v>1873</v>
      </c>
      <c r="D4425" s="20">
        <v>8982</v>
      </c>
    </row>
    <row r="4426" spans="1:4" x14ac:dyDescent="0.2">
      <c r="A4426" t="s">
        <v>62</v>
      </c>
      <c r="B4426" s="20">
        <v>15865</v>
      </c>
      <c r="C4426" s="20">
        <v>15066</v>
      </c>
      <c r="D4426" s="20">
        <v>69285</v>
      </c>
    </row>
    <row r="4427" spans="1:4" x14ac:dyDescent="0.2">
      <c r="A4427" t="s">
        <v>63</v>
      </c>
      <c r="B4427" s="20">
        <v>5181</v>
      </c>
      <c r="C4427" s="20">
        <v>4896</v>
      </c>
      <c r="D4427" s="20">
        <v>21871</v>
      </c>
    </row>
    <row r="4428" spans="1:4" x14ac:dyDescent="0.2">
      <c r="A4428" t="s">
        <v>64</v>
      </c>
      <c r="B4428">
        <v>994</v>
      </c>
      <c r="C4428">
        <v>781</v>
      </c>
      <c r="D4428" s="20">
        <v>2940</v>
      </c>
    </row>
    <row r="4429" spans="1:4" x14ac:dyDescent="0.2">
      <c r="A4429" t="s">
        <v>74</v>
      </c>
      <c r="B4429">
        <v>51</v>
      </c>
      <c r="C4429">
        <v>36</v>
      </c>
      <c r="D4429">
        <v>107</v>
      </c>
    </row>
    <row r="4430" spans="1:4" x14ac:dyDescent="0.2">
      <c r="A4430" t="s">
        <v>66</v>
      </c>
      <c r="B4430">
        <v>816</v>
      </c>
      <c r="C4430">
        <v>0</v>
      </c>
      <c r="D4430">
        <v>23</v>
      </c>
    </row>
    <row r="4431" spans="1:4" x14ac:dyDescent="0.2">
      <c r="A4431" t="s">
        <v>84</v>
      </c>
    </row>
    <row r="4432" spans="1:4" x14ac:dyDescent="0.2">
      <c r="A4432" t="s">
        <v>72</v>
      </c>
      <c r="B4432" s="20">
        <v>1765</v>
      </c>
      <c r="C4432" s="20">
        <v>1658</v>
      </c>
      <c r="D4432" s="20">
        <v>9078</v>
      </c>
    </row>
    <row r="4433" spans="1:4" x14ac:dyDescent="0.2">
      <c r="A4433" t="s">
        <v>59</v>
      </c>
      <c r="B4433">
        <v>20</v>
      </c>
      <c r="C4433">
        <v>2</v>
      </c>
      <c r="D4433">
        <v>10</v>
      </c>
    </row>
    <row r="4434" spans="1:4" x14ac:dyDescent="0.2">
      <c r="A4434" t="s">
        <v>60</v>
      </c>
      <c r="B4434">
        <v>5</v>
      </c>
      <c r="C4434">
        <v>4</v>
      </c>
      <c r="D4434">
        <v>35</v>
      </c>
    </row>
    <row r="4435" spans="1:4" x14ac:dyDescent="0.2">
      <c r="A4435" t="s">
        <v>61</v>
      </c>
      <c r="B4435">
        <v>30</v>
      </c>
      <c r="C4435">
        <v>28</v>
      </c>
      <c r="D4435">
        <v>186</v>
      </c>
    </row>
    <row r="4436" spans="1:4" x14ac:dyDescent="0.2">
      <c r="A4436" t="s">
        <v>62</v>
      </c>
      <c r="B4436">
        <v>218</v>
      </c>
      <c r="C4436">
        <v>202</v>
      </c>
      <c r="D4436" s="20">
        <v>1260</v>
      </c>
    </row>
    <row r="4437" spans="1:4" x14ac:dyDescent="0.2">
      <c r="A4437" t="s">
        <v>63</v>
      </c>
      <c r="B4437">
        <v>806</v>
      </c>
      <c r="C4437">
        <v>786</v>
      </c>
      <c r="D4437" s="20">
        <v>4719</v>
      </c>
    </row>
    <row r="4438" spans="1:4" x14ac:dyDescent="0.2">
      <c r="A4438" t="s">
        <v>64</v>
      </c>
      <c r="B4438">
        <v>579</v>
      </c>
      <c r="C4438">
        <v>541</v>
      </c>
      <c r="D4438" s="20">
        <v>2539</v>
      </c>
    </row>
    <row r="4439" spans="1:4" x14ac:dyDescent="0.2">
      <c r="A4439" t="s">
        <v>74</v>
      </c>
      <c r="B4439">
        <v>106</v>
      </c>
      <c r="C4439">
        <v>95</v>
      </c>
      <c r="D4439">
        <v>329</v>
      </c>
    </row>
    <row r="4440" spans="1:4" x14ac:dyDescent="0.2">
      <c r="A4440" t="s">
        <v>66</v>
      </c>
      <c r="B4440">
        <v>1</v>
      </c>
      <c r="C4440">
        <v>0</v>
      </c>
      <c r="D4440">
        <v>0</v>
      </c>
    </row>
    <row r="4441" spans="1:4" x14ac:dyDescent="0.2">
      <c r="A4441" t="s">
        <v>227</v>
      </c>
    </row>
    <row r="4442" spans="1:4" x14ac:dyDescent="0.2">
      <c r="A4442" t="s">
        <v>82</v>
      </c>
    </row>
    <row r="4443" spans="1:4" x14ac:dyDescent="0.2">
      <c r="A4443" t="s">
        <v>72</v>
      </c>
      <c r="B4443" s="20">
        <v>36688</v>
      </c>
      <c r="C4443" s="20">
        <v>31529</v>
      </c>
      <c r="D4443" s="20">
        <v>140873</v>
      </c>
    </row>
    <row r="4444" spans="1:4" x14ac:dyDescent="0.2">
      <c r="A4444" t="s">
        <v>59</v>
      </c>
      <c r="B4444" s="20">
        <v>2728</v>
      </c>
      <c r="C4444" s="20">
        <v>1815</v>
      </c>
      <c r="D4444" s="20">
        <v>7949</v>
      </c>
    </row>
    <row r="4445" spans="1:4" x14ac:dyDescent="0.2">
      <c r="A4445" t="s">
        <v>60</v>
      </c>
      <c r="B4445" s="20">
        <v>1596</v>
      </c>
      <c r="C4445" s="20">
        <v>1319</v>
      </c>
      <c r="D4445" s="20">
        <v>6560</v>
      </c>
    </row>
    <row r="4446" spans="1:4" x14ac:dyDescent="0.2">
      <c r="A4446" t="s">
        <v>61</v>
      </c>
      <c r="B4446" s="20">
        <v>2200</v>
      </c>
      <c r="C4446" s="20">
        <v>1983</v>
      </c>
      <c r="D4446" s="20">
        <v>9839</v>
      </c>
    </row>
    <row r="4447" spans="1:4" x14ac:dyDescent="0.2">
      <c r="A4447" t="s">
        <v>62</v>
      </c>
      <c r="B4447" s="20">
        <v>10478</v>
      </c>
      <c r="C4447" s="20">
        <v>9655</v>
      </c>
      <c r="D4447" s="20">
        <v>46357</v>
      </c>
    </row>
    <row r="4448" spans="1:4" x14ac:dyDescent="0.2">
      <c r="A4448" t="s">
        <v>63</v>
      </c>
      <c r="B4448" s="20">
        <v>10485</v>
      </c>
      <c r="C4448" s="20">
        <v>9529</v>
      </c>
      <c r="D4448" s="20">
        <v>42574</v>
      </c>
    </row>
    <row r="4449" spans="1:4" x14ac:dyDescent="0.2">
      <c r="A4449" t="s">
        <v>64</v>
      </c>
      <c r="B4449" s="20">
        <v>7354</v>
      </c>
      <c r="C4449" s="20">
        <v>6410</v>
      </c>
      <c r="D4449" s="20">
        <v>25406</v>
      </c>
    </row>
    <row r="4450" spans="1:4" x14ac:dyDescent="0.2">
      <c r="A4450" t="s">
        <v>74</v>
      </c>
      <c r="B4450">
        <v>982</v>
      </c>
      <c r="C4450">
        <v>818</v>
      </c>
      <c r="D4450" s="20">
        <v>2179</v>
      </c>
    </row>
    <row r="4451" spans="1:4" x14ac:dyDescent="0.2">
      <c r="A4451" t="s">
        <v>66</v>
      </c>
      <c r="B4451">
        <v>865</v>
      </c>
      <c r="C4451">
        <v>0</v>
      </c>
      <c r="D4451">
        <v>9</v>
      </c>
    </row>
    <row r="4452" spans="1:4" x14ac:dyDescent="0.2">
      <c r="A4452" t="s">
        <v>83</v>
      </c>
    </row>
    <row r="4453" spans="1:4" x14ac:dyDescent="0.2">
      <c r="A4453" t="s">
        <v>72</v>
      </c>
      <c r="B4453" s="20">
        <v>17034</v>
      </c>
      <c r="C4453" s="20">
        <v>14222</v>
      </c>
      <c r="D4453" s="20">
        <v>63992</v>
      </c>
    </row>
    <row r="4454" spans="1:4" x14ac:dyDescent="0.2">
      <c r="A4454" t="s">
        <v>59</v>
      </c>
      <c r="B4454" s="20">
        <v>2434</v>
      </c>
      <c r="C4454" s="20">
        <v>1575</v>
      </c>
      <c r="D4454" s="20">
        <v>6742</v>
      </c>
    </row>
    <row r="4455" spans="1:4" x14ac:dyDescent="0.2">
      <c r="A4455" t="s">
        <v>60</v>
      </c>
      <c r="B4455" s="20">
        <v>1033</v>
      </c>
      <c r="C4455">
        <v>873</v>
      </c>
      <c r="D4455" s="20">
        <v>4351</v>
      </c>
    </row>
    <row r="4456" spans="1:4" x14ac:dyDescent="0.2">
      <c r="A4456" t="s">
        <v>61</v>
      </c>
      <c r="B4456" s="20">
        <v>1511</v>
      </c>
      <c r="C4456" s="20">
        <v>1367</v>
      </c>
      <c r="D4456" s="20">
        <v>6676</v>
      </c>
    </row>
    <row r="4457" spans="1:4" x14ac:dyDescent="0.2">
      <c r="A4457" t="s">
        <v>62</v>
      </c>
      <c r="B4457" s="20">
        <v>5498</v>
      </c>
      <c r="C4457" s="20">
        <v>5063</v>
      </c>
      <c r="D4457" s="20">
        <v>23723</v>
      </c>
    </row>
    <row r="4458" spans="1:4" x14ac:dyDescent="0.2">
      <c r="A4458" t="s">
        <v>63</v>
      </c>
      <c r="B4458" s="20">
        <v>4458</v>
      </c>
      <c r="C4458" s="20">
        <v>4077</v>
      </c>
      <c r="D4458" s="20">
        <v>17838</v>
      </c>
    </row>
    <row r="4459" spans="1:4" x14ac:dyDescent="0.2">
      <c r="A4459" t="s">
        <v>64</v>
      </c>
      <c r="B4459" s="20">
        <v>1288</v>
      </c>
      <c r="C4459" s="20">
        <v>1122</v>
      </c>
      <c r="D4459" s="20">
        <v>4257</v>
      </c>
    </row>
    <row r="4460" spans="1:4" x14ac:dyDescent="0.2">
      <c r="A4460" t="s">
        <v>74</v>
      </c>
      <c r="B4460">
        <v>197</v>
      </c>
      <c r="C4460">
        <v>145</v>
      </c>
      <c r="D4460">
        <v>396</v>
      </c>
    </row>
    <row r="4461" spans="1:4" x14ac:dyDescent="0.2">
      <c r="A4461" t="s">
        <v>66</v>
      </c>
      <c r="B4461">
        <v>615</v>
      </c>
      <c r="C4461">
        <v>0</v>
      </c>
      <c r="D4461">
        <v>9</v>
      </c>
    </row>
    <row r="4462" spans="1:4" x14ac:dyDescent="0.2">
      <c r="A4462" t="s">
        <v>84</v>
      </c>
    </row>
    <row r="4463" spans="1:4" x14ac:dyDescent="0.2">
      <c r="A4463" t="s">
        <v>72</v>
      </c>
      <c r="B4463" s="20">
        <v>19654</v>
      </c>
      <c r="C4463" s="20">
        <v>17307</v>
      </c>
      <c r="D4463" s="20">
        <v>76881</v>
      </c>
    </row>
    <row r="4464" spans="1:4" x14ac:dyDescent="0.2">
      <c r="A4464" t="s">
        <v>59</v>
      </c>
      <c r="B4464">
        <v>294</v>
      </c>
      <c r="C4464">
        <v>240</v>
      </c>
      <c r="D4464" s="20">
        <v>1207</v>
      </c>
    </row>
    <row r="4465" spans="1:4" x14ac:dyDescent="0.2">
      <c r="A4465" t="s">
        <v>60</v>
      </c>
      <c r="B4465">
        <v>563</v>
      </c>
      <c r="C4465">
        <v>446</v>
      </c>
      <c r="D4465" s="20">
        <v>2209</v>
      </c>
    </row>
    <row r="4466" spans="1:4" x14ac:dyDescent="0.2">
      <c r="A4466" t="s">
        <v>61</v>
      </c>
      <c r="B4466">
        <v>689</v>
      </c>
      <c r="C4466">
        <v>616</v>
      </c>
      <c r="D4466" s="20">
        <v>3163</v>
      </c>
    </row>
    <row r="4467" spans="1:4" x14ac:dyDescent="0.2">
      <c r="A4467" t="s">
        <v>62</v>
      </c>
      <c r="B4467" s="20">
        <v>4980</v>
      </c>
      <c r="C4467" s="20">
        <v>4592</v>
      </c>
      <c r="D4467" s="20">
        <v>22634</v>
      </c>
    </row>
    <row r="4468" spans="1:4" x14ac:dyDescent="0.2">
      <c r="A4468" t="s">
        <v>63</v>
      </c>
      <c r="B4468" s="20">
        <v>6027</v>
      </c>
      <c r="C4468" s="20">
        <v>5452</v>
      </c>
      <c r="D4468" s="20">
        <v>24736</v>
      </c>
    </row>
    <row r="4469" spans="1:4" x14ac:dyDescent="0.2">
      <c r="A4469" t="s">
        <v>64</v>
      </c>
      <c r="B4469" s="20">
        <v>6066</v>
      </c>
      <c r="C4469" s="20">
        <v>5288</v>
      </c>
      <c r="D4469" s="20">
        <v>21149</v>
      </c>
    </row>
    <row r="4470" spans="1:4" x14ac:dyDescent="0.2">
      <c r="A4470" t="s">
        <v>74</v>
      </c>
      <c r="B4470">
        <v>785</v>
      </c>
      <c r="C4470">
        <v>673</v>
      </c>
      <c r="D4470" s="20">
        <v>1783</v>
      </c>
    </row>
    <row r="4471" spans="1:4" x14ac:dyDescent="0.2">
      <c r="A4471" t="s">
        <v>66</v>
      </c>
      <c r="B4471">
        <v>250</v>
      </c>
      <c r="C4471">
        <v>0</v>
      </c>
      <c r="D4471">
        <v>0</v>
      </c>
    </row>
    <row r="4472" spans="1:4" x14ac:dyDescent="0.2">
      <c r="A4472" t="s">
        <v>228</v>
      </c>
    </row>
    <row r="4473" spans="1:4" x14ac:dyDescent="0.2">
      <c r="A4473" t="s">
        <v>82</v>
      </c>
    </row>
    <row r="4474" spans="1:4" x14ac:dyDescent="0.2">
      <c r="A4474" t="s">
        <v>72</v>
      </c>
      <c r="B4474" s="20">
        <v>49963</v>
      </c>
      <c r="C4474" s="20">
        <v>45294</v>
      </c>
      <c r="D4474" s="20">
        <v>216777</v>
      </c>
    </row>
    <row r="4475" spans="1:4" x14ac:dyDescent="0.2">
      <c r="A4475" t="s">
        <v>59</v>
      </c>
      <c r="B4475" s="20">
        <v>1085</v>
      </c>
      <c r="C4475">
        <v>909</v>
      </c>
      <c r="D4475" s="20">
        <v>4563</v>
      </c>
    </row>
    <row r="4476" spans="1:4" x14ac:dyDescent="0.2">
      <c r="A4476" t="s">
        <v>60</v>
      </c>
      <c r="B4476" s="20">
        <v>1322</v>
      </c>
      <c r="C4476" s="20">
        <v>1093</v>
      </c>
      <c r="D4476" s="20">
        <v>6483</v>
      </c>
    </row>
    <row r="4477" spans="1:4" x14ac:dyDescent="0.2">
      <c r="A4477" t="s">
        <v>61</v>
      </c>
      <c r="B4477" s="20">
        <v>1490</v>
      </c>
      <c r="C4477" s="20">
        <v>1348</v>
      </c>
      <c r="D4477" s="20">
        <v>7509</v>
      </c>
    </row>
    <row r="4478" spans="1:4" x14ac:dyDescent="0.2">
      <c r="A4478" t="s">
        <v>62</v>
      </c>
      <c r="B4478" s="20">
        <v>12849</v>
      </c>
      <c r="C4478" s="20">
        <v>11918</v>
      </c>
      <c r="D4478" s="20">
        <v>62773</v>
      </c>
    </row>
    <row r="4479" spans="1:4" x14ac:dyDescent="0.2">
      <c r="A4479" t="s">
        <v>63</v>
      </c>
      <c r="B4479" s="20">
        <v>13542</v>
      </c>
      <c r="C4479" s="20">
        <v>12492</v>
      </c>
      <c r="D4479" s="20">
        <v>61423</v>
      </c>
    </row>
    <row r="4480" spans="1:4" x14ac:dyDescent="0.2">
      <c r="A4480" t="s">
        <v>64</v>
      </c>
      <c r="B4480" s="20">
        <v>14134</v>
      </c>
      <c r="C4480" s="20">
        <v>12693</v>
      </c>
      <c r="D4480" s="20">
        <v>55391</v>
      </c>
    </row>
    <row r="4481" spans="1:4" x14ac:dyDescent="0.2">
      <c r="A4481" t="s">
        <v>74</v>
      </c>
      <c r="B4481" s="20">
        <v>5251</v>
      </c>
      <c r="C4481" s="20">
        <v>4841</v>
      </c>
      <c r="D4481" s="20">
        <v>18627</v>
      </c>
    </row>
    <row r="4482" spans="1:4" x14ac:dyDescent="0.2">
      <c r="A4482" t="s">
        <v>66</v>
      </c>
      <c r="B4482">
        <v>290</v>
      </c>
      <c r="C4482">
        <v>0</v>
      </c>
      <c r="D4482">
        <v>8</v>
      </c>
    </row>
    <row r="4483" spans="1:4" x14ac:dyDescent="0.2">
      <c r="A4483" t="s">
        <v>83</v>
      </c>
    </row>
    <row r="4484" spans="1:4" x14ac:dyDescent="0.2">
      <c r="A4484" t="s">
        <v>72</v>
      </c>
      <c r="B4484" s="20">
        <v>16268</v>
      </c>
      <c r="C4484" s="20">
        <v>14685</v>
      </c>
      <c r="D4484" s="20">
        <v>72521</v>
      </c>
    </row>
    <row r="4485" spans="1:4" x14ac:dyDescent="0.2">
      <c r="A4485" t="s">
        <v>59</v>
      </c>
      <c r="B4485">
        <v>638</v>
      </c>
      <c r="C4485">
        <v>559</v>
      </c>
      <c r="D4485" s="20">
        <v>2834</v>
      </c>
    </row>
    <row r="4486" spans="1:4" x14ac:dyDescent="0.2">
      <c r="A4486" t="s">
        <v>60</v>
      </c>
      <c r="B4486">
        <v>743</v>
      </c>
      <c r="C4486">
        <v>635</v>
      </c>
      <c r="D4486" s="20">
        <v>3606</v>
      </c>
    </row>
    <row r="4487" spans="1:4" x14ac:dyDescent="0.2">
      <c r="A4487" t="s">
        <v>61</v>
      </c>
      <c r="B4487">
        <v>800</v>
      </c>
      <c r="C4487">
        <v>720</v>
      </c>
      <c r="D4487" s="20">
        <v>4061</v>
      </c>
    </row>
    <row r="4488" spans="1:4" x14ac:dyDescent="0.2">
      <c r="A4488" t="s">
        <v>62</v>
      </c>
      <c r="B4488" s="20">
        <v>5425</v>
      </c>
      <c r="C4488" s="20">
        <v>5031</v>
      </c>
      <c r="D4488" s="20">
        <v>26522</v>
      </c>
    </row>
    <row r="4489" spans="1:4" x14ac:dyDescent="0.2">
      <c r="A4489" t="s">
        <v>63</v>
      </c>
      <c r="B4489" s="20">
        <v>4785</v>
      </c>
      <c r="C4489" s="20">
        <v>4411</v>
      </c>
      <c r="D4489" s="20">
        <v>21672</v>
      </c>
    </row>
    <row r="4490" spans="1:4" x14ac:dyDescent="0.2">
      <c r="A4490" t="s">
        <v>64</v>
      </c>
      <c r="B4490" s="20">
        <v>3396</v>
      </c>
      <c r="C4490" s="20">
        <v>2980</v>
      </c>
      <c r="D4490" s="20">
        <v>12739</v>
      </c>
    </row>
    <row r="4491" spans="1:4" x14ac:dyDescent="0.2">
      <c r="A4491" t="s">
        <v>74</v>
      </c>
      <c r="B4491">
        <v>386</v>
      </c>
      <c r="C4491">
        <v>349</v>
      </c>
      <c r="D4491" s="20">
        <v>1079</v>
      </c>
    </row>
    <row r="4492" spans="1:4" x14ac:dyDescent="0.2">
      <c r="A4492" t="s">
        <v>66</v>
      </c>
      <c r="B4492">
        <v>95</v>
      </c>
      <c r="C4492">
        <v>0</v>
      </c>
      <c r="D4492">
        <v>8</v>
      </c>
    </row>
    <row r="4493" spans="1:4" x14ac:dyDescent="0.2">
      <c r="A4493" t="s">
        <v>84</v>
      </c>
    </row>
    <row r="4494" spans="1:4" x14ac:dyDescent="0.2">
      <c r="A4494" t="s">
        <v>72</v>
      </c>
      <c r="B4494" s="20">
        <v>33695</v>
      </c>
      <c r="C4494" s="20">
        <v>30609</v>
      </c>
      <c r="D4494" s="20">
        <v>144256</v>
      </c>
    </row>
    <row r="4495" spans="1:4" x14ac:dyDescent="0.2">
      <c r="A4495" t="s">
        <v>59</v>
      </c>
      <c r="B4495">
        <v>447</v>
      </c>
      <c r="C4495">
        <v>350</v>
      </c>
      <c r="D4495" s="20">
        <v>1729</v>
      </c>
    </row>
    <row r="4496" spans="1:4" x14ac:dyDescent="0.2">
      <c r="A4496" t="s">
        <v>60</v>
      </c>
      <c r="B4496">
        <v>579</v>
      </c>
      <c r="C4496">
        <v>458</v>
      </c>
      <c r="D4496" s="20">
        <v>2877</v>
      </c>
    </row>
    <row r="4497" spans="1:4" x14ac:dyDescent="0.2">
      <c r="A4497" t="s">
        <v>61</v>
      </c>
      <c r="B4497">
        <v>690</v>
      </c>
      <c r="C4497">
        <v>628</v>
      </c>
      <c r="D4497" s="20">
        <v>3448</v>
      </c>
    </row>
    <row r="4498" spans="1:4" x14ac:dyDescent="0.2">
      <c r="A4498" t="s">
        <v>62</v>
      </c>
      <c r="B4498" s="20">
        <v>7424</v>
      </c>
      <c r="C4498" s="20">
        <v>6887</v>
      </c>
      <c r="D4498" s="20">
        <v>36251</v>
      </c>
    </row>
    <row r="4499" spans="1:4" x14ac:dyDescent="0.2">
      <c r="A4499" t="s">
        <v>63</v>
      </c>
      <c r="B4499" s="20">
        <v>8757</v>
      </c>
      <c r="C4499" s="20">
        <v>8081</v>
      </c>
      <c r="D4499" s="20">
        <v>39751</v>
      </c>
    </row>
    <row r="4500" spans="1:4" x14ac:dyDescent="0.2">
      <c r="A4500" t="s">
        <v>64</v>
      </c>
      <c r="B4500" s="20">
        <v>10738</v>
      </c>
      <c r="C4500" s="20">
        <v>9713</v>
      </c>
      <c r="D4500" s="20">
        <v>42652</v>
      </c>
    </row>
    <row r="4501" spans="1:4" x14ac:dyDescent="0.2">
      <c r="A4501" t="s">
        <v>74</v>
      </c>
      <c r="B4501" s="20">
        <v>4865</v>
      </c>
      <c r="C4501" s="20">
        <v>4492</v>
      </c>
      <c r="D4501" s="20">
        <v>17548</v>
      </c>
    </row>
    <row r="4502" spans="1:4" x14ac:dyDescent="0.2">
      <c r="A4502" t="s">
        <v>66</v>
      </c>
      <c r="B4502">
        <v>195</v>
      </c>
      <c r="C4502">
        <v>0</v>
      </c>
      <c r="D4502">
        <v>0</v>
      </c>
    </row>
    <row r="4503" spans="1:4" x14ac:dyDescent="0.2">
      <c r="A4503" t="s">
        <v>229</v>
      </c>
    </row>
    <row r="4504" spans="1:4" x14ac:dyDescent="0.2">
      <c r="A4504" t="s">
        <v>82</v>
      </c>
    </row>
    <row r="4505" spans="1:4" x14ac:dyDescent="0.2">
      <c r="A4505" t="s">
        <v>72</v>
      </c>
      <c r="B4505" s="20">
        <v>5148</v>
      </c>
      <c r="C4505" s="20">
        <v>4890</v>
      </c>
      <c r="D4505" s="20">
        <v>27065</v>
      </c>
    </row>
    <row r="4506" spans="1:4" x14ac:dyDescent="0.2">
      <c r="A4506" t="s">
        <v>59</v>
      </c>
      <c r="B4506">
        <v>146</v>
      </c>
      <c r="C4506">
        <v>132</v>
      </c>
      <c r="D4506">
        <v>472</v>
      </c>
    </row>
    <row r="4507" spans="1:4" x14ac:dyDescent="0.2">
      <c r="A4507" t="s">
        <v>60</v>
      </c>
      <c r="B4507">
        <v>9</v>
      </c>
      <c r="C4507">
        <v>7</v>
      </c>
      <c r="D4507">
        <v>36</v>
      </c>
    </row>
    <row r="4508" spans="1:4" x14ac:dyDescent="0.2">
      <c r="A4508" t="s">
        <v>61</v>
      </c>
      <c r="B4508">
        <v>86</v>
      </c>
      <c r="C4508">
        <v>84</v>
      </c>
      <c r="D4508">
        <v>374</v>
      </c>
    </row>
    <row r="4509" spans="1:4" x14ac:dyDescent="0.2">
      <c r="A4509" t="s">
        <v>62</v>
      </c>
      <c r="B4509">
        <v>623</v>
      </c>
      <c r="C4509">
        <v>589</v>
      </c>
      <c r="D4509" s="20">
        <v>3185</v>
      </c>
    </row>
    <row r="4510" spans="1:4" x14ac:dyDescent="0.2">
      <c r="A4510" t="s">
        <v>63</v>
      </c>
      <c r="B4510" s="20">
        <v>1011</v>
      </c>
      <c r="C4510">
        <v>961</v>
      </c>
      <c r="D4510" s="20">
        <v>5453</v>
      </c>
    </row>
    <row r="4511" spans="1:4" x14ac:dyDescent="0.2">
      <c r="A4511" t="s">
        <v>64</v>
      </c>
      <c r="B4511" s="20">
        <v>2200</v>
      </c>
      <c r="C4511" s="20">
        <v>2096</v>
      </c>
      <c r="D4511" s="20">
        <v>12031</v>
      </c>
    </row>
    <row r="4512" spans="1:4" x14ac:dyDescent="0.2">
      <c r="A4512" t="s">
        <v>74</v>
      </c>
      <c r="B4512" s="20">
        <v>1063</v>
      </c>
      <c r="C4512" s="20">
        <v>1021</v>
      </c>
      <c r="D4512" s="20">
        <v>5514</v>
      </c>
    </row>
    <row r="4513" spans="1:4" x14ac:dyDescent="0.2">
      <c r="A4513" t="s">
        <v>66</v>
      </c>
      <c r="B4513">
        <v>10</v>
      </c>
      <c r="C4513">
        <v>0</v>
      </c>
      <c r="D4513">
        <v>0</v>
      </c>
    </row>
    <row r="4514" spans="1:4" x14ac:dyDescent="0.2">
      <c r="A4514" t="s">
        <v>83</v>
      </c>
    </row>
    <row r="4515" spans="1:4" x14ac:dyDescent="0.2">
      <c r="A4515" t="s">
        <v>72</v>
      </c>
      <c r="B4515" s="20">
        <v>2246</v>
      </c>
      <c r="C4515" s="20">
        <v>2098</v>
      </c>
      <c r="D4515" s="20">
        <v>10689</v>
      </c>
    </row>
    <row r="4516" spans="1:4" x14ac:dyDescent="0.2">
      <c r="A4516" t="s">
        <v>59</v>
      </c>
      <c r="B4516">
        <v>132</v>
      </c>
      <c r="C4516">
        <v>118</v>
      </c>
      <c r="D4516">
        <v>385</v>
      </c>
    </row>
    <row r="4517" spans="1:4" x14ac:dyDescent="0.2">
      <c r="A4517" t="s">
        <v>60</v>
      </c>
      <c r="B4517">
        <v>9</v>
      </c>
      <c r="C4517">
        <v>7</v>
      </c>
      <c r="D4517">
        <v>36</v>
      </c>
    </row>
    <row r="4518" spans="1:4" x14ac:dyDescent="0.2">
      <c r="A4518" t="s">
        <v>61</v>
      </c>
      <c r="B4518">
        <v>84</v>
      </c>
      <c r="C4518">
        <v>82</v>
      </c>
      <c r="D4518">
        <v>372</v>
      </c>
    </row>
    <row r="4519" spans="1:4" x14ac:dyDescent="0.2">
      <c r="A4519" t="s">
        <v>62</v>
      </c>
      <c r="B4519">
        <v>396</v>
      </c>
      <c r="C4519">
        <v>368</v>
      </c>
      <c r="D4519" s="20">
        <v>1795</v>
      </c>
    </row>
    <row r="4520" spans="1:4" x14ac:dyDescent="0.2">
      <c r="A4520" t="s">
        <v>63</v>
      </c>
      <c r="B4520">
        <v>543</v>
      </c>
      <c r="C4520">
        <v>515</v>
      </c>
      <c r="D4520" s="20">
        <v>2523</v>
      </c>
    </row>
    <row r="4521" spans="1:4" x14ac:dyDescent="0.2">
      <c r="A4521" t="s">
        <v>64</v>
      </c>
      <c r="B4521">
        <v>753</v>
      </c>
      <c r="C4521">
        <v>698</v>
      </c>
      <c r="D4521" s="20">
        <v>3725</v>
      </c>
    </row>
    <row r="4522" spans="1:4" x14ac:dyDescent="0.2">
      <c r="A4522" t="s">
        <v>74</v>
      </c>
      <c r="B4522">
        <v>320</v>
      </c>
      <c r="C4522">
        <v>310</v>
      </c>
      <c r="D4522" s="20">
        <v>1853</v>
      </c>
    </row>
    <row r="4523" spans="1:4" x14ac:dyDescent="0.2">
      <c r="A4523" t="s">
        <v>66</v>
      </c>
      <c r="B4523">
        <v>9</v>
      </c>
      <c r="C4523">
        <v>0</v>
      </c>
      <c r="D4523">
        <v>0</v>
      </c>
    </row>
    <row r="4524" spans="1:4" x14ac:dyDescent="0.2">
      <c r="A4524" t="s">
        <v>84</v>
      </c>
    </row>
    <row r="4525" spans="1:4" x14ac:dyDescent="0.2">
      <c r="A4525" t="s">
        <v>72</v>
      </c>
      <c r="B4525" s="20">
        <v>2902</v>
      </c>
      <c r="C4525" s="20">
        <v>2792</v>
      </c>
      <c r="D4525" s="20">
        <v>16376</v>
      </c>
    </row>
    <row r="4526" spans="1:4" x14ac:dyDescent="0.2">
      <c r="A4526" t="s">
        <v>59</v>
      </c>
      <c r="B4526">
        <v>14</v>
      </c>
      <c r="C4526">
        <v>14</v>
      </c>
      <c r="D4526">
        <v>87</v>
      </c>
    </row>
    <row r="4527" spans="1:4" x14ac:dyDescent="0.2">
      <c r="A4527" t="s">
        <v>60</v>
      </c>
      <c r="B4527">
        <v>0</v>
      </c>
      <c r="C4527">
        <v>0</v>
      </c>
      <c r="D4527">
        <v>0</v>
      </c>
    </row>
    <row r="4528" spans="1:4" x14ac:dyDescent="0.2">
      <c r="A4528" t="s">
        <v>61</v>
      </c>
      <c r="B4528">
        <v>2</v>
      </c>
      <c r="C4528">
        <v>2</v>
      </c>
      <c r="D4528">
        <v>2</v>
      </c>
    </row>
    <row r="4529" spans="1:4" x14ac:dyDescent="0.2">
      <c r="A4529" t="s">
        <v>62</v>
      </c>
      <c r="B4529">
        <v>227</v>
      </c>
      <c r="C4529">
        <v>221</v>
      </c>
      <c r="D4529" s="20">
        <v>1390</v>
      </c>
    </row>
    <row r="4530" spans="1:4" x14ac:dyDescent="0.2">
      <c r="A4530" t="s">
        <v>63</v>
      </c>
      <c r="B4530">
        <v>468</v>
      </c>
      <c r="C4530">
        <v>446</v>
      </c>
      <c r="D4530" s="20">
        <v>2930</v>
      </c>
    </row>
    <row r="4531" spans="1:4" x14ac:dyDescent="0.2">
      <c r="A4531" t="s">
        <v>64</v>
      </c>
      <c r="B4531" s="20">
        <v>1447</v>
      </c>
      <c r="C4531" s="20">
        <v>1398</v>
      </c>
      <c r="D4531" s="20">
        <v>8306</v>
      </c>
    </row>
    <row r="4532" spans="1:4" x14ac:dyDescent="0.2">
      <c r="A4532" t="s">
        <v>74</v>
      </c>
      <c r="B4532">
        <v>743</v>
      </c>
      <c r="C4532">
        <v>711</v>
      </c>
      <c r="D4532" s="20">
        <v>3661</v>
      </c>
    </row>
    <row r="4533" spans="1:4" x14ac:dyDescent="0.2">
      <c r="A4533" t="s">
        <v>66</v>
      </c>
      <c r="B4533">
        <v>1</v>
      </c>
      <c r="C4533">
        <v>0</v>
      </c>
      <c r="D4533">
        <v>0</v>
      </c>
    </row>
    <row r="4534" spans="1:4" x14ac:dyDescent="0.2">
      <c r="A4534" t="s">
        <v>230</v>
      </c>
    </row>
    <row r="4535" spans="1:4" x14ac:dyDescent="0.2">
      <c r="A4535" t="s">
        <v>82</v>
      </c>
    </row>
    <row r="4536" spans="1:4" x14ac:dyDescent="0.2">
      <c r="A4536" t="s">
        <v>72</v>
      </c>
      <c r="B4536" s="20">
        <v>4365</v>
      </c>
      <c r="C4536" s="20">
        <v>4159</v>
      </c>
      <c r="D4536" s="20">
        <v>22008</v>
      </c>
    </row>
    <row r="4537" spans="1:4" x14ac:dyDescent="0.2">
      <c r="A4537" t="s">
        <v>59</v>
      </c>
      <c r="B4537">
        <v>30</v>
      </c>
      <c r="C4537">
        <v>21</v>
      </c>
      <c r="D4537">
        <v>82</v>
      </c>
    </row>
    <row r="4538" spans="1:4" x14ac:dyDescent="0.2">
      <c r="A4538" t="s">
        <v>60</v>
      </c>
      <c r="B4538">
        <v>0</v>
      </c>
      <c r="C4538">
        <v>0</v>
      </c>
      <c r="D4538">
        <v>0</v>
      </c>
    </row>
    <row r="4539" spans="1:4" x14ac:dyDescent="0.2">
      <c r="A4539" t="s">
        <v>61</v>
      </c>
      <c r="B4539">
        <v>25</v>
      </c>
      <c r="C4539">
        <v>24</v>
      </c>
      <c r="D4539">
        <v>102</v>
      </c>
    </row>
    <row r="4540" spans="1:4" x14ac:dyDescent="0.2">
      <c r="A4540" t="s">
        <v>62</v>
      </c>
      <c r="B4540">
        <v>337</v>
      </c>
      <c r="C4540">
        <v>313</v>
      </c>
      <c r="D4540" s="20">
        <v>1818</v>
      </c>
    </row>
    <row r="4541" spans="1:4" x14ac:dyDescent="0.2">
      <c r="A4541" t="s">
        <v>63</v>
      </c>
      <c r="B4541">
        <v>637</v>
      </c>
      <c r="C4541">
        <v>602</v>
      </c>
      <c r="D4541" s="20">
        <v>3708</v>
      </c>
    </row>
    <row r="4542" spans="1:4" x14ac:dyDescent="0.2">
      <c r="A4542" t="s">
        <v>64</v>
      </c>
      <c r="B4542" s="20">
        <v>2379</v>
      </c>
      <c r="C4542" s="20">
        <v>2276</v>
      </c>
      <c r="D4542" s="20">
        <v>12399</v>
      </c>
    </row>
    <row r="4543" spans="1:4" x14ac:dyDescent="0.2">
      <c r="A4543" t="s">
        <v>74</v>
      </c>
      <c r="B4543">
        <v>940</v>
      </c>
      <c r="C4543">
        <v>923</v>
      </c>
      <c r="D4543" s="20">
        <v>3899</v>
      </c>
    </row>
    <row r="4544" spans="1:4" x14ac:dyDescent="0.2">
      <c r="A4544" t="s">
        <v>66</v>
      </c>
      <c r="B4544">
        <v>17</v>
      </c>
      <c r="C4544">
        <v>0</v>
      </c>
      <c r="D4544">
        <v>0</v>
      </c>
    </row>
    <row r="4545" spans="1:4" x14ac:dyDescent="0.2">
      <c r="A4545" t="s">
        <v>83</v>
      </c>
    </row>
    <row r="4546" spans="1:4" x14ac:dyDescent="0.2">
      <c r="A4546" t="s">
        <v>72</v>
      </c>
      <c r="B4546">
        <v>0</v>
      </c>
      <c r="C4546">
        <v>0</v>
      </c>
      <c r="D4546">
        <v>0</v>
      </c>
    </row>
    <row r="4547" spans="1:4" x14ac:dyDescent="0.2">
      <c r="A4547" t="s">
        <v>59</v>
      </c>
      <c r="B4547">
        <v>0</v>
      </c>
      <c r="C4547">
        <v>0</v>
      </c>
      <c r="D4547">
        <v>0</v>
      </c>
    </row>
    <row r="4548" spans="1:4" x14ac:dyDescent="0.2">
      <c r="A4548" t="s">
        <v>60</v>
      </c>
      <c r="B4548">
        <v>0</v>
      </c>
      <c r="C4548">
        <v>0</v>
      </c>
      <c r="D4548">
        <v>0</v>
      </c>
    </row>
    <row r="4549" spans="1:4" x14ac:dyDescent="0.2">
      <c r="A4549" t="s">
        <v>61</v>
      </c>
      <c r="B4549">
        <v>0</v>
      </c>
      <c r="C4549">
        <v>0</v>
      </c>
      <c r="D4549">
        <v>0</v>
      </c>
    </row>
    <row r="4550" spans="1:4" x14ac:dyDescent="0.2">
      <c r="A4550" t="s">
        <v>62</v>
      </c>
      <c r="B4550">
        <v>0</v>
      </c>
      <c r="C4550">
        <v>0</v>
      </c>
      <c r="D4550">
        <v>0</v>
      </c>
    </row>
    <row r="4551" spans="1:4" x14ac:dyDescent="0.2">
      <c r="A4551" t="s">
        <v>63</v>
      </c>
      <c r="B4551">
        <v>0</v>
      </c>
      <c r="C4551">
        <v>0</v>
      </c>
      <c r="D4551">
        <v>0</v>
      </c>
    </row>
    <row r="4552" spans="1:4" x14ac:dyDescent="0.2">
      <c r="A4552" t="s">
        <v>64</v>
      </c>
      <c r="B4552">
        <v>0</v>
      </c>
      <c r="C4552">
        <v>0</v>
      </c>
      <c r="D4552">
        <v>0</v>
      </c>
    </row>
    <row r="4553" spans="1:4" x14ac:dyDescent="0.2">
      <c r="A4553" t="s">
        <v>74</v>
      </c>
      <c r="B4553">
        <v>0</v>
      </c>
      <c r="C4553">
        <v>0</v>
      </c>
      <c r="D4553">
        <v>0</v>
      </c>
    </row>
    <row r="4554" spans="1:4" x14ac:dyDescent="0.2">
      <c r="A4554" t="s">
        <v>66</v>
      </c>
      <c r="B4554">
        <v>0</v>
      </c>
      <c r="C4554">
        <v>0</v>
      </c>
      <c r="D4554">
        <v>0</v>
      </c>
    </row>
    <row r="4555" spans="1:4" x14ac:dyDescent="0.2">
      <c r="A4555" t="s">
        <v>84</v>
      </c>
    </row>
    <row r="4556" spans="1:4" x14ac:dyDescent="0.2">
      <c r="A4556" t="s">
        <v>72</v>
      </c>
      <c r="B4556" s="20">
        <v>4365</v>
      </c>
      <c r="C4556" s="20">
        <v>4159</v>
      </c>
      <c r="D4556" s="20">
        <v>22008</v>
      </c>
    </row>
    <row r="4557" spans="1:4" x14ac:dyDescent="0.2">
      <c r="A4557" t="s">
        <v>59</v>
      </c>
      <c r="B4557">
        <v>30</v>
      </c>
      <c r="C4557">
        <v>21</v>
      </c>
      <c r="D4557">
        <v>82</v>
      </c>
    </row>
    <row r="4558" spans="1:4" x14ac:dyDescent="0.2">
      <c r="A4558" t="s">
        <v>60</v>
      </c>
      <c r="B4558">
        <v>0</v>
      </c>
      <c r="C4558">
        <v>0</v>
      </c>
      <c r="D4558">
        <v>0</v>
      </c>
    </row>
    <row r="4559" spans="1:4" x14ac:dyDescent="0.2">
      <c r="A4559" t="s">
        <v>61</v>
      </c>
      <c r="B4559">
        <v>25</v>
      </c>
      <c r="C4559">
        <v>24</v>
      </c>
      <c r="D4559">
        <v>102</v>
      </c>
    </row>
    <row r="4560" spans="1:4" x14ac:dyDescent="0.2">
      <c r="A4560" t="s">
        <v>62</v>
      </c>
      <c r="B4560">
        <v>337</v>
      </c>
      <c r="C4560">
        <v>313</v>
      </c>
      <c r="D4560" s="20">
        <v>1818</v>
      </c>
    </row>
    <row r="4561" spans="1:4" x14ac:dyDescent="0.2">
      <c r="A4561" t="s">
        <v>63</v>
      </c>
      <c r="B4561">
        <v>637</v>
      </c>
      <c r="C4561">
        <v>602</v>
      </c>
      <c r="D4561" s="20">
        <v>3708</v>
      </c>
    </row>
    <row r="4562" spans="1:4" x14ac:dyDescent="0.2">
      <c r="A4562" t="s">
        <v>64</v>
      </c>
      <c r="B4562" s="20">
        <v>2379</v>
      </c>
      <c r="C4562" s="20">
        <v>2276</v>
      </c>
      <c r="D4562" s="20">
        <v>12399</v>
      </c>
    </row>
    <row r="4563" spans="1:4" x14ac:dyDescent="0.2">
      <c r="A4563" t="s">
        <v>74</v>
      </c>
      <c r="B4563">
        <v>940</v>
      </c>
      <c r="C4563">
        <v>923</v>
      </c>
      <c r="D4563" s="20">
        <v>3899</v>
      </c>
    </row>
    <row r="4564" spans="1:4" x14ac:dyDescent="0.2">
      <c r="A4564" t="s">
        <v>66</v>
      </c>
      <c r="B4564">
        <v>17</v>
      </c>
      <c r="C4564">
        <v>0</v>
      </c>
      <c r="D4564">
        <v>0</v>
      </c>
    </row>
    <row r="4565" spans="1:4" x14ac:dyDescent="0.2">
      <c r="A4565" t="s">
        <v>231</v>
      </c>
    </row>
    <row r="4566" spans="1:4" x14ac:dyDescent="0.2">
      <c r="A4566" t="s">
        <v>82</v>
      </c>
    </row>
    <row r="4567" spans="1:4" x14ac:dyDescent="0.2">
      <c r="A4567" t="s">
        <v>72</v>
      </c>
      <c r="B4567" s="20">
        <v>47627</v>
      </c>
      <c r="C4567" s="20">
        <v>43518</v>
      </c>
      <c r="D4567" s="20">
        <v>216885</v>
      </c>
    </row>
    <row r="4568" spans="1:4" x14ac:dyDescent="0.2">
      <c r="A4568" t="s">
        <v>59</v>
      </c>
      <c r="B4568" s="20">
        <v>3298</v>
      </c>
      <c r="C4568" s="20">
        <v>2969</v>
      </c>
      <c r="D4568" s="20">
        <v>15311</v>
      </c>
    </row>
    <row r="4569" spans="1:4" x14ac:dyDescent="0.2">
      <c r="A4569" t="s">
        <v>60</v>
      </c>
      <c r="B4569" s="20">
        <v>1773</v>
      </c>
      <c r="C4569" s="20">
        <v>1591</v>
      </c>
      <c r="D4569" s="20">
        <v>8927</v>
      </c>
    </row>
    <row r="4570" spans="1:4" x14ac:dyDescent="0.2">
      <c r="A4570" t="s">
        <v>61</v>
      </c>
      <c r="B4570" s="20">
        <v>1733</v>
      </c>
      <c r="C4570" s="20">
        <v>1612</v>
      </c>
      <c r="D4570" s="20">
        <v>8366</v>
      </c>
    </row>
    <row r="4571" spans="1:4" x14ac:dyDescent="0.2">
      <c r="A4571" t="s">
        <v>62</v>
      </c>
      <c r="B4571" s="20">
        <v>11745</v>
      </c>
      <c r="C4571" s="20">
        <v>11103</v>
      </c>
      <c r="D4571" s="20">
        <v>57027</v>
      </c>
    </row>
    <row r="4572" spans="1:4" x14ac:dyDescent="0.2">
      <c r="A4572" t="s">
        <v>63</v>
      </c>
      <c r="B4572" s="20">
        <v>15663</v>
      </c>
      <c r="C4572" s="20">
        <v>14771</v>
      </c>
      <c r="D4572" s="20">
        <v>75882</v>
      </c>
    </row>
    <row r="4573" spans="1:4" x14ac:dyDescent="0.2">
      <c r="A4573" t="s">
        <v>64</v>
      </c>
      <c r="B4573" s="20">
        <v>10608</v>
      </c>
      <c r="C4573" s="20">
        <v>9522</v>
      </c>
      <c r="D4573" s="20">
        <v>43991</v>
      </c>
    </row>
    <row r="4574" spans="1:4" x14ac:dyDescent="0.2">
      <c r="A4574" t="s">
        <v>74</v>
      </c>
      <c r="B4574" s="20">
        <v>2286</v>
      </c>
      <c r="C4574" s="20">
        <v>1950</v>
      </c>
      <c r="D4574" s="20">
        <v>7372</v>
      </c>
    </row>
    <row r="4575" spans="1:4" x14ac:dyDescent="0.2">
      <c r="A4575" t="s">
        <v>66</v>
      </c>
      <c r="B4575">
        <v>521</v>
      </c>
      <c r="C4575">
        <v>0</v>
      </c>
      <c r="D4575">
        <v>9</v>
      </c>
    </row>
    <row r="4576" spans="1:4" x14ac:dyDescent="0.2">
      <c r="A4576" t="s">
        <v>83</v>
      </c>
    </row>
    <row r="4577" spans="1:4" x14ac:dyDescent="0.2">
      <c r="A4577" t="s">
        <v>72</v>
      </c>
      <c r="B4577" s="20">
        <v>25051</v>
      </c>
      <c r="C4577" s="20">
        <v>23283</v>
      </c>
      <c r="D4577" s="20">
        <v>115406</v>
      </c>
    </row>
    <row r="4578" spans="1:4" x14ac:dyDescent="0.2">
      <c r="A4578" t="s">
        <v>59</v>
      </c>
      <c r="B4578" s="20">
        <v>2590</v>
      </c>
      <c r="C4578" s="20">
        <v>2374</v>
      </c>
      <c r="D4578" s="20">
        <v>12189</v>
      </c>
    </row>
    <row r="4579" spans="1:4" x14ac:dyDescent="0.2">
      <c r="A4579" t="s">
        <v>60</v>
      </c>
      <c r="B4579" s="20">
        <v>1111</v>
      </c>
      <c r="C4579" s="20">
        <v>1017</v>
      </c>
      <c r="D4579" s="20">
        <v>5754</v>
      </c>
    </row>
    <row r="4580" spans="1:4" x14ac:dyDescent="0.2">
      <c r="A4580" t="s">
        <v>61</v>
      </c>
      <c r="B4580" s="20">
        <v>1127</v>
      </c>
      <c r="C4580" s="20">
        <v>1089</v>
      </c>
      <c r="D4580" s="20">
        <v>5628</v>
      </c>
    </row>
    <row r="4581" spans="1:4" x14ac:dyDescent="0.2">
      <c r="A4581" t="s">
        <v>62</v>
      </c>
      <c r="B4581" s="20">
        <v>6842</v>
      </c>
      <c r="C4581" s="20">
        <v>6553</v>
      </c>
      <c r="D4581" s="20">
        <v>33211</v>
      </c>
    </row>
    <row r="4582" spans="1:4" x14ac:dyDescent="0.2">
      <c r="A4582" t="s">
        <v>63</v>
      </c>
      <c r="B4582" s="20">
        <v>8530</v>
      </c>
      <c r="C4582" s="20">
        <v>8176</v>
      </c>
      <c r="D4582" s="20">
        <v>41240</v>
      </c>
    </row>
    <row r="4583" spans="1:4" x14ac:dyDescent="0.2">
      <c r="A4583" t="s">
        <v>64</v>
      </c>
      <c r="B4583" s="20">
        <v>3948</v>
      </c>
      <c r="C4583" s="20">
        <v>3587</v>
      </c>
      <c r="D4583" s="20">
        <v>15692</v>
      </c>
    </row>
    <row r="4584" spans="1:4" x14ac:dyDescent="0.2">
      <c r="A4584" t="s">
        <v>74</v>
      </c>
      <c r="B4584">
        <v>562</v>
      </c>
      <c r="C4584">
        <v>487</v>
      </c>
      <c r="D4584" s="20">
        <v>1688</v>
      </c>
    </row>
    <row r="4585" spans="1:4" x14ac:dyDescent="0.2">
      <c r="A4585" t="s">
        <v>66</v>
      </c>
      <c r="B4585">
        <v>341</v>
      </c>
      <c r="C4585">
        <v>0</v>
      </c>
      <c r="D4585">
        <v>4</v>
      </c>
    </row>
    <row r="4586" spans="1:4" x14ac:dyDescent="0.2">
      <c r="A4586" t="s">
        <v>84</v>
      </c>
    </row>
    <row r="4587" spans="1:4" x14ac:dyDescent="0.2">
      <c r="A4587" t="s">
        <v>72</v>
      </c>
      <c r="B4587" s="20">
        <v>22576</v>
      </c>
      <c r="C4587" s="20">
        <v>20235</v>
      </c>
      <c r="D4587" s="20">
        <v>101479</v>
      </c>
    </row>
    <row r="4588" spans="1:4" x14ac:dyDescent="0.2">
      <c r="A4588" t="s">
        <v>59</v>
      </c>
      <c r="B4588">
        <v>708</v>
      </c>
      <c r="C4588">
        <v>595</v>
      </c>
      <c r="D4588" s="20">
        <v>3122</v>
      </c>
    </row>
    <row r="4589" spans="1:4" x14ac:dyDescent="0.2">
      <c r="A4589" t="s">
        <v>60</v>
      </c>
      <c r="B4589">
        <v>662</v>
      </c>
      <c r="C4589">
        <v>574</v>
      </c>
      <c r="D4589" s="20">
        <v>3173</v>
      </c>
    </row>
    <row r="4590" spans="1:4" x14ac:dyDescent="0.2">
      <c r="A4590" t="s">
        <v>61</v>
      </c>
      <c r="B4590">
        <v>606</v>
      </c>
      <c r="C4590">
        <v>523</v>
      </c>
      <c r="D4590" s="20">
        <v>2738</v>
      </c>
    </row>
    <row r="4591" spans="1:4" x14ac:dyDescent="0.2">
      <c r="A4591" t="s">
        <v>62</v>
      </c>
      <c r="B4591" s="20">
        <v>4903</v>
      </c>
      <c r="C4591" s="20">
        <v>4550</v>
      </c>
      <c r="D4591" s="20">
        <v>23816</v>
      </c>
    </row>
    <row r="4592" spans="1:4" x14ac:dyDescent="0.2">
      <c r="A4592" t="s">
        <v>63</v>
      </c>
      <c r="B4592" s="20">
        <v>7133</v>
      </c>
      <c r="C4592" s="20">
        <v>6595</v>
      </c>
      <c r="D4592" s="20">
        <v>34642</v>
      </c>
    </row>
    <row r="4593" spans="1:4" x14ac:dyDescent="0.2">
      <c r="A4593" t="s">
        <v>64</v>
      </c>
      <c r="B4593" s="20">
        <v>6660</v>
      </c>
      <c r="C4593" s="20">
        <v>5935</v>
      </c>
      <c r="D4593" s="20">
        <v>28299</v>
      </c>
    </row>
    <row r="4594" spans="1:4" x14ac:dyDescent="0.2">
      <c r="A4594" t="s">
        <v>74</v>
      </c>
      <c r="B4594" s="20">
        <v>1724</v>
      </c>
      <c r="C4594" s="20">
        <v>1463</v>
      </c>
      <c r="D4594" s="20">
        <v>5684</v>
      </c>
    </row>
    <row r="4595" spans="1:4" x14ac:dyDescent="0.2">
      <c r="A4595" t="s">
        <v>66</v>
      </c>
      <c r="B4595">
        <v>180</v>
      </c>
      <c r="C4595">
        <v>0</v>
      </c>
      <c r="D4595">
        <v>5</v>
      </c>
    </row>
    <row r="4596" spans="1:4" x14ac:dyDescent="0.2">
      <c r="A4596" t="s">
        <v>232</v>
      </c>
    </row>
    <row r="4597" spans="1:4" x14ac:dyDescent="0.2">
      <c r="A4597" t="s">
        <v>82</v>
      </c>
    </row>
    <row r="4598" spans="1:4" x14ac:dyDescent="0.2">
      <c r="A4598" t="s">
        <v>72</v>
      </c>
      <c r="B4598" s="20">
        <v>19243</v>
      </c>
      <c r="C4598" s="20">
        <v>17453</v>
      </c>
      <c r="D4598" s="20">
        <v>89920</v>
      </c>
    </row>
    <row r="4599" spans="1:4" x14ac:dyDescent="0.2">
      <c r="A4599" t="s">
        <v>59</v>
      </c>
      <c r="B4599">
        <v>206</v>
      </c>
      <c r="C4599">
        <v>163</v>
      </c>
      <c r="D4599">
        <v>883</v>
      </c>
    </row>
    <row r="4600" spans="1:4" x14ac:dyDescent="0.2">
      <c r="A4600" t="s">
        <v>60</v>
      </c>
      <c r="B4600">
        <v>161</v>
      </c>
      <c r="C4600">
        <v>132</v>
      </c>
      <c r="D4600">
        <v>799</v>
      </c>
    </row>
    <row r="4601" spans="1:4" x14ac:dyDescent="0.2">
      <c r="A4601" t="s">
        <v>61</v>
      </c>
      <c r="B4601">
        <v>257</v>
      </c>
      <c r="C4601">
        <v>237</v>
      </c>
      <c r="D4601" s="20">
        <v>1282</v>
      </c>
    </row>
    <row r="4602" spans="1:4" x14ac:dyDescent="0.2">
      <c r="A4602" t="s">
        <v>62</v>
      </c>
      <c r="B4602" s="20">
        <v>4507</v>
      </c>
      <c r="C4602" s="20">
        <v>4096</v>
      </c>
      <c r="D4602" s="20">
        <v>22535</v>
      </c>
    </row>
    <row r="4603" spans="1:4" x14ac:dyDescent="0.2">
      <c r="A4603" t="s">
        <v>63</v>
      </c>
      <c r="B4603" s="20">
        <v>5390</v>
      </c>
      <c r="C4603" s="20">
        <v>5042</v>
      </c>
      <c r="D4603" s="20">
        <v>27482</v>
      </c>
    </row>
    <row r="4604" spans="1:4" x14ac:dyDescent="0.2">
      <c r="A4604" t="s">
        <v>64</v>
      </c>
      <c r="B4604" s="20">
        <v>6722</v>
      </c>
      <c r="C4604" s="20">
        <v>6120</v>
      </c>
      <c r="D4604" s="20">
        <v>30400</v>
      </c>
    </row>
    <row r="4605" spans="1:4" x14ac:dyDescent="0.2">
      <c r="A4605" t="s">
        <v>74</v>
      </c>
      <c r="B4605" s="20">
        <v>1851</v>
      </c>
      <c r="C4605" s="20">
        <v>1663</v>
      </c>
      <c r="D4605" s="20">
        <v>6539</v>
      </c>
    </row>
    <row r="4606" spans="1:4" x14ac:dyDescent="0.2">
      <c r="A4606" t="s">
        <v>66</v>
      </c>
      <c r="B4606">
        <v>149</v>
      </c>
      <c r="C4606">
        <v>0</v>
      </c>
      <c r="D4606">
        <v>0</v>
      </c>
    </row>
    <row r="4607" spans="1:4" x14ac:dyDescent="0.2">
      <c r="A4607" t="s">
        <v>83</v>
      </c>
    </row>
    <row r="4608" spans="1:4" x14ac:dyDescent="0.2">
      <c r="A4608" t="s">
        <v>72</v>
      </c>
      <c r="B4608" s="20">
        <v>1916</v>
      </c>
      <c r="C4608" s="20">
        <v>1674</v>
      </c>
      <c r="D4608" s="20">
        <v>8187</v>
      </c>
    </row>
    <row r="4609" spans="1:4" x14ac:dyDescent="0.2">
      <c r="A4609" t="s">
        <v>59</v>
      </c>
      <c r="B4609">
        <v>76</v>
      </c>
      <c r="C4609">
        <v>67</v>
      </c>
      <c r="D4609">
        <v>334</v>
      </c>
    </row>
    <row r="4610" spans="1:4" x14ac:dyDescent="0.2">
      <c r="A4610" t="s">
        <v>60</v>
      </c>
      <c r="B4610">
        <v>63</v>
      </c>
      <c r="C4610">
        <v>46</v>
      </c>
      <c r="D4610">
        <v>241</v>
      </c>
    </row>
    <row r="4611" spans="1:4" x14ac:dyDescent="0.2">
      <c r="A4611" t="s">
        <v>61</v>
      </c>
      <c r="B4611">
        <v>109</v>
      </c>
      <c r="C4611">
        <v>96</v>
      </c>
      <c r="D4611">
        <v>460</v>
      </c>
    </row>
    <row r="4612" spans="1:4" x14ac:dyDescent="0.2">
      <c r="A4612" t="s">
        <v>62</v>
      </c>
      <c r="B4612">
        <v>589</v>
      </c>
      <c r="C4612">
        <v>521</v>
      </c>
      <c r="D4612" s="20">
        <v>2589</v>
      </c>
    </row>
    <row r="4613" spans="1:4" x14ac:dyDescent="0.2">
      <c r="A4613" t="s">
        <v>63</v>
      </c>
      <c r="B4613">
        <v>825</v>
      </c>
      <c r="C4613">
        <v>768</v>
      </c>
      <c r="D4613" s="20">
        <v>3810</v>
      </c>
    </row>
    <row r="4614" spans="1:4" x14ac:dyDescent="0.2">
      <c r="A4614" t="s">
        <v>64</v>
      </c>
      <c r="B4614">
        <v>186</v>
      </c>
      <c r="C4614">
        <v>164</v>
      </c>
      <c r="D4614">
        <v>725</v>
      </c>
    </row>
    <row r="4615" spans="1:4" x14ac:dyDescent="0.2">
      <c r="A4615" t="s">
        <v>74</v>
      </c>
      <c r="B4615">
        <v>17</v>
      </c>
      <c r="C4615">
        <v>12</v>
      </c>
      <c r="D4615">
        <v>28</v>
      </c>
    </row>
    <row r="4616" spans="1:4" x14ac:dyDescent="0.2">
      <c r="A4616" t="s">
        <v>66</v>
      </c>
      <c r="B4616">
        <v>51</v>
      </c>
      <c r="C4616">
        <v>0</v>
      </c>
      <c r="D4616">
        <v>0</v>
      </c>
    </row>
    <row r="4617" spans="1:4" x14ac:dyDescent="0.2">
      <c r="A4617" t="s">
        <v>84</v>
      </c>
    </row>
    <row r="4618" spans="1:4" x14ac:dyDescent="0.2">
      <c r="A4618" t="s">
        <v>72</v>
      </c>
      <c r="B4618" s="20">
        <v>17327</v>
      </c>
      <c r="C4618" s="20">
        <v>15779</v>
      </c>
      <c r="D4618" s="20">
        <v>81733</v>
      </c>
    </row>
    <row r="4619" spans="1:4" x14ac:dyDescent="0.2">
      <c r="A4619" t="s">
        <v>59</v>
      </c>
      <c r="B4619">
        <v>130</v>
      </c>
      <c r="C4619">
        <v>96</v>
      </c>
      <c r="D4619">
        <v>549</v>
      </c>
    </row>
    <row r="4620" spans="1:4" x14ac:dyDescent="0.2">
      <c r="A4620" t="s">
        <v>60</v>
      </c>
      <c r="B4620">
        <v>98</v>
      </c>
      <c r="C4620">
        <v>86</v>
      </c>
      <c r="D4620">
        <v>558</v>
      </c>
    </row>
    <row r="4621" spans="1:4" x14ac:dyDescent="0.2">
      <c r="A4621" t="s">
        <v>61</v>
      </c>
      <c r="B4621">
        <v>148</v>
      </c>
      <c r="C4621">
        <v>141</v>
      </c>
      <c r="D4621">
        <v>822</v>
      </c>
    </row>
    <row r="4622" spans="1:4" x14ac:dyDescent="0.2">
      <c r="A4622" t="s">
        <v>62</v>
      </c>
      <c r="B4622" s="20">
        <v>3918</v>
      </c>
      <c r="C4622" s="20">
        <v>3575</v>
      </c>
      <c r="D4622" s="20">
        <v>19946</v>
      </c>
    </row>
    <row r="4623" spans="1:4" x14ac:dyDescent="0.2">
      <c r="A4623" t="s">
        <v>63</v>
      </c>
      <c r="B4623" s="20">
        <v>4565</v>
      </c>
      <c r="C4623" s="20">
        <v>4274</v>
      </c>
      <c r="D4623" s="20">
        <v>23672</v>
      </c>
    </row>
    <row r="4624" spans="1:4" x14ac:dyDescent="0.2">
      <c r="A4624" t="s">
        <v>64</v>
      </c>
      <c r="B4624" s="20">
        <v>6536</v>
      </c>
      <c r="C4624" s="20">
        <v>5956</v>
      </c>
      <c r="D4624" s="20">
        <v>29675</v>
      </c>
    </row>
    <row r="4625" spans="1:4" x14ac:dyDescent="0.2">
      <c r="A4625" t="s">
        <v>74</v>
      </c>
      <c r="B4625" s="20">
        <v>1834</v>
      </c>
      <c r="C4625" s="20">
        <v>1651</v>
      </c>
      <c r="D4625" s="20">
        <v>6511</v>
      </c>
    </row>
    <row r="4626" spans="1:4" x14ac:dyDescent="0.2">
      <c r="A4626" t="s">
        <v>66</v>
      </c>
      <c r="B4626">
        <v>98</v>
      </c>
      <c r="C4626">
        <v>0</v>
      </c>
      <c r="D4626">
        <v>0</v>
      </c>
    </row>
    <row r="4627" spans="1:4" x14ac:dyDescent="0.2">
      <c r="A4627" t="s">
        <v>233</v>
      </c>
    </row>
    <row r="4628" spans="1:4" x14ac:dyDescent="0.2">
      <c r="A4628" t="s">
        <v>82</v>
      </c>
    </row>
    <row r="4629" spans="1:4" x14ac:dyDescent="0.2">
      <c r="A4629" t="s">
        <v>72</v>
      </c>
      <c r="B4629" s="20">
        <v>7091</v>
      </c>
      <c r="C4629" s="20">
        <v>6548</v>
      </c>
      <c r="D4629" s="20">
        <v>38148</v>
      </c>
    </row>
    <row r="4630" spans="1:4" x14ac:dyDescent="0.2">
      <c r="A4630" t="s">
        <v>59</v>
      </c>
      <c r="B4630">
        <v>127</v>
      </c>
      <c r="C4630">
        <v>104</v>
      </c>
      <c r="D4630">
        <v>468</v>
      </c>
    </row>
    <row r="4631" spans="1:4" x14ac:dyDescent="0.2">
      <c r="A4631" t="s">
        <v>60</v>
      </c>
      <c r="B4631">
        <v>65</v>
      </c>
      <c r="C4631">
        <v>65</v>
      </c>
      <c r="D4631">
        <v>413</v>
      </c>
    </row>
    <row r="4632" spans="1:4" x14ac:dyDescent="0.2">
      <c r="A4632" t="s">
        <v>61</v>
      </c>
      <c r="B4632">
        <v>113</v>
      </c>
      <c r="C4632">
        <v>95</v>
      </c>
      <c r="D4632">
        <v>706</v>
      </c>
    </row>
    <row r="4633" spans="1:4" x14ac:dyDescent="0.2">
      <c r="A4633" t="s">
        <v>62</v>
      </c>
      <c r="B4633" s="20">
        <v>1074</v>
      </c>
      <c r="C4633">
        <v>977</v>
      </c>
      <c r="D4633" s="20">
        <v>5860</v>
      </c>
    </row>
    <row r="4634" spans="1:4" x14ac:dyDescent="0.2">
      <c r="A4634" t="s">
        <v>63</v>
      </c>
      <c r="B4634" s="20">
        <v>1163</v>
      </c>
      <c r="C4634" s="20">
        <v>1099</v>
      </c>
      <c r="D4634" s="20">
        <v>6806</v>
      </c>
    </row>
    <row r="4635" spans="1:4" x14ac:dyDescent="0.2">
      <c r="A4635" t="s">
        <v>64</v>
      </c>
      <c r="B4635" s="20">
        <v>3780</v>
      </c>
      <c r="C4635" s="20">
        <v>3534</v>
      </c>
      <c r="D4635" s="20">
        <v>20662</v>
      </c>
    </row>
    <row r="4636" spans="1:4" x14ac:dyDescent="0.2">
      <c r="A4636" t="s">
        <v>74</v>
      </c>
      <c r="B4636">
        <v>719</v>
      </c>
      <c r="C4636">
        <v>674</v>
      </c>
      <c r="D4636" s="20">
        <v>3233</v>
      </c>
    </row>
    <row r="4637" spans="1:4" x14ac:dyDescent="0.2">
      <c r="A4637" t="s">
        <v>66</v>
      </c>
      <c r="B4637">
        <v>50</v>
      </c>
      <c r="C4637">
        <v>0</v>
      </c>
      <c r="D4637">
        <v>0</v>
      </c>
    </row>
    <row r="4638" spans="1:4" x14ac:dyDescent="0.2">
      <c r="A4638" t="s">
        <v>83</v>
      </c>
    </row>
    <row r="4639" spans="1:4" x14ac:dyDescent="0.2">
      <c r="A4639" t="s">
        <v>72</v>
      </c>
      <c r="B4639">
        <v>0</v>
      </c>
      <c r="C4639">
        <v>0</v>
      </c>
      <c r="D4639">
        <v>0</v>
      </c>
    </row>
    <row r="4640" spans="1:4" x14ac:dyDescent="0.2">
      <c r="A4640" t="s">
        <v>59</v>
      </c>
      <c r="B4640">
        <v>0</v>
      </c>
      <c r="C4640">
        <v>0</v>
      </c>
      <c r="D4640">
        <v>0</v>
      </c>
    </row>
    <row r="4641" spans="1:4" x14ac:dyDescent="0.2">
      <c r="A4641" t="s">
        <v>60</v>
      </c>
      <c r="B4641">
        <v>0</v>
      </c>
      <c r="C4641">
        <v>0</v>
      </c>
      <c r="D4641">
        <v>0</v>
      </c>
    </row>
    <row r="4642" spans="1:4" x14ac:dyDescent="0.2">
      <c r="A4642" t="s">
        <v>61</v>
      </c>
      <c r="B4642">
        <v>0</v>
      </c>
      <c r="C4642">
        <v>0</v>
      </c>
      <c r="D4642">
        <v>0</v>
      </c>
    </row>
    <row r="4643" spans="1:4" x14ac:dyDescent="0.2">
      <c r="A4643" t="s">
        <v>62</v>
      </c>
      <c r="B4643">
        <v>0</v>
      </c>
      <c r="C4643">
        <v>0</v>
      </c>
      <c r="D4643">
        <v>0</v>
      </c>
    </row>
    <row r="4644" spans="1:4" x14ac:dyDescent="0.2">
      <c r="A4644" t="s">
        <v>63</v>
      </c>
      <c r="B4644">
        <v>0</v>
      </c>
      <c r="C4644">
        <v>0</v>
      </c>
      <c r="D4644">
        <v>0</v>
      </c>
    </row>
    <row r="4645" spans="1:4" x14ac:dyDescent="0.2">
      <c r="A4645" t="s">
        <v>64</v>
      </c>
      <c r="B4645">
        <v>0</v>
      </c>
      <c r="C4645">
        <v>0</v>
      </c>
      <c r="D4645">
        <v>0</v>
      </c>
    </row>
    <row r="4646" spans="1:4" x14ac:dyDescent="0.2">
      <c r="A4646" t="s">
        <v>74</v>
      </c>
      <c r="B4646">
        <v>0</v>
      </c>
      <c r="C4646">
        <v>0</v>
      </c>
      <c r="D4646">
        <v>0</v>
      </c>
    </row>
    <row r="4647" spans="1:4" x14ac:dyDescent="0.2">
      <c r="A4647" t="s">
        <v>66</v>
      </c>
      <c r="B4647">
        <v>0</v>
      </c>
      <c r="C4647">
        <v>0</v>
      </c>
      <c r="D4647">
        <v>0</v>
      </c>
    </row>
    <row r="4648" spans="1:4" x14ac:dyDescent="0.2">
      <c r="A4648" t="s">
        <v>84</v>
      </c>
    </row>
    <row r="4649" spans="1:4" x14ac:dyDescent="0.2">
      <c r="A4649" t="s">
        <v>72</v>
      </c>
      <c r="B4649" s="20">
        <v>7091</v>
      </c>
      <c r="C4649" s="20">
        <v>6548</v>
      </c>
      <c r="D4649" s="20">
        <v>38148</v>
      </c>
    </row>
    <row r="4650" spans="1:4" x14ac:dyDescent="0.2">
      <c r="A4650" t="s">
        <v>59</v>
      </c>
      <c r="B4650">
        <v>127</v>
      </c>
      <c r="C4650">
        <v>104</v>
      </c>
      <c r="D4650">
        <v>468</v>
      </c>
    </row>
    <row r="4651" spans="1:4" x14ac:dyDescent="0.2">
      <c r="A4651" t="s">
        <v>60</v>
      </c>
      <c r="B4651">
        <v>65</v>
      </c>
      <c r="C4651">
        <v>65</v>
      </c>
      <c r="D4651">
        <v>413</v>
      </c>
    </row>
    <row r="4652" spans="1:4" x14ac:dyDescent="0.2">
      <c r="A4652" t="s">
        <v>61</v>
      </c>
      <c r="B4652">
        <v>113</v>
      </c>
      <c r="C4652">
        <v>95</v>
      </c>
      <c r="D4652">
        <v>706</v>
      </c>
    </row>
    <row r="4653" spans="1:4" x14ac:dyDescent="0.2">
      <c r="A4653" t="s">
        <v>62</v>
      </c>
      <c r="B4653" s="20">
        <v>1074</v>
      </c>
      <c r="C4653">
        <v>977</v>
      </c>
      <c r="D4653" s="20">
        <v>5860</v>
      </c>
    </row>
    <row r="4654" spans="1:4" x14ac:dyDescent="0.2">
      <c r="A4654" t="s">
        <v>63</v>
      </c>
      <c r="B4654" s="20">
        <v>1163</v>
      </c>
      <c r="C4654" s="20">
        <v>1099</v>
      </c>
      <c r="D4654" s="20">
        <v>6806</v>
      </c>
    </row>
    <row r="4655" spans="1:4" x14ac:dyDescent="0.2">
      <c r="A4655" t="s">
        <v>64</v>
      </c>
      <c r="B4655" s="20">
        <v>3780</v>
      </c>
      <c r="C4655" s="20">
        <v>3534</v>
      </c>
      <c r="D4655" s="20">
        <v>20662</v>
      </c>
    </row>
    <row r="4656" spans="1:4" x14ac:dyDescent="0.2">
      <c r="A4656" t="s">
        <v>74</v>
      </c>
      <c r="B4656">
        <v>719</v>
      </c>
      <c r="C4656">
        <v>674</v>
      </c>
      <c r="D4656" s="20">
        <v>3233</v>
      </c>
    </row>
    <row r="4657" spans="1:4" x14ac:dyDescent="0.2">
      <c r="A4657" t="s">
        <v>66</v>
      </c>
      <c r="B4657">
        <v>50</v>
      </c>
      <c r="C4657">
        <v>0</v>
      </c>
      <c r="D4657">
        <v>0</v>
      </c>
    </row>
    <row r="4658" spans="1:4" x14ac:dyDescent="0.2">
      <c r="A4658" t="s">
        <v>234</v>
      </c>
    </row>
    <row r="4659" spans="1:4" x14ac:dyDescent="0.2">
      <c r="A4659" t="s">
        <v>82</v>
      </c>
    </row>
    <row r="4660" spans="1:4" x14ac:dyDescent="0.2">
      <c r="A4660" t="s">
        <v>72</v>
      </c>
      <c r="B4660" s="20">
        <v>36388</v>
      </c>
      <c r="C4660" s="20">
        <v>32923</v>
      </c>
      <c r="D4660" s="20">
        <v>136829</v>
      </c>
    </row>
    <row r="4661" spans="1:4" x14ac:dyDescent="0.2">
      <c r="A4661" t="s">
        <v>59</v>
      </c>
      <c r="B4661">
        <v>700</v>
      </c>
      <c r="C4661">
        <v>559</v>
      </c>
      <c r="D4661" s="20">
        <v>2396</v>
      </c>
    </row>
    <row r="4662" spans="1:4" x14ac:dyDescent="0.2">
      <c r="A4662" t="s">
        <v>60</v>
      </c>
      <c r="B4662">
        <v>925</v>
      </c>
      <c r="C4662">
        <v>632</v>
      </c>
      <c r="D4662" s="20">
        <v>2955</v>
      </c>
    </row>
    <row r="4663" spans="1:4" x14ac:dyDescent="0.2">
      <c r="A4663" t="s">
        <v>61</v>
      </c>
      <c r="B4663">
        <v>763</v>
      </c>
      <c r="C4663">
        <v>699</v>
      </c>
      <c r="D4663" s="20">
        <v>3480</v>
      </c>
    </row>
    <row r="4664" spans="1:4" x14ac:dyDescent="0.2">
      <c r="A4664" t="s">
        <v>62</v>
      </c>
      <c r="B4664" s="20">
        <v>7488</v>
      </c>
      <c r="C4664" s="20">
        <v>6950</v>
      </c>
      <c r="D4664" s="20">
        <v>32745</v>
      </c>
    </row>
    <row r="4665" spans="1:4" x14ac:dyDescent="0.2">
      <c r="A4665" t="s">
        <v>63</v>
      </c>
      <c r="B4665" s="20">
        <v>7612</v>
      </c>
      <c r="C4665" s="20">
        <v>7081</v>
      </c>
      <c r="D4665" s="20">
        <v>31170</v>
      </c>
    </row>
    <row r="4666" spans="1:4" x14ac:dyDescent="0.2">
      <c r="A4666" t="s">
        <v>64</v>
      </c>
      <c r="B4666" s="20">
        <v>13688</v>
      </c>
      <c r="C4666" s="20">
        <v>12418</v>
      </c>
      <c r="D4666" s="20">
        <v>49036</v>
      </c>
    </row>
    <row r="4667" spans="1:4" x14ac:dyDescent="0.2">
      <c r="A4667" t="s">
        <v>74</v>
      </c>
      <c r="B4667" s="20">
        <v>4983</v>
      </c>
      <c r="C4667" s="20">
        <v>4584</v>
      </c>
      <c r="D4667" s="20">
        <v>15042</v>
      </c>
    </row>
    <row r="4668" spans="1:4" x14ac:dyDescent="0.2">
      <c r="A4668" t="s">
        <v>66</v>
      </c>
      <c r="B4668">
        <v>229</v>
      </c>
      <c r="C4668">
        <v>0</v>
      </c>
      <c r="D4668">
        <v>5</v>
      </c>
    </row>
    <row r="4669" spans="1:4" x14ac:dyDescent="0.2">
      <c r="A4669" t="s">
        <v>83</v>
      </c>
    </row>
    <row r="4670" spans="1:4" x14ac:dyDescent="0.2">
      <c r="A4670" t="s">
        <v>72</v>
      </c>
      <c r="B4670" s="20">
        <v>3452</v>
      </c>
      <c r="C4670" s="20">
        <v>2865</v>
      </c>
      <c r="D4670" s="20">
        <v>12642</v>
      </c>
    </row>
    <row r="4671" spans="1:4" x14ac:dyDescent="0.2">
      <c r="A4671" t="s">
        <v>59</v>
      </c>
      <c r="B4671">
        <v>236</v>
      </c>
      <c r="C4671">
        <v>200</v>
      </c>
      <c r="D4671">
        <v>939</v>
      </c>
    </row>
    <row r="4672" spans="1:4" x14ac:dyDescent="0.2">
      <c r="A4672" t="s">
        <v>60</v>
      </c>
      <c r="B4672">
        <v>144</v>
      </c>
      <c r="C4672">
        <v>106</v>
      </c>
      <c r="D4672">
        <v>525</v>
      </c>
    </row>
    <row r="4673" spans="1:4" x14ac:dyDescent="0.2">
      <c r="A4673" t="s">
        <v>61</v>
      </c>
      <c r="B4673">
        <v>317</v>
      </c>
      <c r="C4673">
        <v>287</v>
      </c>
      <c r="D4673" s="20">
        <v>1453</v>
      </c>
    </row>
    <row r="4674" spans="1:4" x14ac:dyDescent="0.2">
      <c r="A4674" t="s">
        <v>62</v>
      </c>
      <c r="B4674" s="20">
        <v>1632</v>
      </c>
      <c r="C4674" s="20">
        <v>1429</v>
      </c>
      <c r="D4674" s="20">
        <v>6468</v>
      </c>
    </row>
    <row r="4675" spans="1:4" x14ac:dyDescent="0.2">
      <c r="A4675" t="s">
        <v>63</v>
      </c>
      <c r="B4675">
        <v>543</v>
      </c>
      <c r="C4675">
        <v>466</v>
      </c>
      <c r="D4675" s="20">
        <v>1838</v>
      </c>
    </row>
    <row r="4676" spans="1:4" x14ac:dyDescent="0.2">
      <c r="A4676" t="s">
        <v>64</v>
      </c>
      <c r="B4676">
        <v>474</v>
      </c>
      <c r="C4676">
        <v>371</v>
      </c>
      <c r="D4676" s="20">
        <v>1407</v>
      </c>
    </row>
    <row r="4677" spans="1:4" x14ac:dyDescent="0.2">
      <c r="A4677" t="s">
        <v>74</v>
      </c>
      <c r="B4677">
        <v>8</v>
      </c>
      <c r="C4677">
        <v>6</v>
      </c>
      <c r="D4677">
        <v>12</v>
      </c>
    </row>
    <row r="4678" spans="1:4" x14ac:dyDescent="0.2">
      <c r="A4678" t="s">
        <v>66</v>
      </c>
      <c r="B4678">
        <v>98</v>
      </c>
      <c r="C4678">
        <v>0</v>
      </c>
      <c r="D4678">
        <v>0</v>
      </c>
    </row>
    <row r="4679" spans="1:4" x14ac:dyDescent="0.2">
      <c r="A4679" t="s">
        <v>84</v>
      </c>
    </row>
    <row r="4680" spans="1:4" x14ac:dyDescent="0.2">
      <c r="A4680" t="s">
        <v>72</v>
      </c>
      <c r="B4680" s="20">
        <v>32936</v>
      </c>
      <c r="C4680" s="20">
        <v>30058</v>
      </c>
      <c r="D4680" s="20">
        <v>124187</v>
      </c>
    </row>
    <row r="4681" spans="1:4" x14ac:dyDescent="0.2">
      <c r="A4681" t="s">
        <v>59</v>
      </c>
      <c r="B4681">
        <v>464</v>
      </c>
      <c r="C4681">
        <v>359</v>
      </c>
      <c r="D4681" s="20">
        <v>1457</v>
      </c>
    </row>
    <row r="4682" spans="1:4" x14ac:dyDescent="0.2">
      <c r="A4682" t="s">
        <v>60</v>
      </c>
      <c r="B4682">
        <v>781</v>
      </c>
      <c r="C4682">
        <v>526</v>
      </c>
      <c r="D4682" s="20">
        <v>2430</v>
      </c>
    </row>
    <row r="4683" spans="1:4" x14ac:dyDescent="0.2">
      <c r="A4683" t="s">
        <v>61</v>
      </c>
      <c r="B4683">
        <v>446</v>
      </c>
      <c r="C4683">
        <v>412</v>
      </c>
      <c r="D4683" s="20">
        <v>2027</v>
      </c>
    </row>
    <row r="4684" spans="1:4" x14ac:dyDescent="0.2">
      <c r="A4684" t="s">
        <v>62</v>
      </c>
      <c r="B4684" s="20">
        <v>5856</v>
      </c>
      <c r="C4684" s="20">
        <v>5521</v>
      </c>
      <c r="D4684" s="20">
        <v>26277</v>
      </c>
    </row>
    <row r="4685" spans="1:4" x14ac:dyDescent="0.2">
      <c r="A4685" t="s">
        <v>63</v>
      </c>
      <c r="B4685" s="20">
        <v>7069</v>
      </c>
      <c r="C4685" s="20">
        <v>6615</v>
      </c>
      <c r="D4685" s="20">
        <v>29332</v>
      </c>
    </row>
    <row r="4686" spans="1:4" x14ac:dyDescent="0.2">
      <c r="A4686" t="s">
        <v>64</v>
      </c>
      <c r="B4686" s="20">
        <v>13214</v>
      </c>
      <c r="C4686" s="20">
        <v>12047</v>
      </c>
      <c r="D4686" s="20">
        <v>47629</v>
      </c>
    </row>
    <row r="4687" spans="1:4" x14ac:dyDescent="0.2">
      <c r="A4687" t="s">
        <v>74</v>
      </c>
      <c r="B4687" s="20">
        <v>4975</v>
      </c>
      <c r="C4687" s="20">
        <v>4578</v>
      </c>
      <c r="D4687" s="20">
        <v>15030</v>
      </c>
    </row>
    <row r="4688" spans="1:4" x14ac:dyDescent="0.2">
      <c r="A4688" t="s">
        <v>66</v>
      </c>
      <c r="B4688">
        <v>131</v>
      </c>
      <c r="C4688">
        <v>0</v>
      </c>
      <c r="D4688">
        <v>5</v>
      </c>
    </row>
    <row r="4689" spans="1:4" x14ac:dyDescent="0.2">
      <c r="A4689" t="s">
        <v>235</v>
      </c>
    </row>
    <row r="4690" spans="1:4" x14ac:dyDescent="0.2">
      <c r="A4690" t="s">
        <v>82</v>
      </c>
    </row>
    <row r="4691" spans="1:4" x14ac:dyDescent="0.2">
      <c r="A4691" t="s">
        <v>72</v>
      </c>
      <c r="B4691" s="20">
        <v>3987</v>
      </c>
      <c r="C4691" s="20">
        <v>3839</v>
      </c>
      <c r="D4691" s="20">
        <v>21449</v>
      </c>
    </row>
    <row r="4692" spans="1:4" x14ac:dyDescent="0.2">
      <c r="A4692" t="s">
        <v>59</v>
      </c>
      <c r="B4692">
        <v>54</v>
      </c>
      <c r="C4692">
        <v>48</v>
      </c>
      <c r="D4692">
        <v>306</v>
      </c>
    </row>
    <row r="4693" spans="1:4" x14ac:dyDescent="0.2">
      <c r="A4693" t="s">
        <v>60</v>
      </c>
      <c r="B4693">
        <v>9</v>
      </c>
      <c r="C4693">
        <v>8</v>
      </c>
      <c r="D4693">
        <v>52</v>
      </c>
    </row>
    <row r="4694" spans="1:4" x14ac:dyDescent="0.2">
      <c r="A4694" t="s">
        <v>61</v>
      </c>
      <c r="B4694">
        <v>21</v>
      </c>
      <c r="C4694">
        <v>18</v>
      </c>
      <c r="D4694">
        <v>71</v>
      </c>
    </row>
    <row r="4695" spans="1:4" x14ac:dyDescent="0.2">
      <c r="A4695" t="s">
        <v>62</v>
      </c>
      <c r="B4695">
        <v>508</v>
      </c>
      <c r="C4695">
        <v>491</v>
      </c>
      <c r="D4695" s="20">
        <v>2970</v>
      </c>
    </row>
    <row r="4696" spans="1:4" x14ac:dyDescent="0.2">
      <c r="A4696" t="s">
        <v>63</v>
      </c>
      <c r="B4696">
        <v>709</v>
      </c>
      <c r="C4696">
        <v>691</v>
      </c>
      <c r="D4696" s="20">
        <v>4388</v>
      </c>
    </row>
    <row r="4697" spans="1:4" x14ac:dyDescent="0.2">
      <c r="A4697" t="s">
        <v>64</v>
      </c>
      <c r="B4697" s="20">
        <v>1422</v>
      </c>
      <c r="C4697" s="20">
        <v>1358</v>
      </c>
      <c r="D4697" s="20">
        <v>7631</v>
      </c>
    </row>
    <row r="4698" spans="1:4" x14ac:dyDescent="0.2">
      <c r="A4698" t="s">
        <v>74</v>
      </c>
      <c r="B4698" s="20">
        <v>1254</v>
      </c>
      <c r="C4698" s="20">
        <v>1225</v>
      </c>
      <c r="D4698" s="20">
        <v>6031</v>
      </c>
    </row>
    <row r="4699" spans="1:4" x14ac:dyDescent="0.2">
      <c r="A4699" t="s">
        <v>66</v>
      </c>
      <c r="B4699">
        <v>10</v>
      </c>
      <c r="C4699">
        <v>0</v>
      </c>
      <c r="D4699">
        <v>0</v>
      </c>
    </row>
    <row r="4700" spans="1:4" x14ac:dyDescent="0.2">
      <c r="A4700" t="s">
        <v>83</v>
      </c>
    </row>
    <row r="4701" spans="1:4" x14ac:dyDescent="0.2">
      <c r="A4701" t="s">
        <v>72</v>
      </c>
      <c r="B4701">
        <v>0</v>
      </c>
      <c r="C4701">
        <v>0</v>
      </c>
      <c r="D4701">
        <v>0</v>
      </c>
    </row>
    <row r="4702" spans="1:4" x14ac:dyDescent="0.2">
      <c r="A4702" t="s">
        <v>59</v>
      </c>
      <c r="B4702">
        <v>0</v>
      </c>
      <c r="C4702">
        <v>0</v>
      </c>
      <c r="D4702">
        <v>0</v>
      </c>
    </row>
    <row r="4703" spans="1:4" x14ac:dyDescent="0.2">
      <c r="A4703" t="s">
        <v>60</v>
      </c>
      <c r="B4703">
        <v>0</v>
      </c>
      <c r="C4703">
        <v>0</v>
      </c>
      <c r="D4703">
        <v>0</v>
      </c>
    </row>
    <row r="4704" spans="1:4" x14ac:dyDescent="0.2">
      <c r="A4704" t="s">
        <v>61</v>
      </c>
      <c r="B4704">
        <v>0</v>
      </c>
      <c r="C4704">
        <v>0</v>
      </c>
      <c r="D4704">
        <v>0</v>
      </c>
    </row>
    <row r="4705" spans="1:4" x14ac:dyDescent="0.2">
      <c r="A4705" t="s">
        <v>62</v>
      </c>
      <c r="B4705">
        <v>0</v>
      </c>
      <c r="C4705">
        <v>0</v>
      </c>
      <c r="D4705">
        <v>0</v>
      </c>
    </row>
    <row r="4706" spans="1:4" x14ac:dyDescent="0.2">
      <c r="A4706" t="s">
        <v>63</v>
      </c>
      <c r="B4706">
        <v>0</v>
      </c>
      <c r="C4706">
        <v>0</v>
      </c>
      <c r="D4706">
        <v>0</v>
      </c>
    </row>
    <row r="4707" spans="1:4" x14ac:dyDescent="0.2">
      <c r="A4707" t="s">
        <v>64</v>
      </c>
      <c r="B4707">
        <v>0</v>
      </c>
      <c r="C4707">
        <v>0</v>
      </c>
      <c r="D4707">
        <v>0</v>
      </c>
    </row>
    <row r="4708" spans="1:4" x14ac:dyDescent="0.2">
      <c r="A4708" t="s">
        <v>74</v>
      </c>
      <c r="B4708">
        <v>0</v>
      </c>
      <c r="C4708">
        <v>0</v>
      </c>
      <c r="D4708">
        <v>0</v>
      </c>
    </row>
    <row r="4709" spans="1:4" x14ac:dyDescent="0.2">
      <c r="A4709" t="s">
        <v>66</v>
      </c>
      <c r="B4709">
        <v>0</v>
      </c>
      <c r="C4709">
        <v>0</v>
      </c>
      <c r="D4709">
        <v>0</v>
      </c>
    </row>
    <row r="4710" spans="1:4" x14ac:dyDescent="0.2">
      <c r="A4710" t="s">
        <v>84</v>
      </c>
    </row>
    <row r="4711" spans="1:4" x14ac:dyDescent="0.2">
      <c r="A4711" t="s">
        <v>72</v>
      </c>
      <c r="B4711" s="20">
        <v>3987</v>
      </c>
      <c r="C4711" s="20">
        <v>3839</v>
      </c>
      <c r="D4711" s="20">
        <v>21449</v>
      </c>
    </row>
    <row r="4712" spans="1:4" x14ac:dyDescent="0.2">
      <c r="A4712" t="s">
        <v>59</v>
      </c>
      <c r="B4712">
        <v>54</v>
      </c>
      <c r="C4712">
        <v>48</v>
      </c>
      <c r="D4712">
        <v>306</v>
      </c>
    </row>
    <row r="4713" spans="1:4" x14ac:dyDescent="0.2">
      <c r="A4713" t="s">
        <v>60</v>
      </c>
      <c r="B4713">
        <v>9</v>
      </c>
      <c r="C4713">
        <v>8</v>
      </c>
      <c r="D4713">
        <v>52</v>
      </c>
    </row>
    <row r="4714" spans="1:4" x14ac:dyDescent="0.2">
      <c r="A4714" t="s">
        <v>61</v>
      </c>
      <c r="B4714">
        <v>21</v>
      </c>
      <c r="C4714">
        <v>18</v>
      </c>
      <c r="D4714">
        <v>71</v>
      </c>
    </row>
    <row r="4715" spans="1:4" x14ac:dyDescent="0.2">
      <c r="A4715" t="s">
        <v>62</v>
      </c>
      <c r="B4715">
        <v>508</v>
      </c>
      <c r="C4715">
        <v>491</v>
      </c>
      <c r="D4715" s="20">
        <v>2970</v>
      </c>
    </row>
    <row r="4716" spans="1:4" x14ac:dyDescent="0.2">
      <c r="A4716" t="s">
        <v>63</v>
      </c>
      <c r="B4716">
        <v>709</v>
      </c>
      <c r="C4716">
        <v>691</v>
      </c>
      <c r="D4716" s="20">
        <v>4388</v>
      </c>
    </row>
    <row r="4717" spans="1:4" x14ac:dyDescent="0.2">
      <c r="A4717" t="s">
        <v>64</v>
      </c>
      <c r="B4717" s="20">
        <v>1422</v>
      </c>
      <c r="C4717" s="20">
        <v>1358</v>
      </c>
      <c r="D4717" s="20">
        <v>7631</v>
      </c>
    </row>
    <row r="4718" spans="1:4" x14ac:dyDescent="0.2">
      <c r="A4718" t="s">
        <v>74</v>
      </c>
      <c r="B4718" s="20">
        <v>1254</v>
      </c>
      <c r="C4718" s="20">
        <v>1225</v>
      </c>
      <c r="D4718" s="20">
        <v>6031</v>
      </c>
    </row>
    <row r="4719" spans="1:4" x14ac:dyDescent="0.2">
      <c r="A4719" t="s">
        <v>66</v>
      </c>
      <c r="B4719">
        <v>10</v>
      </c>
      <c r="C4719">
        <v>0</v>
      </c>
      <c r="D4719">
        <v>0</v>
      </c>
    </row>
    <row r="4720" spans="1:4" x14ac:dyDescent="0.2">
      <c r="A4720" t="s">
        <v>236</v>
      </c>
    </row>
    <row r="4721" spans="1:4" x14ac:dyDescent="0.2">
      <c r="A4721" t="s">
        <v>82</v>
      </c>
    </row>
    <row r="4722" spans="1:4" x14ac:dyDescent="0.2">
      <c r="A4722" t="s">
        <v>72</v>
      </c>
      <c r="B4722" s="20">
        <v>7374</v>
      </c>
      <c r="C4722" s="20">
        <v>6790</v>
      </c>
      <c r="D4722" s="20">
        <v>36697</v>
      </c>
    </row>
    <row r="4723" spans="1:4" x14ac:dyDescent="0.2">
      <c r="A4723" t="s">
        <v>59</v>
      </c>
      <c r="B4723">
        <v>140</v>
      </c>
      <c r="C4723">
        <v>129</v>
      </c>
      <c r="D4723">
        <v>671</v>
      </c>
    </row>
    <row r="4724" spans="1:4" x14ac:dyDescent="0.2">
      <c r="A4724" t="s">
        <v>60</v>
      </c>
      <c r="B4724">
        <v>8</v>
      </c>
      <c r="C4724">
        <v>8</v>
      </c>
      <c r="D4724">
        <v>50</v>
      </c>
    </row>
    <row r="4725" spans="1:4" x14ac:dyDescent="0.2">
      <c r="A4725" t="s">
        <v>61</v>
      </c>
      <c r="B4725">
        <v>106</v>
      </c>
      <c r="C4725">
        <v>98</v>
      </c>
      <c r="D4725">
        <v>577</v>
      </c>
    </row>
    <row r="4726" spans="1:4" x14ac:dyDescent="0.2">
      <c r="A4726" t="s">
        <v>62</v>
      </c>
      <c r="B4726" s="20">
        <v>2183</v>
      </c>
      <c r="C4726" s="20">
        <v>2007</v>
      </c>
      <c r="D4726" s="20">
        <v>10968</v>
      </c>
    </row>
    <row r="4727" spans="1:4" x14ac:dyDescent="0.2">
      <c r="A4727" t="s">
        <v>63</v>
      </c>
      <c r="B4727" s="20">
        <v>1351</v>
      </c>
      <c r="C4727" s="20">
        <v>1255</v>
      </c>
      <c r="D4727" s="20">
        <v>7886</v>
      </c>
    </row>
    <row r="4728" spans="1:4" x14ac:dyDescent="0.2">
      <c r="A4728" t="s">
        <v>64</v>
      </c>
      <c r="B4728" s="20">
        <v>3107</v>
      </c>
      <c r="C4728" s="20">
        <v>2863</v>
      </c>
      <c r="D4728" s="20">
        <v>15004</v>
      </c>
    </row>
    <row r="4729" spans="1:4" x14ac:dyDescent="0.2">
      <c r="A4729" t="s">
        <v>74</v>
      </c>
      <c r="B4729">
        <v>456</v>
      </c>
      <c r="C4729">
        <v>430</v>
      </c>
      <c r="D4729" s="20">
        <v>1524</v>
      </c>
    </row>
    <row r="4730" spans="1:4" x14ac:dyDescent="0.2">
      <c r="A4730" t="s">
        <v>66</v>
      </c>
      <c r="B4730">
        <v>23</v>
      </c>
      <c r="C4730">
        <v>0</v>
      </c>
      <c r="D4730">
        <v>17</v>
      </c>
    </row>
    <row r="4731" spans="1:4" x14ac:dyDescent="0.2">
      <c r="A4731" t="s">
        <v>83</v>
      </c>
    </row>
    <row r="4732" spans="1:4" x14ac:dyDescent="0.2">
      <c r="A4732" t="s">
        <v>72</v>
      </c>
      <c r="B4732">
        <v>0</v>
      </c>
      <c r="C4732">
        <v>0</v>
      </c>
      <c r="D4732">
        <v>0</v>
      </c>
    </row>
    <row r="4733" spans="1:4" x14ac:dyDescent="0.2">
      <c r="A4733" t="s">
        <v>59</v>
      </c>
      <c r="B4733">
        <v>0</v>
      </c>
      <c r="C4733">
        <v>0</v>
      </c>
      <c r="D4733">
        <v>0</v>
      </c>
    </row>
    <row r="4734" spans="1:4" x14ac:dyDescent="0.2">
      <c r="A4734" t="s">
        <v>60</v>
      </c>
      <c r="B4734">
        <v>0</v>
      </c>
      <c r="C4734">
        <v>0</v>
      </c>
      <c r="D4734">
        <v>0</v>
      </c>
    </row>
    <row r="4735" spans="1:4" x14ac:dyDescent="0.2">
      <c r="A4735" t="s">
        <v>61</v>
      </c>
      <c r="B4735">
        <v>0</v>
      </c>
      <c r="C4735">
        <v>0</v>
      </c>
      <c r="D4735">
        <v>0</v>
      </c>
    </row>
    <row r="4736" spans="1:4" x14ac:dyDescent="0.2">
      <c r="A4736" t="s">
        <v>62</v>
      </c>
      <c r="B4736">
        <v>0</v>
      </c>
      <c r="C4736">
        <v>0</v>
      </c>
      <c r="D4736">
        <v>0</v>
      </c>
    </row>
    <row r="4737" spans="1:4" x14ac:dyDescent="0.2">
      <c r="A4737" t="s">
        <v>63</v>
      </c>
      <c r="B4737">
        <v>0</v>
      </c>
      <c r="C4737">
        <v>0</v>
      </c>
      <c r="D4737">
        <v>0</v>
      </c>
    </row>
    <row r="4738" spans="1:4" x14ac:dyDescent="0.2">
      <c r="A4738" t="s">
        <v>64</v>
      </c>
      <c r="B4738">
        <v>0</v>
      </c>
      <c r="C4738">
        <v>0</v>
      </c>
      <c r="D4738">
        <v>0</v>
      </c>
    </row>
    <row r="4739" spans="1:4" x14ac:dyDescent="0.2">
      <c r="A4739" t="s">
        <v>74</v>
      </c>
      <c r="B4739">
        <v>0</v>
      </c>
      <c r="C4739">
        <v>0</v>
      </c>
      <c r="D4739">
        <v>0</v>
      </c>
    </row>
    <row r="4740" spans="1:4" x14ac:dyDescent="0.2">
      <c r="A4740" t="s">
        <v>66</v>
      </c>
      <c r="B4740">
        <v>0</v>
      </c>
      <c r="C4740">
        <v>0</v>
      </c>
      <c r="D4740">
        <v>0</v>
      </c>
    </row>
    <row r="4741" spans="1:4" x14ac:dyDescent="0.2">
      <c r="A4741" t="s">
        <v>84</v>
      </c>
    </row>
    <row r="4742" spans="1:4" x14ac:dyDescent="0.2">
      <c r="A4742" t="s">
        <v>72</v>
      </c>
      <c r="B4742" s="20">
        <v>7374</v>
      </c>
      <c r="C4742" s="20">
        <v>6790</v>
      </c>
      <c r="D4742" s="20">
        <v>36697</v>
      </c>
    </row>
    <row r="4743" spans="1:4" x14ac:dyDescent="0.2">
      <c r="A4743" t="s">
        <v>59</v>
      </c>
      <c r="B4743">
        <v>140</v>
      </c>
      <c r="C4743">
        <v>129</v>
      </c>
      <c r="D4743">
        <v>671</v>
      </c>
    </row>
    <row r="4744" spans="1:4" x14ac:dyDescent="0.2">
      <c r="A4744" t="s">
        <v>60</v>
      </c>
      <c r="B4744">
        <v>8</v>
      </c>
      <c r="C4744">
        <v>8</v>
      </c>
      <c r="D4744">
        <v>50</v>
      </c>
    </row>
    <row r="4745" spans="1:4" x14ac:dyDescent="0.2">
      <c r="A4745" t="s">
        <v>61</v>
      </c>
      <c r="B4745">
        <v>106</v>
      </c>
      <c r="C4745">
        <v>98</v>
      </c>
      <c r="D4745">
        <v>577</v>
      </c>
    </row>
    <row r="4746" spans="1:4" x14ac:dyDescent="0.2">
      <c r="A4746" t="s">
        <v>62</v>
      </c>
      <c r="B4746" s="20">
        <v>2183</v>
      </c>
      <c r="C4746" s="20">
        <v>2007</v>
      </c>
      <c r="D4746" s="20">
        <v>10968</v>
      </c>
    </row>
    <row r="4747" spans="1:4" x14ac:dyDescent="0.2">
      <c r="A4747" t="s">
        <v>63</v>
      </c>
      <c r="B4747" s="20">
        <v>1351</v>
      </c>
      <c r="C4747" s="20">
        <v>1255</v>
      </c>
      <c r="D4747" s="20">
        <v>7886</v>
      </c>
    </row>
    <row r="4748" spans="1:4" x14ac:dyDescent="0.2">
      <c r="A4748" t="s">
        <v>64</v>
      </c>
      <c r="B4748" s="20">
        <v>3107</v>
      </c>
      <c r="C4748" s="20">
        <v>2863</v>
      </c>
      <c r="D4748" s="20">
        <v>15004</v>
      </c>
    </row>
    <row r="4749" spans="1:4" x14ac:dyDescent="0.2">
      <c r="A4749" t="s">
        <v>74</v>
      </c>
      <c r="B4749">
        <v>456</v>
      </c>
      <c r="C4749">
        <v>430</v>
      </c>
      <c r="D4749" s="20">
        <v>1524</v>
      </c>
    </row>
    <row r="4750" spans="1:4" x14ac:dyDescent="0.2">
      <c r="A4750" t="s">
        <v>66</v>
      </c>
      <c r="B4750">
        <v>23</v>
      </c>
      <c r="C4750">
        <v>0</v>
      </c>
      <c r="D4750">
        <v>17</v>
      </c>
    </row>
    <row r="4751" spans="1:4" x14ac:dyDescent="0.2">
      <c r="A4751" t="s">
        <v>237</v>
      </c>
    </row>
    <row r="4752" spans="1:4" x14ac:dyDescent="0.2">
      <c r="A4752" t="s">
        <v>82</v>
      </c>
    </row>
    <row r="4753" spans="1:4" x14ac:dyDescent="0.2">
      <c r="A4753" t="s">
        <v>72</v>
      </c>
      <c r="B4753" s="20">
        <v>34708</v>
      </c>
      <c r="C4753" s="20">
        <v>31145</v>
      </c>
      <c r="D4753" s="20">
        <v>150221</v>
      </c>
    </row>
    <row r="4754" spans="1:4" x14ac:dyDescent="0.2">
      <c r="A4754" t="s">
        <v>59</v>
      </c>
      <c r="B4754">
        <v>917</v>
      </c>
      <c r="C4754">
        <v>817</v>
      </c>
      <c r="D4754" s="20">
        <v>4432</v>
      </c>
    </row>
    <row r="4755" spans="1:4" x14ac:dyDescent="0.2">
      <c r="A4755" t="s">
        <v>60</v>
      </c>
      <c r="B4755" s="20">
        <v>1115</v>
      </c>
      <c r="C4755">
        <v>985</v>
      </c>
      <c r="D4755" s="20">
        <v>5709</v>
      </c>
    </row>
    <row r="4756" spans="1:4" x14ac:dyDescent="0.2">
      <c r="A4756" t="s">
        <v>61</v>
      </c>
      <c r="B4756" s="20">
        <v>1114</v>
      </c>
      <c r="C4756" s="20">
        <v>1048</v>
      </c>
      <c r="D4756" s="20">
        <v>5663</v>
      </c>
    </row>
    <row r="4757" spans="1:4" x14ac:dyDescent="0.2">
      <c r="A4757" t="s">
        <v>62</v>
      </c>
      <c r="B4757" s="20">
        <v>10185</v>
      </c>
      <c r="C4757" s="20">
        <v>9407</v>
      </c>
      <c r="D4757" s="20">
        <v>48125</v>
      </c>
    </row>
    <row r="4758" spans="1:4" x14ac:dyDescent="0.2">
      <c r="A4758" t="s">
        <v>63</v>
      </c>
      <c r="B4758" s="20">
        <v>11452</v>
      </c>
      <c r="C4758" s="20">
        <v>10607</v>
      </c>
      <c r="D4758" s="20">
        <v>52027</v>
      </c>
    </row>
    <row r="4759" spans="1:4" x14ac:dyDescent="0.2">
      <c r="A4759" t="s">
        <v>64</v>
      </c>
      <c r="B4759" s="20">
        <v>8613</v>
      </c>
      <c r="C4759" s="20">
        <v>7566</v>
      </c>
      <c r="D4759" s="20">
        <v>31970</v>
      </c>
    </row>
    <row r="4760" spans="1:4" x14ac:dyDescent="0.2">
      <c r="A4760" t="s">
        <v>74</v>
      </c>
      <c r="B4760">
        <v>963</v>
      </c>
      <c r="C4760">
        <v>715</v>
      </c>
      <c r="D4760" s="20">
        <v>2283</v>
      </c>
    </row>
    <row r="4761" spans="1:4" x14ac:dyDescent="0.2">
      <c r="A4761" t="s">
        <v>66</v>
      </c>
      <c r="B4761">
        <v>349</v>
      </c>
      <c r="C4761">
        <v>0</v>
      </c>
      <c r="D4761">
        <v>12</v>
      </c>
    </row>
    <row r="4762" spans="1:4" x14ac:dyDescent="0.2">
      <c r="A4762" t="s">
        <v>83</v>
      </c>
    </row>
    <row r="4763" spans="1:4" x14ac:dyDescent="0.2">
      <c r="A4763" t="s">
        <v>72</v>
      </c>
      <c r="B4763">
        <v>0</v>
      </c>
      <c r="C4763">
        <v>0</v>
      </c>
      <c r="D4763">
        <v>0</v>
      </c>
    </row>
    <row r="4764" spans="1:4" x14ac:dyDescent="0.2">
      <c r="A4764" t="s">
        <v>59</v>
      </c>
      <c r="B4764">
        <v>0</v>
      </c>
      <c r="C4764">
        <v>0</v>
      </c>
      <c r="D4764">
        <v>0</v>
      </c>
    </row>
    <row r="4765" spans="1:4" x14ac:dyDescent="0.2">
      <c r="A4765" t="s">
        <v>60</v>
      </c>
      <c r="B4765">
        <v>0</v>
      </c>
      <c r="C4765">
        <v>0</v>
      </c>
      <c r="D4765">
        <v>0</v>
      </c>
    </row>
    <row r="4766" spans="1:4" x14ac:dyDescent="0.2">
      <c r="A4766" t="s">
        <v>61</v>
      </c>
      <c r="B4766">
        <v>0</v>
      </c>
      <c r="C4766">
        <v>0</v>
      </c>
      <c r="D4766">
        <v>0</v>
      </c>
    </row>
    <row r="4767" spans="1:4" x14ac:dyDescent="0.2">
      <c r="A4767" t="s">
        <v>62</v>
      </c>
      <c r="B4767">
        <v>0</v>
      </c>
      <c r="C4767">
        <v>0</v>
      </c>
      <c r="D4767">
        <v>0</v>
      </c>
    </row>
    <row r="4768" spans="1:4" x14ac:dyDescent="0.2">
      <c r="A4768" t="s">
        <v>63</v>
      </c>
      <c r="B4768">
        <v>0</v>
      </c>
      <c r="C4768">
        <v>0</v>
      </c>
      <c r="D4768">
        <v>0</v>
      </c>
    </row>
    <row r="4769" spans="1:4" x14ac:dyDescent="0.2">
      <c r="A4769" t="s">
        <v>64</v>
      </c>
      <c r="B4769">
        <v>0</v>
      </c>
      <c r="C4769">
        <v>0</v>
      </c>
      <c r="D4769">
        <v>0</v>
      </c>
    </row>
    <row r="4770" spans="1:4" x14ac:dyDescent="0.2">
      <c r="A4770" t="s">
        <v>74</v>
      </c>
      <c r="B4770">
        <v>0</v>
      </c>
      <c r="C4770">
        <v>0</v>
      </c>
      <c r="D4770">
        <v>0</v>
      </c>
    </row>
    <row r="4771" spans="1:4" x14ac:dyDescent="0.2">
      <c r="A4771" t="s">
        <v>66</v>
      </c>
      <c r="B4771">
        <v>0</v>
      </c>
      <c r="C4771">
        <v>0</v>
      </c>
      <c r="D4771">
        <v>0</v>
      </c>
    </row>
    <row r="4772" spans="1:4" x14ac:dyDescent="0.2">
      <c r="A4772" t="s">
        <v>84</v>
      </c>
    </row>
    <row r="4773" spans="1:4" x14ac:dyDescent="0.2">
      <c r="A4773" t="s">
        <v>72</v>
      </c>
      <c r="B4773" s="20">
        <v>34708</v>
      </c>
      <c r="C4773" s="20">
        <v>31145</v>
      </c>
      <c r="D4773" s="20">
        <v>150221</v>
      </c>
    </row>
    <row r="4774" spans="1:4" x14ac:dyDescent="0.2">
      <c r="A4774" t="s">
        <v>59</v>
      </c>
      <c r="B4774">
        <v>917</v>
      </c>
      <c r="C4774">
        <v>817</v>
      </c>
      <c r="D4774" s="20">
        <v>4432</v>
      </c>
    </row>
    <row r="4775" spans="1:4" x14ac:dyDescent="0.2">
      <c r="A4775" t="s">
        <v>60</v>
      </c>
      <c r="B4775" s="20">
        <v>1115</v>
      </c>
      <c r="C4775">
        <v>985</v>
      </c>
      <c r="D4775" s="20">
        <v>5709</v>
      </c>
    </row>
    <row r="4776" spans="1:4" x14ac:dyDescent="0.2">
      <c r="A4776" t="s">
        <v>61</v>
      </c>
      <c r="B4776" s="20">
        <v>1114</v>
      </c>
      <c r="C4776" s="20">
        <v>1048</v>
      </c>
      <c r="D4776" s="20">
        <v>5663</v>
      </c>
    </row>
    <row r="4777" spans="1:4" x14ac:dyDescent="0.2">
      <c r="A4777" t="s">
        <v>62</v>
      </c>
      <c r="B4777" s="20">
        <v>10185</v>
      </c>
      <c r="C4777" s="20">
        <v>9407</v>
      </c>
      <c r="D4777" s="20">
        <v>48125</v>
      </c>
    </row>
    <row r="4778" spans="1:4" x14ac:dyDescent="0.2">
      <c r="A4778" t="s">
        <v>63</v>
      </c>
      <c r="B4778" s="20">
        <v>11452</v>
      </c>
      <c r="C4778" s="20">
        <v>10607</v>
      </c>
      <c r="D4778" s="20">
        <v>52027</v>
      </c>
    </row>
    <row r="4779" spans="1:4" x14ac:dyDescent="0.2">
      <c r="A4779" t="s">
        <v>64</v>
      </c>
      <c r="B4779" s="20">
        <v>8613</v>
      </c>
      <c r="C4779" s="20">
        <v>7566</v>
      </c>
      <c r="D4779" s="20">
        <v>31970</v>
      </c>
    </row>
    <row r="4780" spans="1:4" x14ac:dyDescent="0.2">
      <c r="A4780" t="s">
        <v>74</v>
      </c>
      <c r="B4780">
        <v>963</v>
      </c>
      <c r="C4780">
        <v>715</v>
      </c>
      <c r="D4780" s="20">
        <v>2283</v>
      </c>
    </row>
    <row r="4781" spans="1:4" x14ac:dyDescent="0.2">
      <c r="A4781" t="s">
        <v>66</v>
      </c>
      <c r="B4781">
        <v>349</v>
      </c>
      <c r="C4781">
        <v>0</v>
      </c>
      <c r="D4781">
        <v>12</v>
      </c>
    </row>
    <row r="4782" spans="1:4" x14ac:dyDescent="0.2">
      <c r="A4782" t="s">
        <v>238</v>
      </c>
    </row>
    <row r="4783" spans="1:4" x14ac:dyDescent="0.2">
      <c r="A4783" t="s">
        <v>82</v>
      </c>
    </row>
    <row r="4784" spans="1:4" x14ac:dyDescent="0.2">
      <c r="A4784" t="s">
        <v>72</v>
      </c>
      <c r="B4784" s="20">
        <v>32192</v>
      </c>
      <c r="C4784" s="20">
        <v>27704</v>
      </c>
      <c r="D4784" s="20">
        <v>118799</v>
      </c>
    </row>
    <row r="4785" spans="1:4" x14ac:dyDescent="0.2">
      <c r="A4785" t="s">
        <v>59</v>
      </c>
      <c r="B4785">
        <v>915</v>
      </c>
      <c r="C4785">
        <v>756</v>
      </c>
      <c r="D4785" s="20">
        <v>3786</v>
      </c>
    </row>
    <row r="4786" spans="1:4" x14ac:dyDescent="0.2">
      <c r="A4786" t="s">
        <v>60</v>
      </c>
      <c r="B4786">
        <v>650</v>
      </c>
      <c r="C4786">
        <v>538</v>
      </c>
      <c r="D4786" s="20">
        <v>2706</v>
      </c>
    </row>
    <row r="4787" spans="1:4" x14ac:dyDescent="0.2">
      <c r="A4787" t="s">
        <v>61</v>
      </c>
      <c r="B4787" s="20">
        <v>1193</v>
      </c>
      <c r="C4787" s="20">
        <v>1064</v>
      </c>
      <c r="D4787" s="20">
        <v>5295</v>
      </c>
    </row>
    <row r="4788" spans="1:4" x14ac:dyDescent="0.2">
      <c r="A4788" t="s">
        <v>62</v>
      </c>
      <c r="B4788" s="20">
        <v>10336</v>
      </c>
      <c r="C4788" s="20">
        <v>9234</v>
      </c>
      <c r="D4788" s="20">
        <v>41738</v>
      </c>
    </row>
    <row r="4789" spans="1:4" x14ac:dyDescent="0.2">
      <c r="A4789" t="s">
        <v>63</v>
      </c>
      <c r="B4789" s="20">
        <v>8093</v>
      </c>
      <c r="C4789" s="20">
        <v>7174</v>
      </c>
      <c r="D4789" s="20">
        <v>32279</v>
      </c>
    </row>
    <row r="4790" spans="1:4" x14ac:dyDescent="0.2">
      <c r="A4790" t="s">
        <v>64</v>
      </c>
      <c r="B4790" s="20">
        <v>8781</v>
      </c>
      <c r="C4790" s="20">
        <v>7601</v>
      </c>
      <c r="D4790" s="20">
        <v>29028</v>
      </c>
    </row>
    <row r="4791" spans="1:4" x14ac:dyDescent="0.2">
      <c r="A4791" t="s">
        <v>74</v>
      </c>
      <c r="B4791" s="20">
        <v>1565</v>
      </c>
      <c r="C4791" s="20">
        <v>1337</v>
      </c>
      <c r="D4791" s="20">
        <v>3957</v>
      </c>
    </row>
    <row r="4792" spans="1:4" x14ac:dyDescent="0.2">
      <c r="A4792" t="s">
        <v>66</v>
      </c>
      <c r="B4792">
        <v>659</v>
      </c>
      <c r="C4792">
        <v>0</v>
      </c>
      <c r="D4792">
        <v>10</v>
      </c>
    </row>
    <row r="4793" spans="1:4" x14ac:dyDescent="0.2">
      <c r="A4793" t="s">
        <v>83</v>
      </c>
    </row>
    <row r="4794" spans="1:4" x14ac:dyDescent="0.2">
      <c r="A4794" t="s">
        <v>72</v>
      </c>
      <c r="B4794">
        <v>0</v>
      </c>
      <c r="C4794">
        <v>0</v>
      </c>
      <c r="D4794">
        <v>0</v>
      </c>
    </row>
    <row r="4795" spans="1:4" x14ac:dyDescent="0.2">
      <c r="A4795" t="s">
        <v>59</v>
      </c>
      <c r="B4795">
        <v>0</v>
      </c>
      <c r="C4795">
        <v>0</v>
      </c>
      <c r="D4795">
        <v>0</v>
      </c>
    </row>
    <row r="4796" spans="1:4" x14ac:dyDescent="0.2">
      <c r="A4796" t="s">
        <v>60</v>
      </c>
      <c r="B4796">
        <v>0</v>
      </c>
      <c r="C4796">
        <v>0</v>
      </c>
      <c r="D4796">
        <v>0</v>
      </c>
    </row>
    <row r="4797" spans="1:4" x14ac:dyDescent="0.2">
      <c r="A4797" t="s">
        <v>61</v>
      </c>
      <c r="B4797">
        <v>0</v>
      </c>
      <c r="C4797">
        <v>0</v>
      </c>
      <c r="D4797">
        <v>0</v>
      </c>
    </row>
    <row r="4798" spans="1:4" x14ac:dyDescent="0.2">
      <c r="A4798" t="s">
        <v>62</v>
      </c>
      <c r="B4798">
        <v>0</v>
      </c>
      <c r="C4798">
        <v>0</v>
      </c>
      <c r="D4798">
        <v>0</v>
      </c>
    </row>
    <row r="4799" spans="1:4" x14ac:dyDescent="0.2">
      <c r="A4799" t="s">
        <v>63</v>
      </c>
      <c r="B4799">
        <v>0</v>
      </c>
      <c r="C4799">
        <v>0</v>
      </c>
      <c r="D4799">
        <v>0</v>
      </c>
    </row>
    <row r="4800" spans="1:4" x14ac:dyDescent="0.2">
      <c r="A4800" t="s">
        <v>64</v>
      </c>
      <c r="B4800">
        <v>0</v>
      </c>
      <c r="C4800">
        <v>0</v>
      </c>
      <c r="D4800">
        <v>0</v>
      </c>
    </row>
    <row r="4801" spans="1:4" x14ac:dyDescent="0.2">
      <c r="A4801" t="s">
        <v>74</v>
      </c>
      <c r="B4801">
        <v>0</v>
      </c>
      <c r="C4801">
        <v>0</v>
      </c>
      <c r="D4801">
        <v>0</v>
      </c>
    </row>
    <row r="4802" spans="1:4" x14ac:dyDescent="0.2">
      <c r="A4802" t="s">
        <v>66</v>
      </c>
      <c r="B4802">
        <v>0</v>
      </c>
      <c r="C4802">
        <v>0</v>
      </c>
      <c r="D4802">
        <v>0</v>
      </c>
    </row>
    <row r="4803" spans="1:4" x14ac:dyDescent="0.2">
      <c r="A4803" t="s">
        <v>84</v>
      </c>
    </row>
    <row r="4804" spans="1:4" x14ac:dyDescent="0.2">
      <c r="A4804" t="s">
        <v>72</v>
      </c>
      <c r="B4804" s="20">
        <v>32192</v>
      </c>
      <c r="C4804" s="20">
        <v>27704</v>
      </c>
      <c r="D4804" s="20">
        <v>118799</v>
      </c>
    </row>
    <row r="4805" spans="1:4" x14ac:dyDescent="0.2">
      <c r="A4805" t="s">
        <v>59</v>
      </c>
      <c r="B4805">
        <v>915</v>
      </c>
      <c r="C4805">
        <v>756</v>
      </c>
      <c r="D4805" s="20">
        <v>3786</v>
      </c>
    </row>
    <row r="4806" spans="1:4" x14ac:dyDescent="0.2">
      <c r="A4806" t="s">
        <v>60</v>
      </c>
      <c r="B4806">
        <v>650</v>
      </c>
      <c r="C4806">
        <v>538</v>
      </c>
      <c r="D4806" s="20">
        <v>2706</v>
      </c>
    </row>
    <row r="4807" spans="1:4" x14ac:dyDescent="0.2">
      <c r="A4807" t="s">
        <v>61</v>
      </c>
      <c r="B4807" s="20">
        <v>1193</v>
      </c>
      <c r="C4807" s="20">
        <v>1064</v>
      </c>
      <c r="D4807" s="20">
        <v>5295</v>
      </c>
    </row>
    <row r="4808" spans="1:4" x14ac:dyDescent="0.2">
      <c r="A4808" t="s">
        <v>62</v>
      </c>
      <c r="B4808" s="20">
        <v>10336</v>
      </c>
      <c r="C4808" s="20">
        <v>9234</v>
      </c>
      <c r="D4808" s="20">
        <v>41738</v>
      </c>
    </row>
    <row r="4809" spans="1:4" x14ac:dyDescent="0.2">
      <c r="A4809" t="s">
        <v>63</v>
      </c>
      <c r="B4809" s="20">
        <v>8093</v>
      </c>
      <c r="C4809" s="20">
        <v>7174</v>
      </c>
      <c r="D4809" s="20">
        <v>32279</v>
      </c>
    </row>
    <row r="4810" spans="1:4" x14ac:dyDescent="0.2">
      <c r="A4810" t="s">
        <v>64</v>
      </c>
      <c r="B4810" s="20">
        <v>8781</v>
      </c>
      <c r="C4810" s="20">
        <v>7601</v>
      </c>
      <c r="D4810" s="20">
        <v>29028</v>
      </c>
    </row>
    <row r="4811" spans="1:4" x14ac:dyDescent="0.2">
      <c r="A4811" t="s">
        <v>74</v>
      </c>
      <c r="B4811" s="20">
        <v>1565</v>
      </c>
      <c r="C4811" s="20">
        <v>1337</v>
      </c>
      <c r="D4811" s="20">
        <v>3957</v>
      </c>
    </row>
    <row r="4812" spans="1:4" x14ac:dyDescent="0.2">
      <c r="A4812" t="s">
        <v>66</v>
      </c>
      <c r="B4812">
        <v>659</v>
      </c>
      <c r="C4812">
        <v>0</v>
      </c>
      <c r="D4812">
        <v>10</v>
      </c>
    </row>
    <row r="4813" spans="1:4" x14ac:dyDescent="0.2">
      <c r="A4813" t="s">
        <v>239</v>
      </c>
    </row>
    <row r="4814" spans="1:4" x14ac:dyDescent="0.2">
      <c r="A4814" t="s">
        <v>82</v>
      </c>
    </row>
    <row r="4815" spans="1:4" x14ac:dyDescent="0.2">
      <c r="A4815" t="s">
        <v>72</v>
      </c>
      <c r="B4815" s="20">
        <v>5441</v>
      </c>
      <c r="C4815" s="20">
        <v>5034</v>
      </c>
      <c r="D4815" s="20">
        <v>28343</v>
      </c>
    </row>
    <row r="4816" spans="1:4" x14ac:dyDescent="0.2">
      <c r="A4816" t="s">
        <v>59</v>
      </c>
      <c r="B4816">
        <v>35</v>
      </c>
      <c r="C4816">
        <v>33</v>
      </c>
      <c r="D4816">
        <v>154</v>
      </c>
    </row>
    <row r="4817" spans="1:4" x14ac:dyDescent="0.2">
      <c r="A4817" t="s">
        <v>60</v>
      </c>
      <c r="B4817">
        <v>7</v>
      </c>
      <c r="C4817">
        <v>7</v>
      </c>
      <c r="D4817">
        <v>54</v>
      </c>
    </row>
    <row r="4818" spans="1:4" x14ac:dyDescent="0.2">
      <c r="A4818" t="s">
        <v>61</v>
      </c>
      <c r="B4818">
        <v>19</v>
      </c>
      <c r="C4818">
        <v>17</v>
      </c>
      <c r="D4818">
        <v>53</v>
      </c>
    </row>
    <row r="4819" spans="1:4" x14ac:dyDescent="0.2">
      <c r="A4819" t="s">
        <v>62</v>
      </c>
      <c r="B4819">
        <v>439</v>
      </c>
      <c r="C4819">
        <v>398</v>
      </c>
      <c r="D4819" s="20">
        <v>2338</v>
      </c>
    </row>
    <row r="4820" spans="1:4" x14ac:dyDescent="0.2">
      <c r="A4820" t="s">
        <v>63</v>
      </c>
      <c r="B4820">
        <v>999</v>
      </c>
      <c r="C4820">
        <v>938</v>
      </c>
      <c r="D4820" s="20">
        <v>5212</v>
      </c>
    </row>
    <row r="4821" spans="1:4" x14ac:dyDescent="0.2">
      <c r="A4821" t="s">
        <v>64</v>
      </c>
      <c r="B4821" s="20">
        <v>3006</v>
      </c>
      <c r="C4821" s="20">
        <v>2839</v>
      </c>
      <c r="D4821" s="20">
        <v>16657</v>
      </c>
    </row>
    <row r="4822" spans="1:4" x14ac:dyDescent="0.2">
      <c r="A4822" t="s">
        <v>74</v>
      </c>
      <c r="B4822">
        <v>892</v>
      </c>
      <c r="C4822">
        <v>802</v>
      </c>
      <c r="D4822" s="20">
        <v>3875</v>
      </c>
    </row>
    <row r="4823" spans="1:4" x14ac:dyDescent="0.2">
      <c r="A4823" t="s">
        <v>66</v>
      </c>
      <c r="B4823">
        <v>44</v>
      </c>
      <c r="C4823">
        <v>0</v>
      </c>
      <c r="D4823">
        <v>0</v>
      </c>
    </row>
    <row r="4824" spans="1:4" x14ac:dyDescent="0.2">
      <c r="A4824" t="s">
        <v>83</v>
      </c>
    </row>
    <row r="4825" spans="1:4" x14ac:dyDescent="0.2">
      <c r="A4825" t="s">
        <v>72</v>
      </c>
      <c r="B4825">
        <v>0</v>
      </c>
      <c r="C4825">
        <v>0</v>
      </c>
      <c r="D4825">
        <v>0</v>
      </c>
    </row>
    <row r="4826" spans="1:4" x14ac:dyDescent="0.2">
      <c r="A4826" t="s">
        <v>59</v>
      </c>
      <c r="B4826">
        <v>0</v>
      </c>
      <c r="C4826">
        <v>0</v>
      </c>
      <c r="D4826">
        <v>0</v>
      </c>
    </row>
    <row r="4827" spans="1:4" x14ac:dyDescent="0.2">
      <c r="A4827" t="s">
        <v>60</v>
      </c>
      <c r="B4827">
        <v>0</v>
      </c>
      <c r="C4827">
        <v>0</v>
      </c>
      <c r="D4827">
        <v>0</v>
      </c>
    </row>
    <row r="4828" spans="1:4" x14ac:dyDescent="0.2">
      <c r="A4828" t="s">
        <v>61</v>
      </c>
      <c r="B4828">
        <v>0</v>
      </c>
      <c r="C4828">
        <v>0</v>
      </c>
      <c r="D4828">
        <v>0</v>
      </c>
    </row>
    <row r="4829" spans="1:4" x14ac:dyDescent="0.2">
      <c r="A4829" t="s">
        <v>62</v>
      </c>
      <c r="B4829">
        <v>0</v>
      </c>
      <c r="C4829">
        <v>0</v>
      </c>
      <c r="D4829">
        <v>0</v>
      </c>
    </row>
    <row r="4830" spans="1:4" x14ac:dyDescent="0.2">
      <c r="A4830" t="s">
        <v>63</v>
      </c>
      <c r="B4830">
        <v>0</v>
      </c>
      <c r="C4830">
        <v>0</v>
      </c>
      <c r="D4830">
        <v>0</v>
      </c>
    </row>
    <row r="4831" spans="1:4" x14ac:dyDescent="0.2">
      <c r="A4831" t="s">
        <v>64</v>
      </c>
      <c r="B4831">
        <v>0</v>
      </c>
      <c r="C4831">
        <v>0</v>
      </c>
      <c r="D4831">
        <v>0</v>
      </c>
    </row>
    <row r="4832" spans="1:4" x14ac:dyDescent="0.2">
      <c r="A4832" t="s">
        <v>74</v>
      </c>
      <c r="B4832">
        <v>0</v>
      </c>
      <c r="C4832">
        <v>0</v>
      </c>
      <c r="D4832">
        <v>0</v>
      </c>
    </row>
    <row r="4833" spans="1:4" x14ac:dyDescent="0.2">
      <c r="A4833" t="s">
        <v>66</v>
      </c>
      <c r="B4833">
        <v>0</v>
      </c>
      <c r="C4833">
        <v>0</v>
      </c>
      <c r="D4833">
        <v>0</v>
      </c>
    </row>
    <row r="4834" spans="1:4" x14ac:dyDescent="0.2">
      <c r="A4834" t="s">
        <v>84</v>
      </c>
    </row>
    <row r="4835" spans="1:4" x14ac:dyDescent="0.2">
      <c r="A4835" t="s">
        <v>72</v>
      </c>
      <c r="B4835" s="20">
        <v>5441</v>
      </c>
      <c r="C4835" s="20">
        <v>5034</v>
      </c>
      <c r="D4835" s="20">
        <v>28343</v>
      </c>
    </row>
    <row r="4836" spans="1:4" x14ac:dyDescent="0.2">
      <c r="A4836" t="s">
        <v>59</v>
      </c>
      <c r="B4836">
        <v>35</v>
      </c>
      <c r="C4836">
        <v>33</v>
      </c>
      <c r="D4836">
        <v>154</v>
      </c>
    </row>
    <row r="4837" spans="1:4" x14ac:dyDescent="0.2">
      <c r="A4837" t="s">
        <v>60</v>
      </c>
      <c r="B4837">
        <v>7</v>
      </c>
      <c r="C4837">
        <v>7</v>
      </c>
      <c r="D4837">
        <v>54</v>
      </c>
    </row>
    <row r="4838" spans="1:4" x14ac:dyDescent="0.2">
      <c r="A4838" t="s">
        <v>61</v>
      </c>
      <c r="B4838">
        <v>19</v>
      </c>
      <c r="C4838">
        <v>17</v>
      </c>
      <c r="D4838">
        <v>53</v>
      </c>
    </row>
    <row r="4839" spans="1:4" x14ac:dyDescent="0.2">
      <c r="A4839" t="s">
        <v>62</v>
      </c>
      <c r="B4839">
        <v>439</v>
      </c>
      <c r="C4839">
        <v>398</v>
      </c>
      <c r="D4839" s="20">
        <v>2338</v>
      </c>
    </row>
    <row r="4840" spans="1:4" x14ac:dyDescent="0.2">
      <c r="A4840" t="s">
        <v>63</v>
      </c>
      <c r="B4840">
        <v>999</v>
      </c>
      <c r="C4840">
        <v>938</v>
      </c>
      <c r="D4840" s="20">
        <v>5212</v>
      </c>
    </row>
    <row r="4841" spans="1:4" x14ac:dyDescent="0.2">
      <c r="A4841" t="s">
        <v>64</v>
      </c>
      <c r="B4841" s="20">
        <v>3006</v>
      </c>
      <c r="C4841" s="20">
        <v>2839</v>
      </c>
      <c r="D4841" s="20">
        <v>16657</v>
      </c>
    </row>
    <row r="4842" spans="1:4" x14ac:dyDescent="0.2">
      <c r="A4842" t="s">
        <v>74</v>
      </c>
      <c r="B4842">
        <v>892</v>
      </c>
      <c r="C4842">
        <v>802</v>
      </c>
      <c r="D4842" s="20">
        <v>3875</v>
      </c>
    </row>
    <row r="4843" spans="1:4" x14ac:dyDescent="0.2">
      <c r="A4843" t="s">
        <v>66</v>
      </c>
      <c r="B4843">
        <v>44</v>
      </c>
      <c r="C4843">
        <v>0</v>
      </c>
      <c r="D4843">
        <v>0</v>
      </c>
    </row>
    <row r="4844" spans="1:4" x14ac:dyDescent="0.2">
      <c r="A4844" t="s">
        <v>240</v>
      </c>
    </row>
    <row r="4845" spans="1:4" x14ac:dyDescent="0.2">
      <c r="A4845" t="s">
        <v>82</v>
      </c>
    </row>
    <row r="4846" spans="1:4" x14ac:dyDescent="0.2">
      <c r="A4846" t="s">
        <v>72</v>
      </c>
      <c r="B4846" s="20">
        <v>495719</v>
      </c>
      <c r="C4846" s="20">
        <v>447951</v>
      </c>
      <c r="D4846" s="20">
        <v>1903894</v>
      </c>
    </row>
    <row r="4847" spans="1:4" x14ac:dyDescent="0.2">
      <c r="A4847" t="s">
        <v>59</v>
      </c>
      <c r="B4847" s="20">
        <v>69868</v>
      </c>
      <c r="C4847" s="20">
        <v>65787</v>
      </c>
      <c r="D4847" s="20">
        <v>285834</v>
      </c>
    </row>
    <row r="4848" spans="1:4" x14ac:dyDescent="0.2">
      <c r="A4848" t="s">
        <v>60</v>
      </c>
      <c r="B4848" s="20">
        <v>53391</v>
      </c>
      <c r="C4848" s="20">
        <v>50223</v>
      </c>
      <c r="D4848" s="20">
        <v>233709</v>
      </c>
    </row>
    <row r="4849" spans="1:4" x14ac:dyDescent="0.2">
      <c r="A4849" t="s">
        <v>61</v>
      </c>
      <c r="B4849" s="20">
        <v>95387</v>
      </c>
      <c r="C4849" s="20">
        <v>91338</v>
      </c>
      <c r="D4849" s="20">
        <v>407707</v>
      </c>
    </row>
    <row r="4850" spans="1:4" x14ac:dyDescent="0.2">
      <c r="A4850" t="s">
        <v>62</v>
      </c>
      <c r="B4850" s="20">
        <v>125552</v>
      </c>
      <c r="C4850" s="20">
        <v>118021</v>
      </c>
      <c r="D4850" s="20">
        <v>495251</v>
      </c>
    </row>
    <row r="4851" spans="1:4" x14ac:dyDescent="0.2">
      <c r="A4851" t="s">
        <v>63</v>
      </c>
      <c r="B4851" s="20">
        <v>95815</v>
      </c>
      <c r="C4851" s="20">
        <v>88835</v>
      </c>
      <c r="D4851" s="20">
        <v>363008</v>
      </c>
    </row>
    <row r="4852" spans="1:4" x14ac:dyDescent="0.2">
      <c r="A4852" t="s">
        <v>64</v>
      </c>
      <c r="B4852" s="20">
        <v>33709</v>
      </c>
      <c r="C4852" s="20">
        <v>28730</v>
      </c>
      <c r="D4852" s="20">
        <v>102963</v>
      </c>
    </row>
    <row r="4853" spans="1:4" x14ac:dyDescent="0.2">
      <c r="A4853" t="s">
        <v>74</v>
      </c>
      <c r="B4853" s="20">
        <v>5779</v>
      </c>
      <c r="C4853" s="20">
        <v>5017</v>
      </c>
      <c r="D4853" s="20">
        <v>15130</v>
      </c>
    </row>
    <row r="4854" spans="1:4" x14ac:dyDescent="0.2">
      <c r="A4854" t="s">
        <v>66</v>
      </c>
      <c r="B4854" s="20">
        <v>16218</v>
      </c>
      <c r="C4854">
        <v>0</v>
      </c>
      <c r="D4854">
        <v>292</v>
      </c>
    </row>
    <row r="4855" spans="1:4" x14ac:dyDescent="0.2">
      <c r="A4855" t="s">
        <v>83</v>
      </c>
    </row>
    <row r="4856" spans="1:4" x14ac:dyDescent="0.2">
      <c r="A4856" t="s">
        <v>72</v>
      </c>
      <c r="B4856" s="20">
        <v>309862</v>
      </c>
      <c r="C4856" s="20">
        <v>287444</v>
      </c>
      <c r="D4856" s="20">
        <v>1256588</v>
      </c>
    </row>
    <row r="4857" spans="1:4" x14ac:dyDescent="0.2">
      <c r="A4857" t="s">
        <v>59</v>
      </c>
      <c r="B4857" s="20">
        <v>52160</v>
      </c>
      <c r="C4857" s="20">
        <v>49636</v>
      </c>
      <c r="D4857" s="20">
        <v>219554</v>
      </c>
    </row>
    <row r="4858" spans="1:4" x14ac:dyDescent="0.2">
      <c r="A4858" t="s">
        <v>60</v>
      </c>
      <c r="B4858" s="20">
        <v>41205</v>
      </c>
      <c r="C4858" s="20">
        <v>39175</v>
      </c>
      <c r="D4858" s="20">
        <v>185627</v>
      </c>
    </row>
    <row r="4859" spans="1:4" x14ac:dyDescent="0.2">
      <c r="A4859" t="s">
        <v>61</v>
      </c>
      <c r="B4859" s="20">
        <v>71210</v>
      </c>
      <c r="C4859" s="20">
        <v>68693</v>
      </c>
      <c r="D4859" s="20">
        <v>311953</v>
      </c>
    </row>
    <row r="4860" spans="1:4" x14ac:dyDescent="0.2">
      <c r="A4860" t="s">
        <v>62</v>
      </c>
      <c r="B4860" s="20">
        <v>80041</v>
      </c>
      <c r="C4860" s="20">
        <v>76272</v>
      </c>
      <c r="D4860" s="20">
        <v>323718</v>
      </c>
    </row>
    <row r="4861" spans="1:4" x14ac:dyDescent="0.2">
      <c r="A4861" t="s">
        <v>63</v>
      </c>
      <c r="B4861" s="20">
        <v>49474</v>
      </c>
      <c r="C4861" s="20">
        <v>46581</v>
      </c>
      <c r="D4861" s="20">
        <v>191624</v>
      </c>
    </row>
    <row r="4862" spans="1:4" x14ac:dyDescent="0.2">
      <c r="A4862" t="s">
        <v>64</v>
      </c>
      <c r="B4862" s="20">
        <v>7742</v>
      </c>
      <c r="C4862" s="20">
        <v>6526</v>
      </c>
      <c r="D4862" s="20">
        <v>22282</v>
      </c>
    </row>
    <row r="4863" spans="1:4" x14ac:dyDescent="0.2">
      <c r="A4863" t="s">
        <v>74</v>
      </c>
      <c r="B4863">
        <v>677</v>
      </c>
      <c r="C4863">
        <v>561</v>
      </c>
      <c r="D4863" s="20">
        <v>1655</v>
      </c>
    </row>
    <row r="4864" spans="1:4" x14ac:dyDescent="0.2">
      <c r="A4864" t="s">
        <v>66</v>
      </c>
      <c r="B4864" s="20">
        <v>7353</v>
      </c>
      <c r="C4864">
        <v>0</v>
      </c>
      <c r="D4864">
        <v>175</v>
      </c>
    </row>
    <row r="4865" spans="1:4" x14ac:dyDescent="0.2">
      <c r="A4865" t="s">
        <v>84</v>
      </c>
    </row>
    <row r="4866" spans="1:4" x14ac:dyDescent="0.2">
      <c r="A4866" t="s">
        <v>72</v>
      </c>
      <c r="B4866" s="20">
        <v>185857</v>
      </c>
      <c r="C4866" s="20">
        <v>160507</v>
      </c>
      <c r="D4866" s="20">
        <v>647306</v>
      </c>
    </row>
    <row r="4867" spans="1:4" x14ac:dyDescent="0.2">
      <c r="A4867" t="s">
        <v>59</v>
      </c>
      <c r="B4867" s="20">
        <v>17708</v>
      </c>
      <c r="C4867" s="20">
        <v>16151</v>
      </c>
      <c r="D4867" s="20">
        <v>66280</v>
      </c>
    </row>
    <row r="4868" spans="1:4" x14ac:dyDescent="0.2">
      <c r="A4868" t="s">
        <v>60</v>
      </c>
      <c r="B4868" s="20">
        <v>12186</v>
      </c>
      <c r="C4868" s="20">
        <v>11048</v>
      </c>
      <c r="D4868" s="20">
        <v>48082</v>
      </c>
    </row>
    <row r="4869" spans="1:4" x14ac:dyDescent="0.2">
      <c r="A4869" t="s">
        <v>61</v>
      </c>
      <c r="B4869" s="20">
        <v>24177</v>
      </c>
      <c r="C4869" s="20">
        <v>22645</v>
      </c>
      <c r="D4869" s="20">
        <v>95754</v>
      </c>
    </row>
    <row r="4870" spans="1:4" x14ac:dyDescent="0.2">
      <c r="A4870" t="s">
        <v>62</v>
      </c>
      <c r="B4870" s="20">
        <v>45511</v>
      </c>
      <c r="C4870" s="20">
        <v>41749</v>
      </c>
      <c r="D4870" s="20">
        <v>171533</v>
      </c>
    </row>
    <row r="4871" spans="1:4" x14ac:dyDescent="0.2">
      <c r="A4871" t="s">
        <v>63</v>
      </c>
      <c r="B4871" s="20">
        <v>46341</v>
      </c>
      <c r="C4871" s="20">
        <v>42254</v>
      </c>
      <c r="D4871" s="20">
        <v>171384</v>
      </c>
    </row>
    <row r="4872" spans="1:4" x14ac:dyDescent="0.2">
      <c r="A4872" t="s">
        <v>64</v>
      </c>
      <c r="B4872" s="20">
        <v>25967</v>
      </c>
      <c r="C4872" s="20">
        <v>22204</v>
      </c>
      <c r="D4872" s="20">
        <v>80681</v>
      </c>
    </row>
    <row r="4873" spans="1:4" x14ac:dyDescent="0.2">
      <c r="A4873" t="s">
        <v>74</v>
      </c>
      <c r="B4873" s="20">
        <v>5102</v>
      </c>
      <c r="C4873" s="20">
        <v>4456</v>
      </c>
      <c r="D4873" s="20">
        <v>13475</v>
      </c>
    </row>
    <row r="4874" spans="1:4" x14ac:dyDescent="0.2">
      <c r="A4874" t="s">
        <v>66</v>
      </c>
      <c r="B4874" s="20">
        <v>8865</v>
      </c>
      <c r="C4874">
        <v>0</v>
      </c>
      <c r="D4874">
        <v>117</v>
      </c>
    </row>
    <row r="4875" spans="1:4" x14ac:dyDescent="0.2">
      <c r="A4875" t="s">
        <v>241</v>
      </c>
    </row>
    <row r="4876" spans="1:4" x14ac:dyDescent="0.2">
      <c r="A4876" t="s">
        <v>82</v>
      </c>
    </row>
    <row r="4877" spans="1:4" x14ac:dyDescent="0.2">
      <c r="A4877" t="s">
        <v>72</v>
      </c>
      <c r="B4877" s="20">
        <v>250256</v>
      </c>
      <c r="C4877" s="20">
        <v>233497</v>
      </c>
      <c r="D4877" s="20">
        <v>1029426</v>
      </c>
    </row>
    <row r="4878" spans="1:4" x14ac:dyDescent="0.2">
      <c r="A4878" t="s">
        <v>59</v>
      </c>
      <c r="B4878" s="20">
        <v>45732</v>
      </c>
      <c r="C4878" s="20">
        <v>43786</v>
      </c>
      <c r="D4878" s="20">
        <v>195481</v>
      </c>
    </row>
    <row r="4879" spans="1:4" x14ac:dyDescent="0.2">
      <c r="A4879" t="s">
        <v>60</v>
      </c>
      <c r="B4879" s="20">
        <v>37735</v>
      </c>
      <c r="C4879" s="20">
        <v>35925</v>
      </c>
      <c r="D4879" s="20">
        <v>170903</v>
      </c>
    </row>
    <row r="4880" spans="1:4" x14ac:dyDescent="0.2">
      <c r="A4880" t="s">
        <v>61</v>
      </c>
      <c r="B4880" s="20">
        <v>63598</v>
      </c>
      <c r="C4880" s="20">
        <v>61520</v>
      </c>
      <c r="D4880" s="20">
        <v>279994</v>
      </c>
    </row>
    <row r="4881" spans="1:4" x14ac:dyDescent="0.2">
      <c r="A4881" t="s">
        <v>62</v>
      </c>
      <c r="B4881" s="20">
        <v>61877</v>
      </c>
      <c r="C4881" s="20">
        <v>59233</v>
      </c>
      <c r="D4881" s="20">
        <v>251125</v>
      </c>
    </row>
    <row r="4882" spans="1:4" x14ac:dyDescent="0.2">
      <c r="A4882" t="s">
        <v>63</v>
      </c>
      <c r="B4882" s="20">
        <v>32134</v>
      </c>
      <c r="C4882" s="20">
        <v>30481</v>
      </c>
      <c r="D4882" s="20">
        <v>123271</v>
      </c>
    </row>
    <row r="4883" spans="1:4" x14ac:dyDescent="0.2">
      <c r="A4883" t="s">
        <v>64</v>
      </c>
      <c r="B4883" s="20">
        <v>2904</v>
      </c>
      <c r="C4883" s="20">
        <v>2336</v>
      </c>
      <c r="D4883" s="20">
        <v>7808</v>
      </c>
    </row>
    <row r="4884" spans="1:4" x14ac:dyDescent="0.2">
      <c r="A4884" t="s">
        <v>74</v>
      </c>
      <c r="B4884">
        <v>264</v>
      </c>
      <c r="C4884">
        <v>216</v>
      </c>
      <c r="D4884">
        <v>728</v>
      </c>
    </row>
    <row r="4885" spans="1:4" x14ac:dyDescent="0.2">
      <c r="A4885" t="s">
        <v>66</v>
      </c>
      <c r="B4885" s="20">
        <v>6012</v>
      </c>
      <c r="C4885">
        <v>0</v>
      </c>
      <c r="D4885">
        <v>116</v>
      </c>
    </row>
    <row r="4886" spans="1:4" x14ac:dyDescent="0.2">
      <c r="A4886" t="s">
        <v>83</v>
      </c>
    </row>
    <row r="4887" spans="1:4" x14ac:dyDescent="0.2">
      <c r="A4887" t="s">
        <v>72</v>
      </c>
      <c r="B4887" s="20">
        <v>250256</v>
      </c>
      <c r="C4887" s="20">
        <v>233497</v>
      </c>
      <c r="D4887" s="20">
        <v>1029426</v>
      </c>
    </row>
    <row r="4888" spans="1:4" x14ac:dyDescent="0.2">
      <c r="A4888" t="s">
        <v>59</v>
      </c>
      <c r="B4888" s="20">
        <v>45732</v>
      </c>
      <c r="C4888" s="20">
        <v>43786</v>
      </c>
      <c r="D4888" s="20">
        <v>195481</v>
      </c>
    </row>
    <row r="4889" spans="1:4" x14ac:dyDescent="0.2">
      <c r="A4889" t="s">
        <v>60</v>
      </c>
      <c r="B4889" s="20">
        <v>37735</v>
      </c>
      <c r="C4889" s="20">
        <v>35925</v>
      </c>
      <c r="D4889" s="20">
        <v>170903</v>
      </c>
    </row>
    <row r="4890" spans="1:4" x14ac:dyDescent="0.2">
      <c r="A4890" t="s">
        <v>61</v>
      </c>
      <c r="B4890" s="20">
        <v>63598</v>
      </c>
      <c r="C4890" s="20">
        <v>61520</v>
      </c>
      <c r="D4890" s="20">
        <v>279994</v>
      </c>
    </row>
    <row r="4891" spans="1:4" x14ac:dyDescent="0.2">
      <c r="A4891" t="s">
        <v>62</v>
      </c>
      <c r="B4891" s="20">
        <v>61877</v>
      </c>
      <c r="C4891" s="20">
        <v>59233</v>
      </c>
      <c r="D4891" s="20">
        <v>251125</v>
      </c>
    </row>
    <row r="4892" spans="1:4" x14ac:dyDescent="0.2">
      <c r="A4892" t="s">
        <v>63</v>
      </c>
      <c r="B4892" s="20">
        <v>32134</v>
      </c>
      <c r="C4892" s="20">
        <v>30481</v>
      </c>
      <c r="D4892" s="20">
        <v>123271</v>
      </c>
    </row>
    <row r="4893" spans="1:4" x14ac:dyDescent="0.2">
      <c r="A4893" t="s">
        <v>64</v>
      </c>
      <c r="B4893" s="20">
        <v>2904</v>
      </c>
      <c r="C4893" s="20">
        <v>2336</v>
      </c>
      <c r="D4893" s="20">
        <v>7808</v>
      </c>
    </row>
    <row r="4894" spans="1:4" x14ac:dyDescent="0.2">
      <c r="A4894" t="s">
        <v>74</v>
      </c>
      <c r="B4894">
        <v>264</v>
      </c>
      <c r="C4894">
        <v>216</v>
      </c>
      <c r="D4894">
        <v>728</v>
      </c>
    </row>
    <row r="4895" spans="1:4" x14ac:dyDescent="0.2">
      <c r="A4895" t="s">
        <v>66</v>
      </c>
      <c r="B4895" s="20">
        <v>6012</v>
      </c>
      <c r="C4895">
        <v>0</v>
      </c>
      <c r="D4895">
        <v>116</v>
      </c>
    </row>
    <row r="4896" spans="1:4" x14ac:dyDescent="0.2">
      <c r="A4896" t="s">
        <v>84</v>
      </c>
    </row>
    <row r="4897" spans="1:4" x14ac:dyDescent="0.2">
      <c r="A4897" t="s">
        <v>72</v>
      </c>
      <c r="B4897">
        <v>0</v>
      </c>
      <c r="C4897">
        <v>0</v>
      </c>
      <c r="D4897">
        <v>0</v>
      </c>
    </row>
    <row r="4898" spans="1:4" x14ac:dyDescent="0.2">
      <c r="A4898" t="s">
        <v>59</v>
      </c>
      <c r="B4898">
        <v>0</v>
      </c>
      <c r="C4898">
        <v>0</v>
      </c>
      <c r="D4898">
        <v>0</v>
      </c>
    </row>
    <row r="4899" spans="1:4" x14ac:dyDescent="0.2">
      <c r="A4899" t="s">
        <v>60</v>
      </c>
      <c r="B4899">
        <v>0</v>
      </c>
      <c r="C4899">
        <v>0</v>
      </c>
      <c r="D4899">
        <v>0</v>
      </c>
    </row>
    <row r="4900" spans="1:4" x14ac:dyDescent="0.2">
      <c r="A4900" t="s">
        <v>61</v>
      </c>
      <c r="B4900">
        <v>0</v>
      </c>
      <c r="C4900">
        <v>0</v>
      </c>
      <c r="D4900">
        <v>0</v>
      </c>
    </row>
    <row r="4901" spans="1:4" x14ac:dyDescent="0.2">
      <c r="A4901" t="s">
        <v>62</v>
      </c>
      <c r="B4901">
        <v>0</v>
      </c>
      <c r="C4901">
        <v>0</v>
      </c>
      <c r="D4901">
        <v>0</v>
      </c>
    </row>
    <row r="4902" spans="1:4" x14ac:dyDescent="0.2">
      <c r="A4902" t="s">
        <v>63</v>
      </c>
      <c r="B4902">
        <v>0</v>
      </c>
      <c r="C4902">
        <v>0</v>
      </c>
      <c r="D4902">
        <v>0</v>
      </c>
    </row>
    <row r="4903" spans="1:4" x14ac:dyDescent="0.2">
      <c r="A4903" t="s">
        <v>64</v>
      </c>
      <c r="B4903">
        <v>0</v>
      </c>
      <c r="C4903">
        <v>0</v>
      </c>
      <c r="D4903">
        <v>0</v>
      </c>
    </row>
    <row r="4904" spans="1:4" x14ac:dyDescent="0.2">
      <c r="A4904" t="s">
        <v>74</v>
      </c>
      <c r="B4904">
        <v>0</v>
      </c>
      <c r="C4904">
        <v>0</v>
      </c>
      <c r="D4904">
        <v>0</v>
      </c>
    </row>
    <row r="4905" spans="1:4" x14ac:dyDescent="0.2">
      <c r="A4905" t="s">
        <v>66</v>
      </c>
      <c r="B4905">
        <v>0</v>
      </c>
      <c r="C4905">
        <v>0</v>
      </c>
      <c r="D4905">
        <v>0</v>
      </c>
    </row>
    <row r="4906" spans="1:4" x14ac:dyDescent="0.2">
      <c r="A4906" t="s">
        <v>242</v>
      </c>
    </row>
    <row r="4907" spans="1:4" x14ac:dyDescent="0.2">
      <c r="A4907" t="s">
        <v>82</v>
      </c>
    </row>
    <row r="4908" spans="1:4" x14ac:dyDescent="0.2">
      <c r="A4908" t="s">
        <v>72</v>
      </c>
      <c r="B4908" s="20">
        <v>61202</v>
      </c>
      <c r="C4908" s="20">
        <v>52944</v>
      </c>
      <c r="D4908" s="20">
        <v>209700</v>
      </c>
    </row>
    <row r="4909" spans="1:4" x14ac:dyDescent="0.2">
      <c r="A4909" t="s">
        <v>59</v>
      </c>
      <c r="B4909" s="20">
        <v>9431</v>
      </c>
      <c r="C4909" s="20">
        <v>8606</v>
      </c>
      <c r="D4909" s="20">
        <v>34768</v>
      </c>
    </row>
    <row r="4910" spans="1:4" x14ac:dyDescent="0.2">
      <c r="A4910" t="s">
        <v>60</v>
      </c>
      <c r="B4910" s="20">
        <v>3017</v>
      </c>
      <c r="C4910" s="20">
        <v>2867</v>
      </c>
      <c r="D4910" s="20">
        <v>11992</v>
      </c>
    </row>
    <row r="4911" spans="1:4" x14ac:dyDescent="0.2">
      <c r="A4911" t="s">
        <v>61</v>
      </c>
      <c r="B4911" s="20">
        <v>7882</v>
      </c>
      <c r="C4911" s="20">
        <v>7339</v>
      </c>
      <c r="D4911" s="20">
        <v>30352</v>
      </c>
    </row>
    <row r="4912" spans="1:4" x14ac:dyDescent="0.2">
      <c r="A4912" t="s">
        <v>62</v>
      </c>
      <c r="B4912" s="20">
        <v>18409</v>
      </c>
      <c r="C4912" s="20">
        <v>16949</v>
      </c>
      <c r="D4912" s="20">
        <v>67493</v>
      </c>
    </row>
    <row r="4913" spans="1:4" x14ac:dyDescent="0.2">
      <c r="A4913" t="s">
        <v>63</v>
      </c>
      <c r="B4913" s="20">
        <v>15696</v>
      </c>
      <c r="C4913" s="20">
        <v>14269</v>
      </c>
      <c r="D4913" s="20">
        <v>55846</v>
      </c>
    </row>
    <row r="4914" spans="1:4" x14ac:dyDescent="0.2">
      <c r="A4914" t="s">
        <v>64</v>
      </c>
      <c r="B4914" s="20">
        <v>3419</v>
      </c>
      <c r="C4914" s="20">
        <v>2685</v>
      </c>
      <c r="D4914" s="20">
        <v>8596</v>
      </c>
    </row>
    <row r="4915" spans="1:4" x14ac:dyDescent="0.2">
      <c r="A4915" t="s">
        <v>74</v>
      </c>
      <c r="B4915">
        <v>305</v>
      </c>
      <c r="C4915">
        <v>229</v>
      </c>
      <c r="D4915">
        <v>585</v>
      </c>
    </row>
    <row r="4916" spans="1:4" x14ac:dyDescent="0.2">
      <c r="A4916" t="s">
        <v>66</v>
      </c>
      <c r="B4916" s="20">
        <v>3043</v>
      </c>
      <c r="C4916">
        <v>0</v>
      </c>
      <c r="D4916">
        <v>68</v>
      </c>
    </row>
    <row r="4917" spans="1:4" x14ac:dyDescent="0.2">
      <c r="A4917" t="s">
        <v>83</v>
      </c>
    </row>
    <row r="4918" spans="1:4" x14ac:dyDescent="0.2">
      <c r="A4918" t="s">
        <v>72</v>
      </c>
      <c r="B4918" s="20">
        <v>28901</v>
      </c>
      <c r="C4918" s="20">
        <v>25393</v>
      </c>
      <c r="D4918" s="20">
        <v>105290</v>
      </c>
    </row>
    <row r="4919" spans="1:4" x14ac:dyDescent="0.2">
      <c r="A4919" t="s">
        <v>59</v>
      </c>
      <c r="B4919" s="20">
        <v>3033</v>
      </c>
      <c r="C4919" s="20">
        <v>2790</v>
      </c>
      <c r="D4919" s="20">
        <v>11437</v>
      </c>
    </row>
    <row r="4920" spans="1:4" x14ac:dyDescent="0.2">
      <c r="A4920" t="s">
        <v>60</v>
      </c>
      <c r="B4920" s="20">
        <v>1104</v>
      </c>
      <c r="C4920" s="20">
        <v>1048</v>
      </c>
      <c r="D4920" s="20">
        <v>4736</v>
      </c>
    </row>
    <row r="4921" spans="1:4" x14ac:dyDescent="0.2">
      <c r="A4921" t="s">
        <v>61</v>
      </c>
      <c r="B4921" s="20">
        <v>3557</v>
      </c>
      <c r="C4921" s="20">
        <v>3304</v>
      </c>
      <c r="D4921" s="20">
        <v>14688</v>
      </c>
    </row>
    <row r="4922" spans="1:4" x14ac:dyDescent="0.2">
      <c r="A4922" t="s">
        <v>62</v>
      </c>
      <c r="B4922" s="20">
        <v>8977</v>
      </c>
      <c r="C4922" s="20">
        <v>8290</v>
      </c>
      <c r="D4922" s="20">
        <v>35118</v>
      </c>
    </row>
    <row r="4923" spans="1:4" x14ac:dyDescent="0.2">
      <c r="A4923" t="s">
        <v>63</v>
      </c>
      <c r="B4923" s="20">
        <v>8681</v>
      </c>
      <c r="C4923" s="20">
        <v>7891</v>
      </c>
      <c r="D4923" s="20">
        <v>32742</v>
      </c>
    </row>
    <row r="4924" spans="1:4" x14ac:dyDescent="0.2">
      <c r="A4924" t="s">
        <v>64</v>
      </c>
      <c r="B4924" s="20">
        <v>2396</v>
      </c>
      <c r="C4924" s="20">
        <v>1909</v>
      </c>
      <c r="D4924" s="20">
        <v>6151</v>
      </c>
    </row>
    <row r="4925" spans="1:4" x14ac:dyDescent="0.2">
      <c r="A4925" t="s">
        <v>74</v>
      </c>
      <c r="B4925">
        <v>217</v>
      </c>
      <c r="C4925">
        <v>161</v>
      </c>
      <c r="D4925">
        <v>385</v>
      </c>
    </row>
    <row r="4926" spans="1:4" x14ac:dyDescent="0.2">
      <c r="A4926" t="s">
        <v>66</v>
      </c>
      <c r="B4926">
        <v>936</v>
      </c>
      <c r="C4926">
        <v>0</v>
      </c>
      <c r="D4926">
        <v>33</v>
      </c>
    </row>
    <row r="4927" spans="1:4" x14ac:dyDescent="0.2">
      <c r="A4927" t="s">
        <v>84</v>
      </c>
    </row>
    <row r="4928" spans="1:4" x14ac:dyDescent="0.2">
      <c r="A4928" t="s">
        <v>72</v>
      </c>
      <c r="B4928" s="20">
        <v>32301</v>
      </c>
      <c r="C4928" s="20">
        <v>27551</v>
      </c>
      <c r="D4928" s="20">
        <v>104410</v>
      </c>
    </row>
    <row r="4929" spans="1:4" x14ac:dyDescent="0.2">
      <c r="A4929" t="s">
        <v>59</v>
      </c>
      <c r="B4929" s="20">
        <v>6398</v>
      </c>
      <c r="C4929" s="20">
        <v>5816</v>
      </c>
      <c r="D4929" s="20">
        <v>23331</v>
      </c>
    </row>
    <row r="4930" spans="1:4" x14ac:dyDescent="0.2">
      <c r="A4930" t="s">
        <v>60</v>
      </c>
      <c r="B4930" s="20">
        <v>1913</v>
      </c>
      <c r="C4930" s="20">
        <v>1819</v>
      </c>
      <c r="D4930" s="20">
        <v>7256</v>
      </c>
    </row>
    <row r="4931" spans="1:4" x14ac:dyDescent="0.2">
      <c r="A4931" t="s">
        <v>61</v>
      </c>
      <c r="B4931" s="20">
        <v>4325</v>
      </c>
      <c r="C4931" s="20">
        <v>4035</v>
      </c>
      <c r="D4931" s="20">
        <v>15664</v>
      </c>
    </row>
    <row r="4932" spans="1:4" x14ac:dyDescent="0.2">
      <c r="A4932" t="s">
        <v>62</v>
      </c>
      <c r="B4932" s="20">
        <v>9432</v>
      </c>
      <c r="C4932" s="20">
        <v>8659</v>
      </c>
      <c r="D4932" s="20">
        <v>32375</v>
      </c>
    </row>
    <row r="4933" spans="1:4" x14ac:dyDescent="0.2">
      <c r="A4933" t="s">
        <v>63</v>
      </c>
      <c r="B4933" s="20">
        <v>7015</v>
      </c>
      <c r="C4933" s="20">
        <v>6378</v>
      </c>
      <c r="D4933" s="20">
        <v>23104</v>
      </c>
    </row>
    <row r="4934" spans="1:4" x14ac:dyDescent="0.2">
      <c r="A4934" t="s">
        <v>64</v>
      </c>
      <c r="B4934" s="20">
        <v>1023</v>
      </c>
      <c r="C4934">
        <v>776</v>
      </c>
      <c r="D4934" s="20">
        <v>2445</v>
      </c>
    </row>
    <row r="4935" spans="1:4" x14ac:dyDescent="0.2">
      <c r="A4935" t="s">
        <v>74</v>
      </c>
      <c r="B4935">
        <v>88</v>
      </c>
      <c r="C4935">
        <v>68</v>
      </c>
      <c r="D4935">
        <v>200</v>
      </c>
    </row>
    <row r="4936" spans="1:4" x14ac:dyDescent="0.2">
      <c r="A4936" t="s">
        <v>66</v>
      </c>
      <c r="B4936" s="20">
        <v>2107</v>
      </c>
      <c r="C4936">
        <v>0</v>
      </c>
      <c r="D4936">
        <v>35</v>
      </c>
    </row>
    <row r="4937" spans="1:4" x14ac:dyDescent="0.2">
      <c r="A4937" t="s">
        <v>243</v>
      </c>
    </row>
    <row r="4938" spans="1:4" x14ac:dyDescent="0.2">
      <c r="A4938" t="s">
        <v>82</v>
      </c>
    </row>
    <row r="4939" spans="1:4" x14ac:dyDescent="0.2">
      <c r="A4939" t="s">
        <v>72</v>
      </c>
      <c r="B4939" s="20">
        <v>15022</v>
      </c>
      <c r="C4939" s="20">
        <v>13795</v>
      </c>
      <c r="D4939" s="20">
        <v>62247</v>
      </c>
    </row>
    <row r="4940" spans="1:4" x14ac:dyDescent="0.2">
      <c r="A4940" t="s">
        <v>59</v>
      </c>
      <c r="B4940">
        <v>592</v>
      </c>
      <c r="C4940">
        <v>554</v>
      </c>
      <c r="D4940" s="20">
        <v>2404</v>
      </c>
    </row>
    <row r="4941" spans="1:4" x14ac:dyDescent="0.2">
      <c r="A4941" t="s">
        <v>60</v>
      </c>
      <c r="B4941">
        <v>380</v>
      </c>
      <c r="C4941">
        <v>336</v>
      </c>
      <c r="D4941" s="20">
        <v>1698</v>
      </c>
    </row>
    <row r="4942" spans="1:4" x14ac:dyDescent="0.2">
      <c r="A4942" t="s">
        <v>61</v>
      </c>
      <c r="B4942">
        <v>556</v>
      </c>
      <c r="C4942">
        <v>513</v>
      </c>
      <c r="D4942" s="20">
        <v>2518</v>
      </c>
    </row>
    <row r="4943" spans="1:4" x14ac:dyDescent="0.2">
      <c r="A4943" t="s">
        <v>62</v>
      </c>
      <c r="B4943" s="20">
        <v>4352</v>
      </c>
      <c r="C4943" s="20">
        <v>4015</v>
      </c>
      <c r="D4943" s="20">
        <v>19621</v>
      </c>
    </row>
    <row r="4944" spans="1:4" x14ac:dyDescent="0.2">
      <c r="A4944" t="s">
        <v>63</v>
      </c>
      <c r="B4944" s="20">
        <v>4068</v>
      </c>
      <c r="C4944" s="20">
        <v>3789</v>
      </c>
      <c r="D4944" s="20">
        <v>17642</v>
      </c>
    </row>
    <row r="4945" spans="1:4" x14ac:dyDescent="0.2">
      <c r="A4945" t="s">
        <v>64</v>
      </c>
      <c r="B4945" s="20">
        <v>4117</v>
      </c>
      <c r="C4945" s="20">
        <v>3800</v>
      </c>
      <c r="D4945" s="20">
        <v>16101</v>
      </c>
    </row>
    <row r="4946" spans="1:4" x14ac:dyDescent="0.2">
      <c r="A4946" t="s">
        <v>74</v>
      </c>
      <c r="B4946">
        <v>857</v>
      </c>
      <c r="C4946">
        <v>788</v>
      </c>
      <c r="D4946" s="20">
        <v>2263</v>
      </c>
    </row>
    <row r="4947" spans="1:4" x14ac:dyDescent="0.2">
      <c r="A4947" t="s">
        <v>66</v>
      </c>
      <c r="B4947">
        <v>100</v>
      </c>
      <c r="C4947">
        <v>0</v>
      </c>
      <c r="D4947">
        <v>0</v>
      </c>
    </row>
    <row r="4948" spans="1:4" x14ac:dyDescent="0.2">
      <c r="A4948" t="s">
        <v>83</v>
      </c>
    </row>
    <row r="4949" spans="1:4" x14ac:dyDescent="0.2">
      <c r="A4949" t="s">
        <v>72</v>
      </c>
      <c r="B4949" s="20">
        <v>2570</v>
      </c>
      <c r="C4949" s="20">
        <v>2426</v>
      </c>
      <c r="D4949" s="20">
        <v>11762</v>
      </c>
    </row>
    <row r="4950" spans="1:4" x14ac:dyDescent="0.2">
      <c r="A4950" t="s">
        <v>59</v>
      </c>
      <c r="B4950">
        <v>322</v>
      </c>
      <c r="C4950">
        <v>307</v>
      </c>
      <c r="D4950" s="20">
        <v>1353</v>
      </c>
    </row>
    <row r="4951" spans="1:4" x14ac:dyDescent="0.2">
      <c r="A4951" t="s">
        <v>60</v>
      </c>
      <c r="B4951">
        <v>138</v>
      </c>
      <c r="C4951">
        <v>128</v>
      </c>
      <c r="D4951">
        <v>639</v>
      </c>
    </row>
    <row r="4952" spans="1:4" x14ac:dyDescent="0.2">
      <c r="A4952" t="s">
        <v>61</v>
      </c>
      <c r="B4952">
        <v>138</v>
      </c>
      <c r="C4952">
        <v>135</v>
      </c>
      <c r="D4952">
        <v>730</v>
      </c>
    </row>
    <row r="4953" spans="1:4" x14ac:dyDescent="0.2">
      <c r="A4953" t="s">
        <v>62</v>
      </c>
      <c r="B4953">
        <v>921</v>
      </c>
      <c r="C4953">
        <v>880</v>
      </c>
      <c r="D4953" s="20">
        <v>4281</v>
      </c>
    </row>
    <row r="4954" spans="1:4" x14ac:dyDescent="0.2">
      <c r="A4954" t="s">
        <v>63</v>
      </c>
      <c r="B4954">
        <v>934</v>
      </c>
      <c r="C4954">
        <v>884</v>
      </c>
      <c r="D4954" s="20">
        <v>4361</v>
      </c>
    </row>
    <row r="4955" spans="1:4" x14ac:dyDescent="0.2">
      <c r="A4955" t="s">
        <v>64</v>
      </c>
      <c r="B4955">
        <v>99</v>
      </c>
      <c r="C4955">
        <v>87</v>
      </c>
      <c r="D4955">
        <v>385</v>
      </c>
    </row>
    <row r="4956" spans="1:4" x14ac:dyDescent="0.2">
      <c r="A4956" t="s">
        <v>74</v>
      </c>
      <c r="B4956">
        <v>5</v>
      </c>
      <c r="C4956">
        <v>5</v>
      </c>
      <c r="D4956">
        <v>13</v>
      </c>
    </row>
    <row r="4957" spans="1:4" x14ac:dyDescent="0.2">
      <c r="A4957" t="s">
        <v>66</v>
      </c>
      <c r="B4957">
        <v>13</v>
      </c>
      <c r="C4957">
        <v>0</v>
      </c>
      <c r="D4957">
        <v>0</v>
      </c>
    </row>
    <row r="4958" spans="1:4" x14ac:dyDescent="0.2">
      <c r="A4958" t="s">
        <v>84</v>
      </c>
    </row>
    <row r="4959" spans="1:4" x14ac:dyDescent="0.2">
      <c r="A4959" t="s">
        <v>72</v>
      </c>
      <c r="B4959" s="20">
        <v>12452</v>
      </c>
      <c r="C4959" s="20">
        <v>11369</v>
      </c>
      <c r="D4959" s="20">
        <v>50485</v>
      </c>
    </row>
    <row r="4960" spans="1:4" x14ac:dyDescent="0.2">
      <c r="A4960" t="s">
        <v>59</v>
      </c>
      <c r="B4960">
        <v>270</v>
      </c>
      <c r="C4960">
        <v>247</v>
      </c>
      <c r="D4960" s="20">
        <v>1051</v>
      </c>
    </row>
    <row r="4961" spans="1:4" x14ac:dyDescent="0.2">
      <c r="A4961" t="s">
        <v>60</v>
      </c>
      <c r="B4961">
        <v>242</v>
      </c>
      <c r="C4961">
        <v>208</v>
      </c>
      <c r="D4961" s="20">
        <v>1059</v>
      </c>
    </row>
    <row r="4962" spans="1:4" x14ac:dyDescent="0.2">
      <c r="A4962" t="s">
        <v>61</v>
      </c>
      <c r="B4962">
        <v>418</v>
      </c>
      <c r="C4962">
        <v>378</v>
      </c>
      <c r="D4962" s="20">
        <v>1788</v>
      </c>
    </row>
    <row r="4963" spans="1:4" x14ac:dyDescent="0.2">
      <c r="A4963" t="s">
        <v>62</v>
      </c>
      <c r="B4963" s="20">
        <v>3431</v>
      </c>
      <c r="C4963" s="20">
        <v>3135</v>
      </c>
      <c r="D4963" s="20">
        <v>15340</v>
      </c>
    </row>
    <row r="4964" spans="1:4" x14ac:dyDescent="0.2">
      <c r="A4964" t="s">
        <v>63</v>
      </c>
      <c r="B4964" s="20">
        <v>3134</v>
      </c>
      <c r="C4964" s="20">
        <v>2905</v>
      </c>
      <c r="D4964" s="20">
        <v>13281</v>
      </c>
    </row>
    <row r="4965" spans="1:4" x14ac:dyDescent="0.2">
      <c r="A4965" t="s">
        <v>64</v>
      </c>
      <c r="B4965" s="20">
        <v>4018</v>
      </c>
      <c r="C4965" s="20">
        <v>3713</v>
      </c>
      <c r="D4965" s="20">
        <v>15716</v>
      </c>
    </row>
    <row r="4966" spans="1:4" x14ac:dyDescent="0.2">
      <c r="A4966" t="s">
        <v>74</v>
      </c>
      <c r="B4966">
        <v>852</v>
      </c>
      <c r="C4966">
        <v>783</v>
      </c>
      <c r="D4966" s="20">
        <v>2250</v>
      </c>
    </row>
    <row r="4967" spans="1:4" x14ac:dyDescent="0.2">
      <c r="A4967" t="s">
        <v>66</v>
      </c>
      <c r="B4967">
        <v>87</v>
      </c>
      <c r="C4967">
        <v>0</v>
      </c>
      <c r="D4967">
        <v>0</v>
      </c>
    </row>
    <row r="4968" spans="1:4" x14ac:dyDescent="0.2">
      <c r="A4968" t="s">
        <v>244</v>
      </c>
    </row>
    <row r="4969" spans="1:4" x14ac:dyDescent="0.2">
      <c r="A4969" t="s">
        <v>82</v>
      </c>
    </row>
    <row r="4970" spans="1:4" x14ac:dyDescent="0.2">
      <c r="A4970" t="s">
        <v>72</v>
      </c>
      <c r="B4970" s="20">
        <v>52990</v>
      </c>
      <c r="C4970" s="20">
        <v>46484</v>
      </c>
      <c r="D4970" s="20">
        <v>204766</v>
      </c>
    </row>
    <row r="4971" spans="1:4" x14ac:dyDescent="0.2">
      <c r="A4971" t="s">
        <v>59</v>
      </c>
      <c r="B4971" s="20">
        <v>2430</v>
      </c>
      <c r="C4971" s="20">
        <v>2127</v>
      </c>
      <c r="D4971" s="20">
        <v>9271</v>
      </c>
    </row>
    <row r="4972" spans="1:4" x14ac:dyDescent="0.2">
      <c r="A4972" t="s">
        <v>60</v>
      </c>
      <c r="B4972" s="20">
        <v>3282</v>
      </c>
      <c r="C4972" s="20">
        <v>2908</v>
      </c>
      <c r="D4972" s="20">
        <v>13824</v>
      </c>
    </row>
    <row r="4973" spans="1:4" x14ac:dyDescent="0.2">
      <c r="A4973" t="s">
        <v>61</v>
      </c>
      <c r="B4973" s="20">
        <v>5583</v>
      </c>
      <c r="C4973" s="20">
        <v>5162</v>
      </c>
      <c r="D4973" s="20">
        <v>24761</v>
      </c>
    </row>
    <row r="4974" spans="1:4" x14ac:dyDescent="0.2">
      <c r="A4974" t="s">
        <v>62</v>
      </c>
      <c r="B4974" s="20">
        <v>11535</v>
      </c>
      <c r="C4974" s="20">
        <v>10578</v>
      </c>
      <c r="D4974" s="20">
        <v>48816</v>
      </c>
    </row>
    <row r="4975" spans="1:4" x14ac:dyDescent="0.2">
      <c r="A4975" t="s">
        <v>63</v>
      </c>
      <c r="B4975" s="20">
        <v>18472</v>
      </c>
      <c r="C4975" s="20">
        <v>17011</v>
      </c>
      <c r="D4975" s="20">
        <v>75745</v>
      </c>
    </row>
    <row r="4976" spans="1:4" x14ac:dyDescent="0.2">
      <c r="A4976" t="s">
        <v>64</v>
      </c>
      <c r="B4976" s="20">
        <v>8986</v>
      </c>
      <c r="C4976" s="20">
        <v>7615</v>
      </c>
      <c r="D4976" s="20">
        <v>28597</v>
      </c>
    </row>
    <row r="4977" spans="1:4" x14ac:dyDescent="0.2">
      <c r="A4977" t="s">
        <v>74</v>
      </c>
      <c r="B4977" s="20">
        <v>1296</v>
      </c>
      <c r="C4977" s="20">
        <v>1083</v>
      </c>
      <c r="D4977" s="20">
        <v>3716</v>
      </c>
    </row>
    <row r="4978" spans="1:4" x14ac:dyDescent="0.2">
      <c r="A4978" t="s">
        <v>66</v>
      </c>
      <c r="B4978" s="20">
        <v>1406</v>
      </c>
      <c r="C4978">
        <v>0</v>
      </c>
      <c r="D4978">
        <v>36</v>
      </c>
    </row>
    <row r="4979" spans="1:4" x14ac:dyDescent="0.2">
      <c r="A4979" t="s">
        <v>83</v>
      </c>
    </row>
    <row r="4980" spans="1:4" x14ac:dyDescent="0.2">
      <c r="A4980" t="s">
        <v>72</v>
      </c>
      <c r="B4980" s="20">
        <v>10452</v>
      </c>
      <c r="C4980" s="20">
        <v>9766</v>
      </c>
      <c r="D4980" s="20">
        <v>42919</v>
      </c>
    </row>
    <row r="4981" spans="1:4" x14ac:dyDescent="0.2">
      <c r="A4981" t="s">
        <v>59</v>
      </c>
      <c r="B4981" s="20">
        <v>1029</v>
      </c>
      <c r="C4981">
        <v>923</v>
      </c>
      <c r="D4981" s="20">
        <v>3903</v>
      </c>
    </row>
    <row r="4982" spans="1:4" x14ac:dyDescent="0.2">
      <c r="A4982" t="s">
        <v>60</v>
      </c>
      <c r="B4982" s="20">
        <v>1058</v>
      </c>
      <c r="C4982">
        <v>972</v>
      </c>
      <c r="D4982" s="20">
        <v>4415</v>
      </c>
    </row>
    <row r="4983" spans="1:4" x14ac:dyDescent="0.2">
      <c r="A4983" t="s">
        <v>61</v>
      </c>
      <c r="B4983" s="20">
        <v>1339</v>
      </c>
      <c r="C4983" s="20">
        <v>1284</v>
      </c>
      <c r="D4983" s="20">
        <v>6229</v>
      </c>
    </row>
    <row r="4984" spans="1:4" x14ac:dyDescent="0.2">
      <c r="A4984" t="s">
        <v>62</v>
      </c>
      <c r="B4984" s="20">
        <v>2311</v>
      </c>
      <c r="C4984" s="20">
        <v>2203</v>
      </c>
      <c r="D4984" s="20">
        <v>9970</v>
      </c>
    </row>
    <row r="4985" spans="1:4" x14ac:dyDescent="0.2">
      <c r="A4985" t="s">
        <v>63</v>
      </c>
      <c r="B4985" s="20">
        <v>3318</v>
      </c>
      <c r="C4985" s="20">
        <v>3169</v>
      </c>
      <c r="D4985" s="20">
        <v>14048</v>
      </c>
    </row>
    <row r="4986" spans="1:4" x14ac:dyDescent="0.2">
      <c r="A4986" t="s">
        <v>64</v>
      </c>
      <c r="B4986" s="20">
        <v>1258</v>
      </c>
      <c r="C4986" s="20">
        <v>1172</v>
      </c>
      <c r="D4986" s="20">
        <v>4213</v>
      </c>
    </row>
    <row r="4987" spans="1:4" x14ac:dyDescent="0.2">
      <c r="A4987" t="s">
        <v>74</v>
      </c>
      <c r="B4987">
        <v>49</v>
      </c>
      <c r="C4987">
        <v>43</v>
      </c>
      <c r="D4987">
        <v>132</v>
      </c>
    </row>
    <row r="4988" spans="1:4" x14ac:dyDescent="0.2">
      <c r="A4988" t="s">
        <v>66</v>
      </c>
      <c r="B4988">
        <v>90</v>
      </c>
      <c r="C4988">
        <v>0</v>
      </c>
      <c r="D4988">
        <v>9</v>
      </c>
    </row>
    <row r="4989" spans="1:4" x14ac:dyDescent="0.2">
      <c r="A4989" t="s">
        <v>84</v>
      </c>
    </row>
    <row r="4990" spans="1:4" x14ac:dyDescent="0.2">
      <c r="A4990" t="s">
        <v>72</v>
      </c>
      <c r="B4990" s="20">
        <v>42538</v>
      </c>
      <c r="C4990" s="20">
        <v>36718</v>
      </c>
      <c r="D4990" s="20">
        <v>161847</v>
      </c>
    </row>
    <row r="4991" spans="1:4" x14ac:dyDescent="0.2">
      <c r="A4991" t="s">
        <v>59</v>
      </c>
      <c r="B4991" s="20">
        <v>1401</v>
      </c>
      <c r="C4991" s="20">
        <v>1204</v>
      </c>
      <c r="D4991" s="20">
        <v>5368</v>
      </c>
    </row>
    <row r="4992" spans="1:4" x14ac:dyDescent="0.2">
      <c r="A4992" t="s">
        <v>60</v>
      </c>
      <c r="B4992" s="20">
        <v>2224</v>
      </c>
      <c r="C4992" s="20">
        <v>1936</v>
      </c>
      <c r="D4992" s="20">
        <v>9409</v>
      </c>
    </row>
    <row r="4993" spans="1:4" x14ac:dyDescent="0.2">
      <c r="A4993" t="s">
        <v>61</v>
      </c>
      <c r="B4993" s="20">
        <v>4244</v>
      </c>
      <c r="C4993" s="20">
        <v>3878</v>
      </c>
      <c r="D4993" s="20">
        <v>18532</v>
      </c>
    </row>
    <row r="4994" spans="1:4" x14ac:dyDescent="0.2">
      <c r="A4994" t="s">
        <v>62</v>
      </c>
      <c r="B4994" s="20">
        <v>9224</v>
      </c>
      <c r="C4994" s="20">
        <v>8375</v>
      </c>
      <c r="D4994" s="20">
        <v>38846</v>
      </c>
    </row>
    <row r="4995" spans="1:4" x14ac:dyDescent="0.2">
      <c r="A4995" t="s">
        <v>63</v>
      </c>
      <c r="B4995" s="20">
        <v>15154</v>
      </c>
      <c r="C4995" s="20">
        <v>13842</v>
      </c>
      <c r="D4995" s="20">
        <v>61697</v>
      </c>
    </row>
    <row r="4996" spans="1:4" x14ac:dyDescent="0.2">
      <c r="A4996" t="s">
        <v>64</v>
      </c>
      <c r="B4996" s="20">
        <v>7728</v>
      </c>
      <c r="C4996" s="20">
        <v>6443</v>
      </c>
      <c r="D4996" s="20">
        <v>24384</v>
      </c>
    </row>
    <row r="4997" spans="1:4" x14ac:dyDescent="0.2">
      <c r="A4997" t="s">
        <v>74</v>
      </c>
      <c r="B4997" s="20">
        <v>1247</v>
      </c>
      <c r="C4997" s="20">
        <v>1040</v>
      </c>
      <c r="D4997" s="20">
        <v>3584</v>
      </c>
    </row>
    <row r="4998" spans="1:4" x14ac:dyDescent="0.2">
      <c r="A4998" t="s">
        <v>66</v>
      </c>
      <c r="B4998" s="20">
        <v>1316</v>
      </c>
      <c r="C4998">
        <v>0</v>
      </c>
      <c r="D4998">
        <v>27</v>
      </c>
    </row>
    <row r="4999" spans="1:4" x14ac:dyDescent="0.2">
      <c r="A4999" t="s">
        <v>245</v>
      </c>
    </row>
    <row r="5000" spans="1:4" x14ac:dyDescent="0.2">
      <c r="A5000" t="s">
        <v>82</v>
      </c>
    </row>
    <row r="5001" spans="1:4" x14ac:dyDescent="0.2">
      <c r="A5001" t="s">
        <v>72</v>
      </c>
      <c r="B5001" s="20">
        <v>61747</v>
      </c>
      <c r="C5001" s="20">
        <v>53543</v>
      </c>
      <c r="D5001" s="20">
        <v>218584</v>
      </c>
    </row>
    <row r="5002" spans="1:4" x14ac:dyDescent="0.2">
      <c r="A5002" t="s">
        <v>59</v>
      </c>
      <c r="B5002" s="20">
        <v>9109</v>
      </c>
      <c r="C5002" s="20">
        <v>8627</v>
      </c>
      <c r="D5002" s="20">
        <v>36071</v>
      </c>
    </row>
    <row r="5003" spans="1:4" x14ac:dyDescent="0.2">
      <c r="A5003" t="s">
        <v>60</v>
      </c>
      <c r="B5003" s="20">
        <v>7204</v>
      </c>
      <c r="C5003" s="20">
        <v>6681</v>
      </c>
      <c r="D5003" s="20">
        <v>28935</v>
      </c>
    </row>
    <row r="5004" spans="1:4" x14ac:dyDescent="0.2">
      <c r="A5004" t="s">
        <v>61</v>
      </c>
      <c r="B5004" s="20">
        <v>13612</v>
      </c>
      <c r="C5004" s="20">
        <v>13056</v>
      </c>
      <c r="D5004" s="20">
        <v>55086</v>
      </c>
    </row>
    <row r="5005" spans="1:4" x14ac:dyDescent="0.2">
      <c r="A5005" t="s">
        <v>62</v>
      </c>
      <c r="B5005" s="20">
        <v>15154</v>
      </c>
      <c r="C5005" s="20">
        <v>14288</v>
      </c>
      <c r="D5005" s="20">
        <v>56867</v>
      </c>
    </row>
    <row r="5006" spans="1:4" x14ac:dyDescent="0.2">
      <c r="A5006" t="s">
        <v>63</v>
      </c>
      <c r="B5006" s="20">
        <v>9303</v>
      </c>
      <c r="C5006" s="20">
        <v>8673</v>
      </c>
      <c r="D5006" s="20">
        <v>33864</v>
      </c>
    </row>
    <row r="5007" spans="1:4" x14ac:dyDescent="0.2">
      <c r="A5007" t="s">
        <v>64</v>
      </c>
      <c r="B5007" s="20">
        <v>1748</v>
      </c>
      <c r="C5007" s="20">
        <v>1464</v>
      </c>
      <c r="D5007" s="20">
        <v>4909</v>
      </c>
    </row>
    <row r="5008" spans="1:4" x14ac:dyDescent="0.2">
      <c r="A5008" t="s">
        <v>74</v>
      </c>
      <c r="B5008">
        <v>827</v>
      </c>
      <c r="C5008">
        <v>754</v>
      </c>
      <c r="D5008" s="20">
        <v>2805</v>
      </c>
    </row>
    <row r="5009" spans="1:4" x14ac:dyDescent="0.2">
      <c r="A5009" t="s">
        <v>66</v>
      </c>
      <c r="B5009" s="20">
        <v>4790</v>
      </c>
      <c r="C5009">
        <v>0</v>
      </c>
      <c r="D5009">
        <v>47</v>
      </c>
    </row>
    <row r="5010" spans="1:4" x14ac:dyDescent="0.2">
      <c r="A5010" t="s">
        <v>83</v>
      </c>
    </row>
    <row r="5011" spans="1:4" x14ac:dyDescent="0.2">
      <c r="A5011" t="s">
        <v>72</v>
      </c>
      <c r="B5011" s="20">
        <v>4548</v>
      </c>
      <c r="C5011" s="20">
        <v>4255</v>
      </c>
      <c r="D5011" s="20">
        <v>17612</v>
      </c>
    </row>
    <row r="5012" spans="1:4" x14ac:dyDescent="0.2">
      <c r="A5012" t="s">
        <v>59</v>
      </c>
      <c r="B5012">
        <v>768</v>
      </c>
      <c r="C5012">
        <v>724</v>
      </c>
      <c r="D5012" s="20">
        <v>2990</v>
      </c>
    </row>
    <row r="5013" spans="1:4" x14ac:dyDescent="0.2">
      <c r="A5013" t="s">
        <v>60</v>
      </c>
      <c r="B5013">
        <v>520</v>
      </c>
      <c r="C5013">
        <v>507</v>
      </c>
      <c r="D5013" s="20">
        <v>2285</v>
      </c>
    </row>
    <row r="5014" spans="1:4" x14ac:dyDescent="0.2">
      <c r="A5014" t="s">
        <v>61</v>
      </c>
      <c r="B5014">
        <v>857</v>
      </c>
      <c r="C5014">
        <v>836</v>
      </c>
      <c r="D5014" s="20">
        <v>3508</v>
      </c>
    </row>
    <row r="5015" spans="1:4" x14ac:dyDescent="0.2">
      <c r="A5015" t="s">
        <v>62</v>
      </c>
      <c r="B5015" s="20">
        <v>1254</v>
      </c>
      <c r="C5015" s="20">
        <v>1223</v>
      </c>
      <c r="D5015" s="20">
        <v>4973</v>
      </c>
    </row>
    <row r="5016" spans="1:4" x14ac:dyDescent="0.2">
      <c r="A5016" t="s">
        <v>63</v>
      </c>
      <c r="B5016">
        <v>844</v>
      </c>
      <c r="C5016">
        <v>822</v>
      </c>
      <c r="D5016" s="20">
        <v>3320</v>
      </c>
    </row>
    <row r="5017" spans="1:4" x14ac:dyDescent="0.2">
      <c r="A5017" t="s">
        <v>64</v>
      </c>
      <c r="B5017">
        <v>130</v>
      </c>
      <c r="C5017">
        <v>128</v>
      </c>
      <c r="D5017">
        <v>480</v>
      </c>
    </row>
    <row r="5018" spans="1:4" x14ac:dyDescent="0.2">
      <c r="A5018" t="s">
        <v>74</v>
      </c>
      <c r="B5018">
        <v>15</v>
      </c>
      <c r="C5018">
        <v>15</v>
      </c>
      <c r="D5018">
        <v>56</v>
      </c>
    </row>
    <row r="5019" spans="1:4" x14ac:dyDescent="0.2">
      <c r="A5019" t="s">
        <v>66</v>
      </c>
      <c r="B5019">
        <v>160</v>
      </c>
      <c r="C5019">
        <v>0</v>
      </c>
      <c r="D5019">
        <v>0</v>
      </c>
    </row>
    <row r="5020" spans="1:4" x14ac:dyDescent="0.2">
      <c r="A5020" t="s">
        <v>84</v>
      </c>
    </row>
    <row r="5021" spans="1:4" x14ac:dyDescent="0.2">
      <c r="A5021" t="s">
        <v>72</v>
      </c>
      <c r="B5021" s="20">
        <v>57199</v>
      </c>
      <c r="C5021" s="20">
        <v>49288</v>
      </c>
      <c r="D5021" s="20">
        <v>200972</v>
      </c>
    </row>
    <row r="5022" spans="1:4" x14ac:dyDescent="0.2">
      <c r="A5022" t="s">
        <v>59</v>
      </c>
      <c r="B5022" s="20">
        <v>8341</v>
      </c>
      <c r="C5022" s="20">
        <v>7903</v>
      </c>
      <c r="D5022" s="20">
        <v>33081</v>
      </c>
    </row>
    <row r="5023" spans="1:4" x14ac:dyDescent="0.2">
      <c r="A5023" t="s">
        <v>60</v>
      </c>
      <c r="B5023" s="20">
        <v>6684</v>
      </c>
      <c r="C5023" s="20">
        <v>6174</v>
      </c>
      <c r="D5023" s="20">
        <v>26650</v>
      </c>
    </row>
    <row r="5024" spans="1:4" x14ac:dyDescent="0.2">
      <c r="A5024" t="s">
        <v>61</v>
      </c>
      <c r="B5024" s="20">
        <v>12755</v>
      </c>
      <c r="C5024" s="20">
        <v>12220</v>
      </c>
      <c r="D5024" s="20">
        <v>51578</v>
      </c>
    </row>
    <row r="5025" spans="1:4" x14ac:dyDescent="0.2">
      <c r="A5025" t="s">
        <v>62</v>
      </c>
      <c r="B5025" s="20">
        <v>13900</v>
      </c>
      <c r="C5025" s="20">
        <v>13065</v>
      </c>
      <c r="D5025" s="20">
        <v>51894</v>
      </c>
    </row>
    <row r="5026" spans="1:4" x14ac:dyDescent="0.2">
      <c r="A5026" t="s">
        <v>63</v>
      </c>
      <c r="B5026" s="20">
        <v>8459</v>
      </c>
      <c r="C5026" s="20">
        <v>7851</v>
      </c>
      <c r="D5026" s="20">
        <v>30544</v>
      </c>
    </row>
    <row r="5027" spans="1:4" x14ac:dyDescent="0.2">
      <c r="A5027" t="s">
        <v>64</v>
      </c>
      <c r="B5027" s="20">
        <v>1618</v>
      </c>
      <c r="C5027" s="20">
        <v>1336</v>
      </c>
      <c r="D5027" s="20">
        <v>4429</v>
      </c>
    </row>
    <row r="5028" spans="1:4" x14ac:dyDescent="0.2">
      <c r="A5028" t="s">
        <v>74</v>
      </c>
      <c r="B5028">
        <v>812</v>
      </c>
      <c r="C5028">
        <v>739</v>
      </c>
      <c r="D5028" s="20">
        <v>2749</v>
      </c>
    </row>
    <row r="5029" spans="1:4" x14ac:dyDescent="0.2">
      <c r="A5029" t="s">
        <v>66</v>
      </c>
      <c r="B5029" s="20">
        <v>4630</v>
      </c>
      <c r="C5029">
        <v>0</v>
      </c>
      <c r="D5029">
        <v>47</v>
      </c>
    </row>
    <row r="5030" spans="1:4" x14ac:dyDescent="0.2">
      <c r="A5030" t="s">
        <v>246</v>
      </c>
    </row>
    <row r="5031" spans="1:4" x14ac:dyDescent="0.2">
      <c r="A5031" t="s">
        <v>82</v>
      </c>
    </row>
    <row r="5032" spans="1:4" x14ac:dyDescent="0.2">
      <c r="A5032" t="s">
        <v>72</v>
      </c>
      <c r="B5032" s="20">
        <v>12686</v>
      </c>
      <c r="C5032" s="20">
        <v>11546</v>
      </c>
      <c r="D5032" s="20">
        <v>43572</v>
      </c>
    </row>
    <row r="5033" spans="1:4" x14ac:dyDescent="0.2">
      <c r="A5033" t="s">
        <v>59</v>
      </c>
      <c r="B5033">
        <v>737</v>
      </c>
      <c r="C5033">
        <v>547</v>
      </c>
      <c r="D5033" s="20">
        <v>1879</v>
      </c>
    </row>
    <row r="5034" spans="1:4" x14ac:dyDescent="0.2">
      <c r="A5034" t="s">
        <v>60</v>
      </c>
      <c r="B5034">
        <v>315</v>
      </c>
      <c r="C5034">
        <v>284</v>
      </c>
      <c r="D5034" s="20">
        <v>1186</v>
      </c>
    </row>
    <row r="5035" spans="1:4" x14ac:dyDescent="0.2">
      <c r="A5035" t="s">
        <v>61</v>
      </c>
      <c r="B5035">
        <v>716</v>
      </c>
      <c r="C5035">
        <v>644</v>
      </c>
      <c r="D5035" s="20">
        <v>2552</v>
      </c>
    </row>
    <row r="5036" spans="1:4" x14ac:dyDescent="0.2">
      <c r="A5036" t="s">
        <v>62</v>
      </c>
      <c r="B5036" s="20">
        <v>2971</v>
      </c>
      <c r="C5036" s="20">
        <v>2721</v>
      </c>
      <c r="D5036" s="20">
        <v>10640</v>
      </c>
    </row>
    <row r="5037" spans="1:4" x14ac:dyDescent="0.2">
      <c r="A5037" t="s">
        <v>63</v>
      </c>
      <c r="B5037" s="20">
        <v>3959</v>
      </c>
      <c r="C5037" s="20">
        <v>3673</v>
      </c>
      <c r="D5037" s="20">
        <v>14430</v>
      </c>
    </row>
    <row r="5038" spans="1:4" x14ac:dyDescent="0.2">
      <c r="A5038" t="s">
        <v>64</v>
      </c>
      <c r="B5038" s="20">
        <v>3184</v>
      </c>
      <c r="C5038" s="20">
        <v>2998</v>
      </c>
      <c r="D5038" s="20">
        <v>10945</v>
      </c>
    </row>
    <row r="5039" spans="1:4" x14ac:dyDescent="0.2">
      <c r="A5039" t="s">
        <v>74</v>
      </c>
      <c r="B5039">
        <v>732</v>
      </c>
      <c r="C5039">
        <v>679</v>
      </c>
      <c r="D5039" s="20">
        <v>1940</v>
      </c>
    </row>
    <row r="5040" spans="1:4" x14ac:dyDescent="0.2">
      <c r="A5040" t="s">
        <v>66</v>
      </c>
      <c r="B5040">
        <v>72</v>
      </c>
      <c r="C5040">
        <v>0</v>
      </c>
      <c r="D5040">
        <v>0</v>
      </c>
    </row>
    <row r="5041" spans="1:4" x14ac:dyDescent="0.2">
      <c r="A5041" t="s">
        <v>83</v>
      </c>
    </row>
    <row r="5042" spans="1:4" x14ac:dyDescent="0.2">
      <c r="A5042" t="s">
        <v>72</v>
      </c>
      <c r="B5042" s="20">
        <v>1040</v>
      </c>
      <c r="C5042">
        <v>906</v>
      </c>
      <c r="D5042" s="20">
        <v>3505</v>
      </c>
    </row>
    <row r="5043" spans="1:4" x14ac:dyDescent="0.2">
      <c r="A5043" t="s">
        <v>59</v>
      </c>
      <c r="B5043">
        <v>68</v>
      </c>
      <c r="C5043">
        <v>50</v>
      </c>
      <c r="D5043">
        <v>195</v>
      </c>
    </row>
    <row r="5044" spans="1:4" x14ac:dyDescent="0.2">
      <c r="A5044" t="s">
        <v>60</v>
      </c>
      <c r="B5044">
        <v>27</v>
      </c>
      <c r="C5044">
        <v>22</v>
      </c>
      <c r="D5044">
        <v>93</v>
      </c>
    </row>
    <row r="5045" spans="1:4" x14ac:dyDescent="0.2">
      <c r="A5045" t="s">
        <v>61</v>
      </c>
      <c r="B5045">
        <v>64</v>
      </c>
      <c r="C5045">
        <v>54</v>
      </c>
      <c r="D5045">
        <v>210</v>
      </c>
    </row>
    <row r="5046" spans="1:4" x14ac:dyDescent="0.2">
      <c r="A5046" t="s">
        <v>62</v>
      </c>
      <c r="B5046">
        <v>414</v>
      </c>
      <c r="C5046">
        <v>363</v>
      </c>
      <c r="D5046" s="20">
        <v>1412</v>
      </c>
    </row>
    <row r="5047" spans="1:4" x14ac:dyDescent="0.2">
      <c r="A5047" t="s">
        <v>63</v>
      </c>
      <c r="B5047">
        <v>390</v>
      </c>
      <c r="C5047">
        <v>356</v>
      </c>
      <c r="D5047" s="20">
        <v>1399</v>
      </c>
    </row>
    <row r="5048" spans="1:4" x14ac:dyDescent="0.2">
      <c r="A5048" t="s">
        <v>64</v>
      </c>
      <c r="B5048">
        <v>67</v>
      </c>
      <c r="C5048">
        <v>59</v>
      </c>
      <c r="D5048">
        <v>194</v>
      </c>
    </row>
    <row r="5049" spans="1:4" x14ac:dyDescent="0.2">
      <c r="A5049" t="s">
        <v>74</v>
      </c>
      <c r="B5049">
        <v>2</v>
      </c>
      <c r="C5049">
        <v>2</v>
      </c>
      <c r="D5049">
        <v>2</v>
      </c>
    </row>
    <row r="5050" spans="1:4" x14ac:dyDescent="0.2">
      <c r="A5050" t="s">
        <v>66</v>
      </c>
      <c r="B5050">
        <v>8</v>
      </c>
      <c r="C5050">
        <v>0</v>
      </c>
      <c r="D5050">
        <v>0</v>
      </c>
    </row>
    <row r="5051" spans="1:4" x14ac:dyDescent="0.2">
      <c r="A5051" t="s">
        <v>84</v>
      </c>
    </row>
    <row r="5052" spans="1:4" x14ac:dyDescent="0.2">
      <c r="A5052" t="s">
        <v>72</v>
      </c>
      <c r="B5052" s="20">
        <v>11646</v>
      </c>
      <c r="C5052" s="20">
        <v>10640</v>
      </c>
      <c r="D5052" s="20">
        <v>40067</v>
      </c>
    </row>
    <row r="5053" spans="1:4" x14ac:dyDescent="0.2">
      <c r="A5053" t="s">
        <v>59</v>
      </c>
      <c r="B5053">
        <v>669</v>
      </c>
      <c r="C5053">
        <v>497</v>
      </c>
      <c r="D5053" s="20">
        <v>1684</v>
      </c>
    </row>
    <row r="5054" spans="1:4" x14ac:dyDescent="0.2">
      <c r="A5054" t="s">
        <v>60</v>
      </c>
      <c r="B5054">
        <v>288</v>
      </c>
      <c r="C5054">
        <v>262</v>
      </c>
      <c r="D5054" s="20">
        <v>1093</v>
      </c>
    </row>
    <row r="5055" spans="1:4" x14ac:dyDescent="0.2">
      <c r="A5055" t="s">
        <v>61</v>
      </c>
      <c r="B5055">
        <v>652</v>
      </c>
      <c r="C5055">
        <v>590</v>
      </c>
      <c r="D5055" s="20">
        <v>2342</v>
      </c>
    </row>
    <row r="5056" spans="1:4" x14ac:dyDescent="0.2">
      <c r="A5056" t="s">
        <v>62</v>
      </c>
      <c r="B5056" s="20">
        <v>2557</v>
      </c>
      <c r="C5056" s="20">
        <v>2358</v>
      </c>
      <c r="D5056" s="20">
        <v>9228</v>
      </c>
    </row>
    <row r="5057" spans="1:4" x14ac:dyDescent="0.2">
      <c r="A5057" t="s">
        <v>63</v>
      </c>
      <c r="B5057" s="20">
        <v>3569</v>
      </c>
      <c r="C5057" s="20">
        <v>3317</v>
      </c>
      <c r="D5057" s="20">
        <v>13031</v>
      </c>
    </row>
    <row r="5058" spans="1:4" x14ac:dyDescent="0.2">
      <c r="A5058" t="s">
        <v>64</v>
      </c>
      <c r="B5058" s="20">
        <v>3117</v>
      </c>
      <c r="C5058" s="20">
        <v>2939</v>
      </c>
      <c r="D5058" s="20">
        <v>10751</v>
      </c>
    </row>
    <row r="5059" spans="1:4" x14ac:dyDescent="0.2">
      <c r="A5059" t="s">
        <v>74</v>
      </c>
      <c r="B5059">
        <v>730</v>
      </c>
      <c r="C5059">
        <v>677</v>
      </c>
      <c r="D5059" s="20">
        <v>1938</v>
      </c>
    </row>
    <row r="5060" spans="1:4" x14ac:dyDescent="0.2">
      <c r="A5060" t="s">
        <v>66</v>
      </c>
      <c r="B5060">
        <v>64</v>
      </c>
      <c r="C5060">
        <v>0</v>
      </c>
      <c r="D5060">
        <v>0</v>
      </c>
    </row>
    <row r="5061" spans="1:4" x14ac:dyDescent="0.2">
      <c r="A5061" t="s">
        <v>247</v>
      </c>
    </row>
    <row r="5062" spans="1:4" x14ac:dyDescent="0.2">
      <c r="A5062" t="s">
        <v>82</v>
      </c>
    </row>
    <row r="5063" spans="1:4" x14ac:dyDescent="0.2">
      <c r="A5063" t="s">
        <v>72</v>
      </c>
      <c r="B5063" s="20">
        <v>28115</v>
      </c>
      <c r="C5063" s="20">
        <v>23866</v>
      </c>
      <c r="D5063" s="20">
        <v>88532</v>
      </c>
    </row>
    <row r="5064" spans="1:4" x14ac:dyDescent="0.2">
      <c r="A5064" t="s">
        <v>59</v>
      </c>
      <c r="B5064" s="20">
        <v>1004</v>
      </c>
      <c r="C5064">
        <v>840</v>
      </c>
      <c r="D5064" s="20">
        <v>3330</v>
      </c>
    </row>
    <row r="5065" spans="1:4" x14ac:dyDescent="0.2">
      <c r="A5065" t="s">
        <v>60</v>
      </c>
      <c r="B5065" s="20">
        <v>1064</v>
      </c>
      <c r="C5065">
        <v>895</v>
      </c>
      <c r="D5065" s="20">
        <v>3709</v>
      </c>
    </row>
    <row r="5066" spans="1:4" x14ac:dyDescent="0.2">
      <c r="A5066" t="s">
        <v>61</v>
      </c>
      <c r="B5066" s="20">
        <v>2248</v>
      </c>
      <c r="C5066" s="20">
        <v>1994</v>
      </c>
      <c r="D5066" s="20">
        <v>7951</v>
      </c>
    </row>
    <row r="5067" spans="1:4" x14ac:dyDescent="0.2">
      <c r="A5067" t="s">
        <v>62</v>
      </c>
      <c r="B5067" s="20">
        <v>7838</v>
      </c>
      <c r="C5067" s="20">
        <v>7103</v>
      </c>
      <c r="D5067" s="20">
        <v>27865</v>
      </c>
    </row>
    <row r="5068" spans="1:4" x14ac:dyDescent="0.2">
      <c r="A5068" t="s">
        <v>63</v>
      </c>
      <c r="B5068" s="20">
        <v>8189</v>
      </c>
      <c r="C5068" s="20">
        <v>7271</v>
      </c>
      <c r="D5068" s="20">
        <v>27676</v>
      </c>
    </row>
    <row r="5069" spans="1:4" x14ac:dyDescent="0.2">
      <c r="A5069" t="s">
        <v>64</v>
      </c>
      <c r="B5069" s="20">
        <v>6050</v>
      </c>
      <c r="C5069" s="20">
        <v>4863</v>
      </c>
      <c r="D5069" s="20">
        <v>15828</v>
      </c>
    </row>
    <row r="5070" spans="1:4" x14ac:dyDescent="0.2">
      <c r="A5070" t="s">
        <v>74</v>
      </c>
      <c r="B5070" s="20">
        <v>1093</v>
      </c>
      <c r="C5070">
        <v>900</v>
      </c>
      <c r="D5070" s="20">
        <v>2165</v>
      </c>
    </row>
    <row r="5071" spans="1:4" x14ac:dyDescent="0.2">
      <c r="A5071" t="s">
        <v>66</v>
      </c>
      <c r="B5071">
        <v>629</v>
      </c>
      <c r="C5071">
        <v>0</v>
      </c>
      <c r="D5071">
        <v>8</v>
      </c>
    </row>
    <row r="5072" spans="1:4" x14ac:dyDescent="0.2">
      <c r="A5072" t="s">
        <v>83</v>
      </c>
    </row>
    <row r="5073" spans="1:4" x14ac:dyDescent="0.2">
      <c r="A5073" t="s">
        <v>72</v>
      </c>
      <c r="B5073" s="20">
        <v>7887</v>
      </c>
      <c r="C5073" s="20">
        <v>7344</v>
      </c>
      <c r="D5073" s="20">
        <v>29968</v>
      </c>
    </row>
    <row r="5074" spans="1:4" x14ac:dyDescent="0.2">
      <c r="A5074" t="s">
        <v>59</v>
      </c>
      <c r="B5074">
        <v>631</v>
      </c>
      <c r="C5074">
        <v>560</v>
      </c>
      <c r="D5074" s="20">
        <v>2228</v>
      </c>
    </row>
    <row r="5075" spans="1:4" x14ac:dyDescent="0.2">
      <c r="A5075" t="s">
        <v>60</v>
      </c>
      <c r="B5075">
        <v>456</v>
      </c>
      <c r="C5075">
        <v>418</v>
      </c>
      <c r="D5075" s="20">
        <v>1855</v>
      </c>
    </row>
    <row r="5076" spans="1:4" x14ac:dyDescent="0.2">
      <c r="A5076" t="s">
        <v>61</v>
      </c>
      <c r="B5076" s="20">
        <v>1012</v>
      </c>
      <c r="C5076">
        <v>960</v>
      </c>
      <c r="D5076" s="20">
        <v>4074</v>
      </c>
    </row>
    <row r="5077" spans="1:4" x14ac:dyDescent="0.2">
      <c r="A5077" t="s">
        <v>62</v>
      </c>
      <c r="B5077" s="20">
        <v>3069</v>
      </c>
      <c r="C5077" s="20">
        <v>2935</v>
      </c>
      <c r="D5077" s="20">
        <v>12072</v>
      </c>
    </row>
    <row r="5078" spans="1:4" x14ac:dyDescent="0.2">
      <c r="A5078" t="s">
        <v>63</v>
      </c>
      <c r="B5078" s="20">
        <v>2219</v>
      </c>
      <c r="C5078" s="20">
        <v>2062</v>
      </c>
      <c r="D5078" s="20">
        <v>8408</v>
      </c>
    </row>
    <row r="5079" spans="1:4" x14ac:dyDescent="0.2">
      <c r="A5079" t="s">
        <v>64</v>
      </c>
      <c r="B5079">
        <v>359</v>
      </c>
      <c r="C5079">
        <v>342</v>
      </c>
      <c r="D5079" s="20">
        <v>1145</v>
      </c>
    </row>
    <row r="5080" spans="1:4" x14ac:dyDescent="0.2">
      <c r="A5080" t="s">
        <v>74</v>
      </c>
      <c r="B5080">
        <v>70</v>
      </c>
      <c r="C5080">
        <v>67</v>
      </c>
      <c r="D5080">
        <v>186</v>
      </c>
    </row>
    <row r="5081" spans="1:4" x14ac:dyDescent="0.2">
      <c r="A5081" t="s">
        <v>66</v>
      </c>
      <c r="B5081">
        <v>71</v>
      </c>
      <c r="C5081">
        <v>0</v>
      </c>
      <c r="D5081">
        <v>0</v>
      </c>
    </row>
    <row r="5082" spans="1:4" x14ac:dyDescent="0.2">
      <c r="A5082" t="s">
        <v>84</v>
      </c>
    </row>
    <row r="5083" spans="1:4" x14ac:dyDescent="0.2">
      <c r="A5083" t="s">
        <v>72</v>
      </c>
      <c r="B5083" s="20">
        <v>20228</v>
      </c>
      <c r="C5083" s="20">
        <v>16522</v>
      </c>
      <c r="D5083" s="20">
        <v>58564</v>
      </c>
    </row>
    <row r="5084" spans="1:4" x14ac:dyDescent="0.2">
      <c r="A5084" t="s">
        <v>59</v>
      </c>
      <c r="B5084">
        <v>373</v>
      </c>
      <c r="C5084">
        <v>280</v>
      </c>
      <c r="D5084" s="20">
        <v>1102</v>
      </c>
    </row>
    <row r="5085" spans="1:4" x14ac:dyDescent="0.2">
      <c r="A5085" t="s">
        <v>60</v>
      </c>
      <c r="B5085">
        <v>608</v>
      </c>
      <c r="C5085">
        <v>477</v>
      </c>
      <c r="D5085" s="20">
        <v>1854</v>
      </c>
    </row>
    <row r="5086" spans="1:4" x14ac:dyDescent="0.2">
      <c r="A5086" t="s">
        <v>61</v>
      </c>
      <c r="B5086" s="20">
        <v>1236</v>
      </c>
      <c r="C5086" s="20">
        <v>1034</v>
      </c>
      <c r="D5086" s="20">
        <v>3877</v>
      </c>
    </row>
    <row r="5087" spans="1:4" x14ac:dyDescent="0.2">
      <c r="A5087" t="s">
        <v>62</v>
      </c>
      <c r="B5087" s="20">
        <v>4769</v>
      </c>
      <c r="C5087" s="20">
        <v>4168</v>
      </c>
      <c r="D5087" s="20">
        <v>15793</v>
      </c>
    </row>
    <row r="5088" spans="1:4" x14ac:dyDescent="0.2">
      <c r="A5088" t="s">
        <v>63</v>
      </c>
      <c r="B5088" s="20">
        <v>5970</v>
      </c>
      <c r="C5088" s="20">
        <v>5209</v>
      </c>
      <c r="D5088" s="20">
        <v>19268</v>
      </c>
    </row>
    <row r="5089" spans="1:4" x14ac:dyDescent="0.2">
      <c r="A5089" t="s">
        <v>64</v>
      </c>
      <c r="B5089" s="20">
        <v>5691</v>
      </c>
      <c r="C5089" s="20">
        <v>4521</v>
      </c>
      <c r="D5089" s="20">
        <v>14683</v>
      </c>
    </row>
    <row r="5090" spans="1:4" x14ac:dyDescent="0.2">
      <c r="A5090" t="s">
        <v>74</v>
      </c>
      <c r="B5090" s="20">
        <v>1023</v>
      </c>
      <c r="C5090">
        <v>833</v>
      </c>
      <c r="D5090" s="20">
        <v>1979</v>
      </c>
    </row>
    <row r="5091" spans="1:4" x14ac:dyDescent="0.2">
      <c r="A5091" t="s">
        <v>66</v>
      </c>
      <c r="B5091">
        <v>558</v>
      </c>
      <c r="C5091">
        <v>0</v>
      </c>
      <c r="D5091">
        <v>8</v>
      </c>
    </row>
    <row r="5092" spans="1:4" x14ac:dyDescent="0.2">
      <c r="A5092" t="s">
        <v>248</v>
      </c>
    </row>
    <row r="5093" spans="1:4" x14ac:dyDescent="0.2">
      <c r="A5093" t="s">
        <v>82</v>
      </c>
    </row>
    <row r="5094" spans="1:4" x14ac:dyDescent="0.2">
      <c r="A5094" t="s">
        <v>72</v>
      </c>
      <c r="B5094" s="20">
        <v>13701</v>
      </c>
      <c r="C5094" s="20">
        <v>12276</v>
      </c>
      <c r="D5094" s="20">
        <v>47067</v>
      </c>
    </row>
    <row r="5095" spans="1:4" x14ac:dyDescent="0.2">
      <c r="A5095" t="s">
        <v>59</v>
      </c>
      <c r="B5095">
        <v>833</v>
      </c>
      <c r="C5095">
        <v>700</v>
      </c>
      <c r="D5095" s="20">
        <v>2630</v>
      </c>
    </row>
    <row r="5096" spans="1:4" x14ac:dyDescent="0.2">
      <c r="A5096" t="s">
        <v>60</v>
      </c>
      <c r="B5096">
        <v>394</v>
      </c>
      <c r="C5096">
        <v>327</v>
      </c>
      <c r="D5096" s="20">
        <v>1462</v>
      </c>
    </row>
    <row r="5097" spans="1:4" x14ac:dyDescent="0.2">
      <c r="A5097" t="s">
        <v>61</v>
      </c>
      <c r="B5097" s="20">
        <v>1192</v>
      </c>
      <c r="C5097" s="20">
        <v>1110</v>
      </c>
      <c r="D5097" s="20">
        <v>4493</v>
      </c>
    </row>
    <row r="5098" spans="1:4" x14ac:dyDescent="0.2">
      <c r="A5098" t="s">
        <v>62</v>
      </c>
      <c r="B5098" s="20">
        <v>3416</v>
      </c>
      <c r="C5098" s="20">
        <v>3134</v>
      </c>
      <c r="D5098" s="20">
        <v>12824</v>
      </c>
    </row>
    <row r="5099" spans="1:4" x14ac:dyDescent="0.2">
      <c r="A5099" t="s">
        <v>63</v>
      </c>
      <c r="B5099" s="20">
        <v>3994</v>
      </c>
      <c r="C5099" s="20">
        <v>3668</v>
      </c>
      <c r="D5099" s="20">
        <v>14534</v>
      </c>
    </row>
    <row r="5100" spans="1:4" x14ac:dyDescent="0.2">
      <c r="A5100" t="s">
        <v>64</v>
      </c>
      <c r="B5100" s="20">
        <v>3301</v>
      </c>
      <c r="C5100" s="20">
        <v>2969</v>
      </c>
      <c r="D5100" s="20">
        <v>10179</v>
      </c>
    </row>
    <row r="5101" spans="1:4" x14ac:dyDescent="0.2">
      <c r="A5101" t="s">
        <v>74</v>
      </c>
      <c r="B5101">
        <v>405</v>
      </c>
      <c r="C5101">
        <v>368</v>
      </c>
      <c r="D5101">
        <v>928</v>
      </c>
    </row>
    <row r="5102" spans="1:4" x14ac:dyDescent="0.2">
      <c r="A5102" t="s">
        <v>66</v>
      </c>
      <c r="B5102">
        <v>166</v>
      </c>
      <c r="C5102">
        <v>0</v>
      </c>
      <c r="D5102">
        <v>17</v>
      </c>
    </row>
    <row r="5103" spans="1:4" x14ac:dyDescent="0.2">
      <c r="A5103" t="s">
        <v>83</v>
      </c>
    </row>
    <row r="5104" spans="1:4" x14ac:dyDescent="0.2">
      <c r="A5104" t="s">
        <v>72</v>
      </c>
      <c r="B5104" s="20">
        <v>4208</v>
      </c>
      <c r="C5104" s="20">
        <v>3857</v>
      </c>
      <c r="D5104" s="20">
        <v>16106</v>
      </c>
    </row>
    <row r="5105" spans="1:4" x14ac:dyDescent="0.2">
      <c r="A5105" t="s">
        <v>59</v>
      </c>
      <c r="B5105">
        <v>577</v>
      </c>
      <c r="C5105">
        <v>496</v>
      </c>
      <c r="D5105" s="20">
        <v>1967</v>
      </c>
    </row>
    <row r="5106" spans="1:4" x14ac:dyDescent="0.2">
      <c r="A5106" t="s">
        <v>60</v>
      </c>
      <c r="B5106">
        <v>167</v>
      </c>
      <c r="C5106">
        <v>155</v>
      </c>
      <c r="D5106">
        <v>701</v>
      </c>
    </row>
    <row r="5107" spans="1:4" x14ac:dyDescent="0.2">
      <c r="A5107" t="s">
        <v>61</v>
      </c>
      <c r="B5107">
        <v>645</v>
      </c>
      <c r="C5107">
        <v>600</v>
      </c>
      <c r="D5107" s="20">
        <v>2520</v>
      </c>
    </row>
    <row r="5108" spans="1:4" x14ac:dyDescent="0.2">
      <c r="A5108" t="s">
        <v>62</v>
      </c>
      <c r="B5108" s="20">
        <v>1218</v>
      </c>
      <c r="C5108" s="20">
        <v>1145</v>
      </c>
      <c r="D5108" s="20">
        <v>4767</v>
      </c>
    </row>
    <row r="5109" spans="1:4" x14ac:dyDescent="0.2">
      <c r="A5109" t="s">
        <v>63</v>
      </c>
      <c r="B5109">
        <v>954</v>
      </c>
      <c r="C5109">
        <v>916</v>
      </c>
      <c r="D5109" s="20">
        <v>4075</v>
      </c>
    </row>
    <row r="5110" spans="1:4" x14ac:dyDescent="0.2">
      <c r="A5110" t="s">
        <v>64</v>
      </c>
      <c r="B5110">
        <v>529</v>
      </c>
      <c r="C5110">
        <v>493</v>
      </c>
      <c r="D5110" s="20">
        <v>1906</v>
      </c>
    </row>
    <row r="5111" spans="1:4" x14ac:dyDescent="0.2">
      <c r="A5111" t="s">
        <v>74</v>
      </c>
      <c r="B5111">
        <v>55</v>
      </c>
      <c r="C5111">
        <v>52</v>
      </c>
      <c r="D5111">
        <v>153</v>
      </c>
    </row>
    <row r="5112" spans="1:4" x14ac:dyDescent="0.2">
      <c r="A5112" t="s">
        <v>66</v>
      </c>
      <c r="B5112">
        <v>63</v>
      </c>
      <c r="C5112">
        <v>0</v>
      </c>
      <c r="D5112">
        <v>17</v>
      </c>
    </row>
    <row r="5113" spans="1:4" x14ac:dyDescent="0.2">
      <c r="A5113" t="s">
        <v>84</v>
      </c>
    </row>
    <row r="5114" spans="1:4" x14ac:dyDescent="0.2">
      <c r="A5114" t="s">
        <v>72</v>
      </c>
      <c r="B5114" s="20">
        <v>9493</v>
      </c>
      <c r="C5114" s="20">
        <v>8419</v>
      </c>
      <c r="D5114" s="20">
        <v>30961</v>
      </c>
    </row>
    <row r="5115" spans="1:4" x14ac:dyDescent="0.2">
      <c r="A5115" t="s">
        <v>59</v>
      </c>
      <c r="B5115">
        <v>256</v>
      </c>
      <c r="C5115">
        <v>204</v>
      </c>
      <c r="D5115">
        <v>663</v>
      </c>
    </row>
    <row r="5116" spans="1:4" x14ac:dyDescent="0.2">
      <c r="A5116" t="s">
        <v>60</v>
      </c>
      <c r="B5116">
        <v>227</v>
      </c>
      <c r="C5116">
        <v>172</v>
      </c>
      <c r="D5116">
        <v>761</v>
      </c>
    </row>
    <row r="5117" spans="1:4" x14ac:dyDescent="0.2">
      <c r="A5117" t="s">
        <v>61</v>
      </c>
      <c r="B5117">
        <v>547</v>
      </c>
      <c r="C5117">
        <v>510</v>
      </c>
      <c r="D5117" s="20">
        <v>1973</v>
      </c>
    </row>
    <row r="5118" spans="1:4" x14ac:dyDescent="0.2">
      <c r="A5118" t="s">
        <v>62</v>
      </c>
      <c r="B5118" s="20">
        <v>2198</v>
      </c>
      <c r="C5118" s="20">
        <v>1989</v>
      </c>
      <c r="D5118" s="20">
        <v>8057</v>
      </c>
    </row>
    <row r="5119" spans="1:4" x14ac:dyDescent="0.2">
      <c r="A5119" t="s">
        <v>63</v>
      </c>
      <c r="B5119" s="20">
        <v>3040</v>
      </c>
      <c r="C5119" s="20">
        <v>2752</v>
      </c>
      <c r="D5119" s="20">
        <v>10459</v>
      </c>
    </row>
    <row r="5120" spans="1:4" x14ac:dyDescent="0.2">
      <c r="A5120" t="s">
        <v>64</v>
      </c>
      <c r="B5120" s="20">
        <v>2772</v>
      </c>
      <c r="C5120" s="20">
        <v>2476</v>
      </c>
      <c r="D5120" s="20">
        <v>8273</v>
      </c>
    </row>
    <row r="5121" spans="1:4" x14ac:dyDescent="0.2">
      <c r="A5121" t="s">
        <v>74</v>
      </c>
      <c r="B5121">
        <v>350</v>
      </c>
      <c r="C5121">
        <v>316</v>
      </c>
      <c r="D5121">
        <v>775</v>
      </c>
    </row>
    <row r="5122" spans="1:4" x14ac:dyDescent="0.2">
      <c r="A5122" t="s">
        <v>66</v>
      </c>
      <c r="B5122">
        <v>103</v>
      </c>
      <c r="C5122">
        <v>0</v>
      </c>
      <c r="D5122">
        <v>0</v>
      </c>
    </row>
    <row r="5123" spans="1:4" x14ac:dyDescent="0.2">
      <c r="A5123" t="s">
        <v>249</v>
      </c>
    </row>
    <row r="5124" spans="1:4" x14ac:dyDescent="0.2">
      <c r="A5124" t="s">
        <v>82</v>
      </c>
    </row>
    <row r="5125" spans="1:4" x14ac:dyDescent="0.2">
      <c r="A5125" t="s">
        <v>72</v>
      </c>
      <c r="B5125" s="20">
        <v>245005</v>
      </c>
      <c r="C5125" s="20">
        <v>234665</v>
      </c>
      <c r="D5125" s="20">
        <v>1076805</v>
      </c>
    </row>
    <row r="5126" spans="1:4" x14ac:dyDescent="0.2">
      <c r="A5126" t="s">
        <v>59</v>
      </c>
      <c r="B5126" s="20">
        <v>57408</v>
      </c>
      <c r="C5126" s="20">
        <v>54022</v>
      </c>
      <c r="D5126" s="20">
        <v>226609</v>
      </c>
    </row>
    <row r="5127" spans="1:4" x14ac:dyDescent="0.2">
      <c r="A5127" t="s">
        <v>60</v>
      </c>
      <c r="B5127" s="20">
        <v>36349</v>
      </c>
      <c r="C5127" s="20">
        <v>35523</v>
      </c>
      <c r="D5127" s="20">
        <v>177569</v>
      </c>
    </row>
    <row r="5128" spans="1:4" x14ac:dyDescent="0.2">
      <c r="A5128" t="s">
        <v>61</v>
      </c>
      <c r="B5128" s="20">
        <v>74922</v>
      </c>
      <c r="C5128" s="20">
        <v>73917</v>
      </c>
      <c r="D5128" s="20">
        <v>360163</v>
      </c>
    </row>
    <row r="5129" spans="1:4" x14ac:dyDescent="0.2">
      <c r="A5129" t="s">
        <v>62</v>
      </c>
      <c r="B5129" s="20">
        <v>50915</v>
      </c>
      <c r="C5129" s="20">
        <v>49898</v>
      </c>
      <c r="D5129" s="20">
        <v>223153</v>
      </c>
    </row>
    <row r="5130" spans="1:4" x14ac:dyDescent="0.2">
      <c r="A5130" t="s">
        <v>63</v>
      </c>
      <c r="B5130" s="20">
        <v>19562</v>
      </c>
      <c r="C5130" s="20">
        <v>18955</v>
      </c>
      <c r="D5130" s="20">
        <v>80871</v>
      </c>
    </row>
    <row r="5131" spans="1:4" x14ac:dyDescent="0.2">
      <c r="A5131" t="s">
        <v>64</v>
      </c>
      <c r="B5131" s="20">
        <v>2270</v>
      </c>
      <c r="C5131" s="20">
        <v>1951</v>
      </c>
      <c r="D5131" s="20">
        <v>6895</v>
      </c>
    </row>
    <row r="5132" spans="1:4" x14ac:dyDescent="0.2">
      <c r="A5132" t="s">
        <v>74</v>
      </c>
      <c r="B5132">
        <v>518</v>
      </c>
      <c r="C5132">
        <v>399</v>
      </c>
      <c r="D5132" s="20">
        <v>1223</v>
      </c>
    </row>
    <row r="5133" spans="1:4" x14ac:dyDescent="0.2">
      <c r="A5133" t="s">
        <v>66</v>
      </c>
      <c r="B5133" s="20">
        <v>3061</v>
      </c>
      <c r="C5133">
        <v>0</v>
      </c>
      <c r="D5133">
        <v>322</v>
      </c>
    </row>
    <row r="5134" spans="1:4" x14ac:dyDescent="0.2">
      <c r="A5134" t="s">
        <v>83</v>
      </c>
    </row>
    <row r="5135" spans="1:4" x14ac:dyDescent="0.2">
      <c r="A5135" t="s">
        <v>72</v>
      </c>
      <c r="B5135" s="20">
        <v>245005</v>
      </c>
      <c r="C5135" s="20">
        <v>234665</v>
      </c>
      <c r="D5135" s="20">
        <v>1076805</v>
      </c>
    </row>
    <row r="5136" spans="1:4" x14ac:dyDescent="0.2">
      <c r="A5136" t="s">
        <v>59</v>
      </c>
      <c r="B5136" s="20">
        <v>57408</v>
      </c>
      <c r="C5136" s="20">
        <v>54022</v>
      </c>
      <c r="D5136" s="20">
        <v>226609</v>
      </c>
    </row>
    <row r="5137" spans="1:4" x14ac:dyDescent="0.2">
      <c r="A5137" t="s">
        <v>60</v>
      </c>
      <c r="B5137" s="20">
        <v>36349</v>
      </c>
      <c r="C5137" s="20">
        <v>35523</v>
      </c>
      <c r="D5137" s="20">
        <v>177569</v>
      </c>
    </row>
    <row r="5138" spans="1:4" x14ac:dyDescent="0.2">
      <c r="A5138" t="s">
        <v>61</v>
      </c>
      <c r="B5138" s="20">
        <v>74922</v>
      </c>
      <c r="C5138" s="20">
        <v>73917</v>
      </c>
      <c r="D5138" s="20">
        <v>360163</v>
      </c>
    </row>
    <row r="5139" spans="1:4" x14ac:dyDescent="0.2">
      <c r="A5139" t="s">
        <v>62</v>
      </c>
      <c r="B5139" s="20">
        <v>50915</v>
      </c>
      <c r="C5139" s="20">
        <v>49898</v>
      </c>
      <c r="D5139" s="20">
        <v>223153</v>
      </c>
    </row>
    <row r="5140" spans="1:4" x14ac:dyDescent="0.2">
      <c r="A5140" t="s">
        <v>63</v>
      </c>
      <c r="B5140" s="20">
        <v>19562</v>
      </c>
      <c r="C5140" s="20">
        <v>18955</v>
      </c>
      <c r="D5140" s="20">
        <v>80871</v>
      </c>
    </row>
    <row r="5141" spans="1:4" x14ac:dyDescent="0.2">
      <c r="A5141" t="s">
        <v>64</v>
      </c>
      <c r="B5141" s="20">
        <v>2270</v>
      </c>
      <c r="C5141" s="20">
        <v>1951</v>
      </c>
      <c r="D5141" s="20">
        <v>6895</v>
      </c>
    </row>
    <row r="5142" spans="1:4" x14ac:dyDescent="0.2">
      <c r="A5142" t="s">
        <v>74</v>
      </c>
      <c r="B5142">
        <v>518</v>
      </c>
      <c r="C5142">
        <v>399</v>
      </c>
      <c r="D5142" s="20">
        <v>1223</v>
      </c>
    </row>
    <row r="5143" spans="1:4" x14ac:dyDescent="0.2">
      <c r="A5143" t="s">
        <v>66</v>
      </c>
      <c r="B5143" s="20">
        <v>3061</v>
      </c>
      <c r="C5143">
        <v>0</v>
      </c>
      <c r="D5143">
        <v>322</v>
      </c>
    </row>
    <row r="5144" spans="1:4" x14ac:dyDescent="0.2">
      <c r="A5144" t="s">
        <v>84</v>
      </c>
    </row>
    <row r="5145" spans="1:4" x14ac:dyDescent="0.2">
      <c r="A5145" t="s">
        <v>72</v>
      </c>
      <c r="B5145">
        <v>0</v>
      </c>
      <c r="C5145">
        <v>0</v>
      </c>
      <c r="D5145">
        <v>0</v>
      </c>
    </row>
    <row r="5146" spans="1:4" x14ac:dyDescent="0.2">
      <c r="A5146" t="s">
        <v>59</v>
      </c>
      <c r="B5146">
        <v>0</v>
      </c>
      <c r="C5146">
        <v>0</v>
      </c>
      <c r="D5146">
        <v>0</v>
      </c>
    </row>
    <row r="5147" spans="1:4" x14ac:dyDescent="0.2">
      <c r="A5147" t="s">
        <v>60</v>
      </c>
      <c r="B5147">
        <v>0</v>
      </c>
      <c r="C5147">
        <v>0</v>
      </c>
      <c r="D5147">
        <v>0</v>
      </c>
    </row>
    <row r="5148" spans="1:4" x14ac:dyDescent="0.2">
      <c r="A5148" t="s">
        <v>61</v>
      </c>
      <c r="B5148">
        <v>0</v>
      </c>
      <c r="C5148">
        <v>0</v>
      </c>
      <c r="D5148">
        <v>0</v>
      </c>
    </row>
    <row r="5149" spans="1:4" x14ac:dyDescent="0.2">
      <c r="A5149" t="s">
        <v>62</v>
      </c>
      <c r="B5149">
        <v>0</v>
      </c>
      <c r="C5149">
        <v>0</v>
      </c>
      <c r="D5149">
        <v>0</v>
      </c>
    </row>
    <row r="5150" spans="1:4" x14ac:dyDescent="0.2">
      <c r="A5150" t="s">
        <v>63</v>
      </c>
      <c r="B5150">
        <v>0</v>
      </c>
      <c r="C5150">
        <v>0</v>
      </c>
      <c r="D5150">
        <v>0</v>
      </c>
    </row>
    <row r="5151" spans="1:4" x14ac:dyDescent="0.2">
      <c r="A5151" t="s">
        <v>64</v>
      </c>
      <c r="B5151">
        <v>0</v>
      </c>
      <c r="C5151">
        <v>0</v>
      </c>
      <c r="D5151">
        <v>0</v>
      </c>
    </row>
    <row r="5152" spans="1:4" x14ac:dyDescent="0.2">
      <c r="A5152" t="s">
        <v>74</v>
      </c>
      <c r="B5152">
        <v>0</v>
      </c>
      <c r="C5152">
        <v>0</v>
      </c>
      <c r="D5152">
        <v>0</v>
      </c>
    </row>
    <row r="5153" spans="1:4" x14ac:dyDescent="0.2">
      <c r="A5153" t="s">
        <v>66</v>
      </c>
      <c r="B5153">
        <v>0</v>
      </c>
      <c r="C5153">
        <v>0</v>
      </c>
      <c r="D5153">
        <v>0</v>
      </c>
    </row>
    <row r="5154" spans="1:4" x14ac:dyDescent="0.2">
      <c r="A5154" t="s">
        <v>250</v>
      </c>
    </row>
    <row r="5155" spans="1:4" x14ac:dyDescent="0.2">
      <c r="A5155" t="s">
        <v>82</v>
      </c>
    </row>
    <row r="5156" spans="1:4" x14ac:dyDescent="0.2">
      <c r="A5156" t="s">
        <v>72</v>
      </c>
      <c r="B5156" s="20">
        <v>23489</v>
      </c>
      <c r="C5156" s="20">
        <v>21293</v>
      </c>
      <c r="D5156" s="20">
        <v>75521</v>
      </c>
    </row>
    <row r="5157" spans="1:4" x14ac:dyDescent="0.2">
      <c r="A5157" t="s">
        <v>59</v>
      </c>
      <c r="B5157" s="20">
        <v>21245</v>
      </c>
      <c r="C5157" s="20">
        <v>19316</v>
      </c>
      <c r="D5157" s="20">
        <v>68768</v>
      </c>
    </row>
    <row r="5158" spans="1:4" x14ac:dyDescent="0.2">
      <c r="A5158" t="s">
        <v>60</v>
      </c>
      <c r="B5158">
        <v>823</v>
      </c>
      <c r="C5158">
        <v>784</v>
      </c>
      <c r="D5158" s="20">
        <v>2362</v>
      </c>
    </row>
    <row r="5159" spans="1:4" x14ac:dyDescent="0.2">
      <c r="A5159" t="s">
        <v>61</v>
      </c>
      <c r="B5159">
        <v>739</v>
      </c>
      <c r="C5159">
        <v>721</v>
      </c>
      <c r="D5159" s="20">
        <v>2716</v>
      </c>
    </row>
    <row r="5160" spans="1:4" x14ac:dyDescent="0.2">
      <c r="A5160" t="s">
        <v>62</v>
      </c>
      <c r="B5160">
        <v>201</v>
      </c>
      <c r="C5160">
        <v>192</v>
      </c>
      <c r="D5160">
        <v>802</v>
      </c>
    </row>
    <row r="5161" spans="1:4" x14ac:dyDescent="0.2">
      <c r="A5161" t="s">
        <v>63</v>
      </c>
      <c r="B5161">
        <v>69</v>
      </c>
      <c r="C5161">
        <v>69</v>
      </c>
      <c r="D5161">
        <v>204</v>
      </c>
    </row>
    <row r="5162" spans="1:4" x14ac:dyDescent="0.2">
      <c r="A5162" t="s">
        <v>64</v>
      </c>
      <c r="B5162">
        <v>90</v>
      </c>
      <c r="C5162">
        <v>89</v>
      </c>
      <c r="D5162">
        <v>229</v>
      </c>
    </row>
    <row r="5163" spans="1:4" x14ac:dyDescent="0.2">
      <c r="A5163" t="s">
        <v>74</v>
      </c>
      <c r="B5163">
        <v>136</v>
      </c>
      <c r="C5163">
        <v>122</v>
      </c>
      <c r="D5163">
        <v>424</v>
      </c>
    </row>
    <row r="5164" spans="1:4" x14ac:dyDescent="0.2">
      <c r="A5164" t="s">
        <v>66</v>
      </c>
      <c r="B5164">
        <v>186</v>
      </c>
      <c r="C5164">
        <v>0</v>
      </c>
      <c r="D5164">
        <v>16</v>
      </c>
    </row>
    <row r="5165" spans="1:4" x14ac:dyDescent="0.2">
      <c r="A5165" t="s">
        <v>83</v>
      </c>
    </row>
    <row r="5166" spans="1:4" x14ac:dyDescent="0.2">
      <c r="A5166" t="s">
        <v>72</v>
      </c>
      <c r="B5166" s="20">
        <v>23489</v>
      </c>
      <c r="C5166" s="20">
        <v>21293</v>
      </c>
      <c r="D5166" s="20">
        <v>75521</v>
      </c>
    </row>
    <row r="5167" spans="1:4" x14ac:dyDescent="0.2">
      <c r="A5167" t="s">
        <v>59</v>
      </c>
      <c r="B5167" s="20">
        <v>21245</v>
      </c>
      <c r="C5167" s="20">
        <v>19316</v>
      </c>
      <c r="D5167" s="20">
        <v>68768</v>
      </c>
    </row>
    <row r="5168" spans="1:4" x14ac:dyDescent="0.2">
      <c r="A5168" t="s">
        <v>60</v>
      </c>
      <c r="B5168">
        <v>823</v>
      </c>
      <c r="C5168">
        <v>784</v>
      </c>
      <c r="D5168" s="20">
        <v>2362</v>
      </c>
    </row>
    <row r="5169" spans="1:4" x14ac:dyDescent="0.2">
      <c r="A5169" t="s">
        <v>61</v>
      </c>
      <c r="B5169">
        <v>739</v>
      </c>
      <c r="C5169">
        <v>721</v>
      </c>
      <c r="D5169" s="20">
        <v>2716</v>
      </c>
    </row>
    <row r="5170" spans="1:4" x14ac:dyDescent="0.2">
      <c r="A5170" t="s">
        <v>62</v>
      </c>
      <c r="B5170">
        <v>201</v>
      </c>
      <c r="C5170">
        <v>192</v>
      </c>
      <c r="D5170">
        <v>802</v>
      </c>
    </row>
    <row r="5171" spans="1:4" x14ac:dyDescent="0.2">
      <c r="A5171" t="s">
        <v>63</v>
      </c>
      <c r="B5171">
        <v>69</v>
      </c>
      <c r="C5171">
        <v>69</v>
      </c>
      <c r="D5171">
        <v>204</v>
      </c>
    </row>
    <row r="5172" spans="1:4" x14ac:dyDescent="0.2">
      <c r="A5172" t="s">
        <v>64</v>
      </c>
      <c r="B5172">
        <v>90</v>
      </c>
      <c r="C5172">
        <v>89</v>
      </c>
      <c r="D5172">
        <v>229</v>
      </c>
    </row>
    <row r="5173" spans="1:4" x14ac:dyDescent="0.2">
      <c r="A5173" t="s">
        <v>74</v>
      </c>
      <c r="B5173">
        <v>136</v>
      </c>
      <c r="C5173">
        <v>122</v>
      </c>
      <c r="D5173">
        <v>424</v>
      </c>
    </row>
    <row r="5174" spans="1:4" x14ac:dyDescent="0.2">
      <c r="A5174" t="s">
        <v>66</v>
      </c>
      <c r="B5174">
        <v>186</v>
      </c>
      <c r="C5174">
        <v>0</v>
      </c>
      <c r="D5174">
        <v>16</v>
      </c>
    </row>
    <row r="5175" spans="1:4" x14ac:dyDescent="0.2">
      <c r="A5175" t="s">
        <v>84</v>
      </c>
    </row>
    <row r="5176" spans="1:4" x14ac:dyDescent="0.2">
      <c r="A5176" t="s">
        <v>72</v>
      </c>
      <c r="B5176">
        <v>0</v>
      </c>
      <c r="C5176">
        <v>0</v>
      </c>
      <c r="D5176">
        <v>0</v>
      </c>
    </row>
    <row r="5177" spans="1:4" x14ac:dyDescent="0.2">
      <c r="A5177" t="s">
        <v>59</v>
      </c>
      <c r="B5177">
        <v>0</v>
      </c>
      <c r="C5177">
        <v>0</v>
      </c>
      <c r="D5177">
        <v>0</v>
      </c>
    </row>
    <row r="5178" spans="1:4" x14ac:dyDescent="0.2">
      <c r="A5178" t="s">
        <v>60</v>
      </c>
      <c r="B5178">
        <v>0</v>
      </c>
      <c r="C5178">
        <v>0</v>
      </c>
      <c r="D5178">
        <v>0</v>
      </c>
    </row>
    <row r="5179" spans="1:4" x14ac:dyDescent="0.2">
      <c r="A5179" t="s">
        <v>61</v>
      </c>
      <c r="B5179">
        <v>0</v>
      </c>
      <c r="C5179">
        <v>0</v>
      </c>
      <c r="D5179">
        <v>0</v>
      </c>
    </row>
    <row r="5180" spans="1:4" x14ac:dyDescent="0.2">
      <c r="A5180" t="s">
        <v>62</v>
      </c>
      <c r="B5180">
        <v>0</v>
      </c>
      <c r="C5180">
        <v>0</v>
      </c>
      <c r="D5180">
        <v>0</v>
      </c>
    </row>
    <row r="5181" spans="1:4" x14ac:dyDescent="0.2">
      <c r="A5181" t="s">
        <v>63</v>
      </c>
      <c r="B5181">
        <v>0</v>
      </c>
      <c r="C5181">
        <v>0</v>
      </c>
      <c r="D5181">
        <v>0</v>
      </c>
    </row>
    <row r="5182" spans="1:4" x14ac:dyDescent="0.2">
      <c r="A5182" t="s">
        <v>64</v>
      </c>
      <c r="B5182">
        <v>0</v>
      </c>
      <c r="C5182">
        <v>0</v>
      </c>
      <c r="D5182">
        <v>0</v>
      </c>
    </row>
    <row r="5183" spans="1:4" x14ac:dyDescent="0.2">
      <c r="A5183" t="s">
        <v>74</v>
      </c>
      <c r="B5183">
        <v>0</v>
      </c>
      <c r="C5183">
        <v>0</v>
      </c>
      <c r="D5183">
        <v>0</v>
      </c>
    </row>
    <row r="5184" spans="1:4" x14ac:dyDescent="0.2">
      <c r="A5184" t="s">
        <v>66</v>
      </c>
      <c r="B5184">
        <v>0</v>
      </c>
      <c r="C5184">
        <v>0</v>
      </c>
      <c r="D5184">
        <v>0</v>
      </c>
    </row>
    <row r="5185" spans="1:4" x14ac:dyDescent="0.2">
      <c r="A5185" t="s">
        <v>251</v>
      </c>
    </row>
    <row r="5186" spans="1:4" x14ac:dyDescent="0.2">
      <c r="A5186" t="s">
        <v>82</v>
      </c>
    </row>
    <row r="5187" spans="1:4" x14ac:dyDescent="0.2">
      <c r="A5187" t="s">
        <v>72</v>
      </c>
      <c r="B5187" s="20">
        <v>28480</v>
      </c>
      <c r="C5187" s="20">
        <v>28019</v>
      </c>
      <c r="D5187" s="20">
        <v>126421</v>
      </c>
    </row>
    <row r="5188" spans="1:4" x14ac:dyDescent="0.2">
      <c r="A5188" t="s">
        <v>59</v>
      </c>
      <c r="B5188" s="20">
        <v>4981</v>
      </c>
      <c r="C5188" s="20">
        <v>4867</v>
      </c>
      <c r="D5188" s="20">
        <v>21040</v>
      </c>
    </row>
    <row r="5189" spans="1:4" x14ac:dyDescent="0.2">
      <c r="A5189" t="s">
        <v>60</v>
      </c>
      <c r="B5189" s="20">
        <v>3642</v>
      </c>
      <c r="C5189" s="20">
        <v>3582</v>
      </c>
      <c r="D5189" s="20">
        <v>17990</v>
      </c>
    </row>
    <row r="5190" spans="1:4" x14ac:dyDescent="0.2">
      <c r="A5190" t="s">
        <v>61</v>
      </c>
      <c r="B5190" s="20">
        <v>10976</v>
      </c>
      <c r="C5190" s="20">
        <v>10834</v>
      </c>
      <c r="D5190" s="20">
        <v>50637</v>
      </c>
    </row>
    <row r="5191" spans="1:4" x14ac:dyDescent="0.2">
      <c r="A5191" t="s">
        <v>62</v>
      </c>
      <c r="B5191" s="20">
        <v>5912</v>
      </c>
      <c r="C5191" s="20">
        <v>5848</v>
      </c>
      <c r="D5191" s="20">
        <v>25308</v>
      </c>
    </row>
    <row r="5192" spans="1:4" x14ac:dyDescent="0.2">
      <c r="A5192" t="s">
        <v>63</v>
      </c>
      <c r="B5192" s="20">
        <v>2684</v>
      </c>
      <c r="C5192" s="20">
        <v>2641</v>
      </c>
      <c r="D5192" s="20">
        <v>10623</v>
      </c>
    </row>
    <row r="5193" spans="1:4" x14ac:dyDescent="0.2">
      <c r="A5193" t="s">
        <v>64</v>
      </c>
      <c r="B5193">
        <v>148</v>
      </c>
      <c r="C5193">
        <v>144</v>
      </c>
      <c r="D5193">
        <v>498</v>
      </c>
    </row>
    <row r="5194" spans="1:4" x14ac:dyDescent="0.2">
      <c r="A5194" t="s">
        <v>74</v>
      </c>
      <c r="B5194">
        <v>106</v>
      </c>
      <c r="C5194">
        <v>103</v>
      </c>
      <c r="D5194">
        <v>325</v>
      </c>
    </row>
    <row r="5195" spans="1:4" x14ac:dyDescent="0.2">
      <c r="A5195" t="s">
        <v>66</v>
      </c>
      <c r="B5195">
        <v>31</v>
      </c>
      <c r="C5195">
        <v>0</v>
      </c>
      <c r="D5195">
        <v>0</v>
      </c>
    </row>
    <row r="5196" spans="1:4" x14ac:dyDescent="0.2">
      <c r="A5196" t="s">
        <v>83</v>
      </c>
    </row>
    <row r="5197" spans="1:4" x14ac:dyDescent="0.2">
      <c r="A5197" t="s">
        <v>72</v>
      </c>
      <c r="B5197" s="20">
        <v>28480</v>
      </c>
      <c r="C5197" s="20">
        <v>28019</v>
      </c>
      <c r="D5197" s="20">
        <v>126421</v>
      </c>
    </row>
    <row r="5198" spans="1:4" x14ac:dyDescent="0.2">
      <c r="A5198" t="s">
        <v>59</v>
      </c>
      <c r="B5198" s="20">
        <v>4981</v>
      </c>
      <c r="C5198" s="20">
        <v>4867</v>
      </c>
      <c r="D5198" s="20">
        <v>21040</v>
      </c>
    </row>
    <row r="5199" spans="1:4" x14ac:dyDescent="0.2">
      <c r="A5199" t="s">
        <v>60</v>
      </c>
      <c r="B5199" s="20">
        <v>3642</v>
      </c>
      <c r="C5199" s="20">
        <v>3582</v>
      </c>
      <c r="D5199" s="20">
        <v>17990</v>
      </c>
    </row>
    <row r="5200" spans="1:4" x14ac:dyDescent="0.2">
      <c r="A5200" t="s">
        <v>61</v>
      </c>
      <c r="B5200" s="20">
        <v>10976</v>
      </c>
      <c r="C5200" s="20">
        <v>10834</v>
      </c>
      <c r="D5200" s="20">
        <v>50637</v>
      </c>
    </row>
    <row r="5201" spans="1:4" x14ac:dyDescent="0.2">
      <c r="A5201" t="s">
        <v>62</v>
      </c>
      <c r="B5201" s="20">
        <v>5912</v>
      </c>
      <c r="C5201" s="20">
        <v>5848</v>
      </c>
      <c r="D5201" s="20">
        <v>25308</v>
      </c>
    </row>
    <row r="5202" spans="1:4" x14ac:dyDescent="0.2">
      <c r="A5202" t="s">
        <v>63</v>
      </c>
      <c r="B5202" s="20">
        <v>2684</v>
      </c>
      <c r="C5202" s="20">
        <v>2641</v>
      </c>
      <c r="D5202" s="20">
        <v>10623</v>
      </c>
    </row>
    <row r="5203" spans="1:4" x14ac:dyDescent="0.2">
      <c r="A5203" t="s">
        <v>64</v>
      </c>
      <c r="B5203">
        <v>148</v>
      </c>
      <c r="C5203">
        <v>144</v>
      </c>
      <c r="D5203">
        <v>498</v>
      </c>
    </row>
    <row r="5204" spans="1:4" x14ac:dyDescent="0.2">
      <c r="A5204" t="s">
        <v>74</v>
      </c>
      <c r="B5204">
        <v>106</v>
      </c>
      <c r="C5204">
        <v>103</v>
      </c>
      <c r="D5204">
        <v>325</v>
      </c>
    </row>
    <row r="5205" spans="1:4" x14ac:dyDescent="0.2">
      <c r="A5205" t="s">
        <v>66</v>
      </c>
      <c r="B5205">
        <v>31</v>
      </c>
      <c r="C5205">
        <v>0</v>
      </c>
      <c r="D5205">
        <v>0</v>
      </c>
    </row>
    <row r="5206" spans="1:4" x14ac:dyDescent="0.2">
      <c r="A5206" t="s">
        <v>84</v>
      </c>
    </row>
    <row r="5207" spans="1:4" x14ac:dyDescent="0.2">
      <c r="A5207" t="s">
        <v>72</v>
      </c>
      <c r="B5207">
        <v>0</v>
      </c>
      <c r="C5207">
        <v>0</v>
      </c>
      <c r="D5207">
        <v>0</v>
      </c>
    </row>
    <row r="5208" spans="1:4" x14ac:dyDescent="0.2">
      <c r="A5208" t="s">
        <v>59</v>
      </c>
      <c r="B5208">
        <v>0</v>
      </c>
      <c r="C5208">
        <v>0</v>
      </c>
      <c r="D5208">
        <v>0</v>
      </c>
    </row>
    <row r="5209" spans="1:4" x14ac:dyDescent="0.2">
      <c r="A5209" t="s">
        <v>60</v>
      </c>
      <c r="B5209">
        <v>0</v>
      </c>
      <c r="C5209">
        <v>0</v>
      </c>
      <c r="D5209">
        <v>0</v>
      </c>
    </row>
    <row r="5210" spans="1:4" x14ac:dyDescent="0.2">
      <c r="A5210" t="s">
        <v>61</v>
      </c>
      <c r="B5210">
        <v>0</v>
      </c>
      <c r="C5210">
        <v>0</v>
      </c>
      <c r="D5210">
        <v>0</v>
      </c>
    </row>
    <row r="5211" spans="1:4" x14ac:dyDescent="0.2">
      <c r="A5211" t="s">
        <v>62</v>
      </c>
      <c r="B5211">
        <v>0</v>
      </c>
      <c r="C5211">
        <v>0</v>
      </c>
      <c r="D5211">
        <v>0</v>
      </c>
    </row>
    <row r="5212" spans="1:4" x14ac:dyDescent="0.2">
      <c r="A5212" t="s">
        <v>63</v>
      </c>
      <c r="B5212">
        <v>0</v>
      </c>
      <c r="C5212">
        <v>0</v>
      </c>
      <c r="D5212">
        <v>0</v>
      </c>
    </row>
    <row r="5213" spans="1:4" x14ac:dyDescent="0.2">
      <c r="A5213" t="s">
        <v>64</v>
      </c>
      <c r="B5213">
        <v>0</v>
      </c>
      <c r="C5213">
        <v>0</v>
      </c>
      <c r="D5213">
        <v>0</v>
      </c>
    </row>
    <row r="5214" spans="1:4" x14ac:dyDescent="0.2">
      <c r="A5214" t="s">
        <v>74</v>
      </c>
      <c r="B5214">
        <v>0</v>
      </c>
      <c r="C5214">
        <v>0</v>
      </c>
      <c r="D5214">
        <v>0</v>
      </c>
    </row>
    <row r="5215" spans="1:4" x14ac:dyDescent="0.2">
      <c r="A5215" t="s">
        <v>66</v>
      </c>
      <c r="B5215">
        <v>0</v>
      </c>
      <c r="C5215">
        <v>0</v>
      </c>
      <c r="D5215">
        <v>0</v>
      </c>
    </row>
    <row r="5216" spans="1:4" x14ac:dyDescent="0.2">
      <c r="A5216" t="s">
        <v>252</v>
      </c>
    </row>
    <row r="5217" spans="1:4" x14ac:dyDescent="0.2">
      <c r="A5217" t="s">
        <v>82</v>
      </c>
    </row>
    <row r="5218" spans="1:4" x14ac:dyDescent="0.2">
      <c r="A5218" t="s">
        <v>72</v>
      </c>
      <c r="B5218" s="20">
        <v>40995</v>
      </c>
      <c r="C5218" s="20">
        <v>40448</v>
      </c>
      <c r="D5218" s="20">
        <v>194786</v>
      </c>
    </row>
    <row r="5219" spans="1:4" x14ac:dyDescent="0.2">
      <c r="A5219" t="s">
        <v>59</v>
      </c>
      <c r="B5219" s="20">
        <v>3616</v>
      </c>
      <c r="C5219" s="20">
        <v>3524</v>
      </c>
      <c r="D5219" s="20">
        <v>16448</v>
      </c>
    </row>
    <row r="5220" spans="1:4" x14ac:dyDescent="0.2">
      <c r="A5220" t="s">
        <v>60</v>
      </c>
      <c r="B5220" s="20">
        <v>7540</v>
      </c>
      <c r="C5220" s="20">
        <v>7463</v>
      </c>
      <c r="D5220" s="20">
        <v>38355</v>
      </c>
    </row>
    <row r="5221" spans="1:4" x14ac:dyDescent="0.2">
      <c r="A5221" t="s">
        <v>61</v>
      </c>
      <c r="B5221" s="20">
        <v>15852</v>
      </c>
      <c r="C5221" s="20">
        <v>15716</v>
      </c>
      <c r="D5221" s="20">
        <v>77905</v>
      </c>
    </row>
    <row r="5222" spans="1:4" x14ac:dyDescent="0.2">
      <c r="A5222" t="s">
        <v>62</v>
      </c>
      <c r="B5222" s="20">
        <v>10546</v>
      </c>
      <c r="C5222" s="20">
        <v>10439</v>
      </c>
      <c r="D5222" s="20">
        <v>47715</v>
      </c>
    </row>
    <row r="5223" spans="1:4" x14ac:dyDescent="0.2">
      <c r="A5223" t="s">
        <v>63</v>
      </c>
      <c r="B5223" s="20">
        <v>3173</v>
      </c>
      <c r="C5223" s="20">
        <v>3150</v>
      </c>
      <c r="D5223" s="20">
        <v>13802</v>
      </c>
    </row>
    <row r="5224" spans="1:4" x14ac:dyDescent="0.2">
      <c r="A5224" t="s">
        <v>64</v>
      </c>
      <c r="B5224">
        <v>151</v>
      </c>
      <c r="C5224">
        <v>136</v>
      </c>
      <c r="D5224">
        <v>493</v>
      </c>
    </row>
    <row r="5225" spans="1:4" x14ac:dyDescent="0.2">
      <c r="A5225" t="s">
        <v>74</v>
      </c>
      <c r="B5225">
        <v>22</v>
      </c>
      <c r="C5225">
        <v>20</v>
      </c>
      <c r="D5225">
        <v>64</v>
      </c>
    </row>
    <row r="5226" spans="1:4" x14ac:dyDescent="0.2">
      <c r="A5226" t="s">
        <v>66</v>
      </c>
      <c r="B5226">
        <v>95</v>
      </c>
      <c r="C5226">
        <v>0</v>
      </c>
      <c r="D5226">
        <v>4</v>
      </c>
    </row>
    <row r="5227" spans="1:4" x14ac:dyDescent="0.2">
      <c r="A5227" t="s">
        <v>83</v>
      </c>
    </row>
    <row r="5228" spans="1:4" x14ac:dyDescent="0.2">
      <c r="A5228" t="s">
        <v>72</v>
      </c>
      <c r="B5228" s="20">
        <v>40995</v>
      </c>
      <c r="C5228" s="20">
        <v>40448</v>
      </c>
      <c r="D5228" s="20">
        <v>194786</v>
      </c>
    </row>
    <row r="5229" spans="1:4" x14ac:dyDescent="0.2">
      <c r="A5229" t="s">
        <v>59</v>
      </c>
      <c r="B5229" s="20">
        <v>3616</v>
      </c>
      <c r="C5229" s="20">
        <v>3524</v>
      </c>
      <c r="D5229" s="20">
        <v>16448</v>
      </c>
    </row>
    <row r="5230" spans="1:4" x14ac:dyDescent="0.2">
      <c r="A5230" t="s">
        <v>60</v>
      </c>
      <c r="B5230" s="20">
        <v>7540</v>
      </c>
      <c r="C5230" s="20">
        <v>7463</v>
      </c>
      <c r="D5230" s="20">
        <v>38355</v>
      </c>
    </row>
    <row r="5231" spans="1:4" x14ac:dyDescent="0.2">
      <c r="A5231" t="s">
        <v>61</v>
      </c>
      <c r="B5231" s="20">
        <v>15852</v>
      </c>
      <c r="C5231" s="20">
        <v>15716</v>
      </c>
      <c r="D5231" s="20">
        <v>77905</v>
      </c>
    </row>
    <row r="5232" spans="1:4" x14ac:dyDescent="0.2">
      <c r="A5232" t="s">
        <v>62</v>
      </c>
      <c r="B5232" s="20">
        <v>10546</v>
      </c>
      <c r="C5232" s="20">
        <v>10439</v>
      </c>
      <c r="D5232" s="20">
        <v>47715</v>
      </c>
    </row>
    <row r="5233" spans="1:4" x14ac:dyDescent="0.2">
      <c r="A5233" t="s">
        <v>63</v>
      </c>
      <c r="B5233" s="20">
        <v>3173</v>
      </c>
      <c r="C5233" s="20">
        <v>3150</v>
      </c>
      <c r="D5233" s="20">
        <v>13802</v>
      </c>
    </row>
    <row r="5234" spans="1:4" x14ac:dyDescent="0.2">
      <c r="A5234" t="s">
        <v>64</v>
      </c>
      <c r="B5234">
        <v>151</v>
      </c>
      <c r="C5234">
        <v>136</v>
      </c>
      <c r="D5234">
        <v>493</v>
      </c>
    </row>
    <row r="5235" spans="1:4" x14ac:dyDescent="0.2">
      <c r="A5235" t="s">
        <v>74</v>
      </c>
      <c r="B5235">
        <v>22</v>
      </c>
      <c r="C5235">
        <v>20</v>
      </c>
      <c r="D5235">
        <v>64</v>
      </c>
    </row>
    <row r="5236" spans="1:4" x14ac:dyDescent="0.2">
      <c r="A5236" t="s">
        <v>66</v>
      </c>
      <c r="B5236">
        <v>95</v>
      </c>
      <c r="C5236">
        <v>0</v>
      </c>
      <c r="D5236">
        <v>4</v>
      </c>
    </row>
    <row r="5237" spans="1:4" x14ac:dyDescent="0.2">
      <c r="A5237" t="s">
        <v>84</v>
      </c>
    </row>
    <row r="5238" spans="1:4" x14ac:dyDescent="0.2">
      <c r="A5238" t="s">
        <v>72</v>
      </c>
      <c r="B5238">
        <v>0</v>
      </c>
      <c r="C5238">
        <v>0</v>
      </c>
      <c r="D5238">
        <v>0</v>
      </c>
    </row>
    <row r="5239" spans="1:4" x14ac:dyDescent="0.2">
      <c r="A5239" t="s">
        <v>59</v>
      </c>
      <c r="B5239">
        <v>0</v>
      </c>
      <c r="C5239">
        <v>0</v>
      </c>
      <c r="D5239">
        <v>0</v>
      </c>
    </row>
    <row r="5240" spans="1:4" x14ac:dyDescent="0.2">
      <c r="A5240" t="s">
        <v>60</v>
      </c>
      <c r="B5240">
        <v>0</v>
      </c>
      <c r="C5240">
        <v>0</v>
      </c>
      <c r="D5240">
        <v>0</v>
      </c>
    </row>
    <row r="5241" spans="1:4" x14ac:dyDescent="0.2">
      <c r="A5241" t="s">
        <v>61</v>
      </c>
      <c r="B5241">
        <v>0</v>
      </c>
      <c r="C5241">
        <v>0</v>
      </c>
      <c r="D5241">
        <v>0</v>
      </c>
    </row>
    <row r="5242" spans="1:4" x14ac:dyDescent="0.2">
      <c r="A5242" t="s">
        <v>62</v>
      </c>
      <c r="B5242">
        <v>0</v>
      </c>
      <c r="C5242">
        <v>0</v>
      </c>
      <c r="D5242">
        <v>0</v>
      </c>
    </row>
    <row r="5243" spans="1:4" x14ac:dyDescent="0.2">
      <c r="A5243" t="s">
        <v>63</v>
      </c>
      <c r="B5243">
        <v>0</v>
      </c>
      <c r="C5243">
        <v>0</v>
      </c>
      <c r="D5243">
        <v>0</v>
      </c>
    </row>
    <row r="5244" spans="1:4" x14ac:dyDescent="0.2">
      <c r="A5244" t="s">
        <v>64</v>
      </c>
      <c r="B5244">
        <v>0</v>
      </c>
      <c r="C5244">
        <v>0</v>
      </c>
      <c r="D5244">
        <v>0</v>
      </c>
    </row>
    <row r="5245" spans="1:4" x14ac:dyDescent="0.2">
      <c r="A5245" t="s">
        <v>74</v>
      </c>
      <c r="B5245">
        <v>0</v>
      </c>
      <c r="C5245">
        <v>0</v>
      </c>
      <c r="D5245">
        <v>0</v>
      </c>
    </row>
    <row r="5246" spans="1:4" x14ac:dyDescent="0.2">
      <c r="A5246" t="s">
        <v>66</v>
      </c>
      <c r="B5246">
        <v>0</v>
      </c>
      <c r="C5246">
        <v>0</v>
      </c>
      <c r="D5246">
        <v>0</v>
      </c>
    </row>
    <row r="5247" spans="1:4" x14ac:dyDescent="0.2">
      <c r="A5247" t="s">
        <v>253</v>
      </c>
    </row>
    <row r="5248" spans="1:4" x14ac:dyDescent="0.2">
      <c r="A5248" t="s">
        <v>82</v>
      </c>
    </row>
    <row r="5249" spans="1:4" x14ac:dyDescent="0.2">
      <c r="A5249" t="s">
        <v>72</v>
      </c>
      <c r="B5249" s="20">
        <v>70251</v>
      </c>
      <c r="C5249" s="20">
        <v>67587</v>
      </c>
      <c r="D5249" s="20">
        <v>326081</v>
      </c>
    </row>
    <row r="5250" spans="1:4" x14ac:dyDescent="0.2">
      <c r="A5250" t="s">
        <v>59</v>
      </c>
      <c r="B5250" s="20">
        <v>11899</v>
      </c>
      <c r="C5250" s="20">
        <v>11477</v>
      </c>
      <c r="D5250" s="20">
        <v>52903</v>
      </c>
    </row>
    <row r="5251" spans="1:4" x14ac:dyDescent="0.2">
      <c r="A5251" t="s">
        <v>60</v>
      </c>
      <c r="B5251" s="20">
        <v>12114</v>
      </c>
      <c r="C5251" s="20">
        <v>11840</v>
      </c>
      <c r="D5251" s="20">
        <v>60861</v>
      </c>
    </row>
    <row r="5252" spans="1:4" x14ac:dyDescent="0.2">
      <c r="A5252" t="s">
        <v>61</v>
      </c>
      <c r="B5252" s="20">
        <v>24040</v>
      </c>
      <c r="C5252" s="20">
        <v>23736</v>
      </c>
      <c r="D5252" s="20">
        <v>119400</v>
      </c>
    </row>
    <row r="5253" spans="1:4" x14ac:dyDescent="0.2">
      <c r="A5253" t="s">
        <v>62</v>
      </c>
      <c r="B5253" s="20">
        <v>15247</v>
      </c>
      <c r="C5253" s="20">
        <v>14987</v>
      </c>
      <c r="D5253" s="20">
        <v>68303</v>
      </c>
    </row>
    <row r="5254" spans="1:4" x14ac:dyDescent="0.2">
      <c r="A5254" t="s">
        <v>63</v>
      </c>
      <c r="B5254" s="20">
        <v>5260</v>
      </c>
      <c r="C5254" s="20">
        <v>5153</v>
      </c>
      <c r="D5254" s="20">
        <v>23273</v>
      </c>
    </row>
    <row r="5255" spans="1:4" x14ac:dyDescent="0.2">
      <c r="A5255" t="s">
        <v>64</v>
      </c>
      <c r="B5255">
        <v>389</v>
      </c>
      <c r="C5255">
        <v>359</v>
      </c>
      <c r="D5255" s="20">
        <v>1143</v>
      </c>
    </row>
    <row r="5256" spans="1:4" x14ac:dyDescent="0.2">
      <c r="A5256" t="s">
        <v>74</v>
      </c>
      <c r="B5256">
        <v>52</v>
      </c>
      <c r="C5256">
        <v>35</v>
      </c>
      <c r="D5256">
        <v>85</v>
      </c>
    </row>
    <row r="5257" spans="1:4" x14ac:dyDescent="0.2">
      <c r="A5257" t="s">
        <v>66</v>
      </c>
      <c r="B5257" s="20">
        <v>1250</v>
      </c>
      <c r="C5257">
        <v>0</v>
      </c>
      <c r="D5257">
        <v>113</v>
      </c>
    </row>
    <row r="5258" spans="1:4" x14ac:dyDescent="0.2">
      <c r="A5258" t="s">
        <v>83</v>
      </c>
    </row>
    <row r="5259" spans="1:4" x14ac:dyDescent="0.2">
      <c r="A5259" t="s">
        <v>72</v>
      </c>
      <c r="B5259" s="20">
        <v>70251</v>
      </c>
      <c r="C5259" s="20">
        <v>67587</v>
      </c>
      <c r="D5259" s="20">
        <v>326081</v>
      </c>
    </row>
    <row r="5260" spans="1:4" x14ac:dyDescent="0.2">
      <c r="A5260" t="s">
        <v>59</v>
      </c>
      <c r="B5260" s="20">
        <v>11899</v>
      </c>
      <c r="C5260" s="20">
        <v>11477</v>
      </c>
      <c r="D5260" s="20">
        <v>52903</v>
      </c>
    </row>
    <row r="5261" spans="1:4" x14ac:dyDescent="0.2">
      <c r="A5261" t="s">
        <v>60</v>
      </c>
      <c r="B5261" s="20">
        <v>12114</v>
      </c>
      <c r="C5261" s="20">
        <v>11840</v>
      </c>
      <c r="D5261" s="20">
        <v>60861</v>
      </c>
    </row>
    <row r="5262" spans="1:4" x14ac:dyDescent="0.2">
      <c r="A5262" t="s">
        <v>61</v>
      </c>
      <c r="B5262" s="20">
        <v>24040</v>
      </c>
      <c r="C5262" s="20">
        <v>23736</v>
      </c>
      <c r="D5262" s="20">
        <v>119400</v>
      </c>
    </row>
    <row r="5263" spans="1:4" x14ac:dyDescent="0.2">
      <c r="A5263" t="s">
        <v>62</v>
      </c>
      <c r="B5263" s="20">
        <v>15247</v>
      </c>
      <c r="C5263" s="20">
        <v>14987</v>
      </c>
      <c r="D5263" s="20">
        <v>68303</v>
      </c>
    </row>
    <row r="5264" spans="1:4" x14ac:dyDescent="0.2">
      <c r="A5264" t="s">
        <v>63</v>
      </c>
      <c r="B5264" s="20">
        <v>5260</v>
      </c>
      <c r="C5264" s="20">
        <v>5153</v>
      </c>
      <c r="D5264" s="20">
        <v>23273</v>
      </c>
    </row>
    <row r="5265" spans="1:4" x14ac:dyDescent="0.2">
      <c r="A5265" t="s">
        <v>64</v>
      </c>
      <c r="B5265">
        <v>389</v>
      </c>
      <c r="C5265">
        <v>359</v>
      </c>
      <c r="D5265" s="20">
        <v>1143</v>
      </c>
    </row>
    <row r="5266" spans="1:4" x14ac:dyDescent="0.2">
      <c r="A5266" t="s">
        <v>74</v>
      </c>
      <c r="B5266">
        <v>52</v>
      </c>
      <c r="C5266">
        <v>35</v>
      </c>
      <c r="D5266">
        <v>85</v>
      </c>
    </row>
    <row r="5267" spans="1:4" x14ac:dyDescent="0.2">
      <c r="A5267" t="s">
        <v>66</v>
      </c>
      <c r="B5267" s="20">
        <v>1250</v>
      </c>
      <c r="C5267">
        <v>0</v>
      </c>
      <c r="D5267">
        <v>113</v>
      </c>
    </row>
    <row r="5268" spans="1:4" x14ac:dyDescent="0.2">
      <c r="A5268" t="s">
        <v>84</v>
      </c>
    </row>
    <row r="5269" spans="1:4" x14ac:dyDescent="0.2">
      <c r="A5269" t="s">
        <v>72</v>
      </c>
      <c r="B5269">
        <v>0</v>
      </c>
      <c r="C5269">
        <v>0</v>
      </c>
      <c r="D5269">
        <v>0</v>
      </c>
    </row>
    <row r="5270" spans="1:4" x14ac:dyDescent="0.2">
      <c r="A5270" t="s">
        <v>59</v>
      </c>
      <c r="B5270">
        <v>0</v>
      </c>
      <c r="C5270">
        <v>0</v>
      </c>
      <c r="D5270">
        <v>0</v>
      </c>
    </row>
    <row r="5271" spans="1:4" x14ac:dyDescent="0.2">
      <c r="A5271" t="s">
        <v>60</v>
      </c>
      <c r="B5271">
        <v>0</v>
      </c>
      <c r="C5271">
        <v>0</v>
      </c>
      <c r="D5271">
        <v>0</v>
      </c>
    </row>
    <row r="5272" spans="1:4" x14ac:dyDescent="0.2">
      <c r="A5272" t="s">
        <v>61</v>
      </c>
      <c r="B5272">
        <v>0</v>
      </c>
      <c r="C5272">
        <v>0</v>
      </c>
      <c r="D5272">
        <v>0</v>
      </c>
    </row>
    <row r="5273" spans="1:4" x14ac:dyDescent="0.2">
      <c r="A5273" t="s">
        <v>62</v>
      </c>
      <c r="B5273">
        <v>0</v>
      </c>
      <c r="C5273">
        <v>0</v>
      </c>
      <c r="D5273">
        <v>0</v>
      </c>
    </row>
    <row r="5274" spans="1:4" x14ac:dyDescent="0.2">
      <c r="A5274" t="s">
        <v>63</v>
      </c>
      <c r="B5274">
        <v>0</v>
      </c>
      <c r="C5274">
        <v>0</v>
      </c>
      <c r="D5274">
        <v>0</v>
      </c>
    </row>
    <row r="5275" spans="1:4" x14ac:dyDescent="0.2">
      <c r="A5275" t="s">
        <v>64</v>
      </c>
      <c r="B5275">
        <v>0</v>
      </c>
      <c r="C5275">
        <v>0</v>
      </c>
      <c r="D5275">
        <v>0</v>
      </c>
    </row>
    <row r="5276" spans="1:4" x14ac:dyDescent="0.2">
      <c r="A5276" t="s">
        <v>74</v>
      </c>
      <c r="B5276">
        <v>0</v>
      </c>
      <c r="C5276">
        <v>0</v>
      </c>
      <c r="D5276">
        <v>0</v>
      </c>
    </row>
    <row r="5277" spans="1:4" x14ac:dyDescent="0.2">
      <c r="A5277" t="s">
        <v>66</v>
      </c>
      <c r="B5277">
        <v>0</v>
      </c>
      <c r="C5277">
        <v>0</v>
      </c>
      <c r="D5277">
        <v>0</v>
      </c>
    </row>
    <row r="5278" spans="1:4" x14ac:dyDescent="0.2">
      <c r="A5278" t="s">
        <v>254</v>
      </c>
    </row>
    <row r="5279" spans="1:4" x14ac:dyDescent="0.2">
      <c r="A5279" t="s">
        <v>82</v>
      </c>
    </row>
    <row r="5280" spans="1:4" x14ac:dyDescent="0.2">
      <c r="A5280" t="s">
        <v>72</v>
      </c>
      <c r="B5280" s="20">
        <v>71567</v>
      </c>
      <c r="C5280" s="20">
        <v>68819</v>
      </c>
      <c r="D5280" s="20">
        <v>319308</v>
      </c>
    </row>
    <row r="5281" spans="1:4" x14ac:dyDescent="0.2">
      <c r="A5281" t="s">
        <v>59</v>
      </c>
      <c r="B5281" s="20">
        <v>14652</v>
      </c>
      <c r="C5281" s="20">
        <v>13973</v>
      </c>
      <c r="D5281" s="20">
        <v>63890</v>
      </c>
    </row>
    <row r="5282" spans="1:4" x14ac:dyDescent="0.2">
      <c r="A5282" t="s">
        <v>60</v>
      </c>
      <c r="B5282" s="20">
        <v>11646</v>
      </c>
      <c r="C5282" s="20">
        <v>11399</v>
      </c>
      <c r="D5282" s="20">
        <v>55986</v>
      </c>
    </row>
    <row r="5283" spans="1:4" x14ac:dyDescent="0.2">
      <c r="A5283" t="s">
        <v>61</v>
      </c>
      <c r="B5283" s="20">
        <v>21985</v>
      </c>
      <c r="C5283" s="20">
        <v>21711</v>
      </c>
      <c r="D5283" s="20">
        <v>104355</v>
      </c>
    </row>
    <row r="5284" spans="1:4" x14ac:dyDescent="0.2">
      <c r="A5284" t="s">
        <v>62</v>
      </c>
      <c r="B5284" s="20">
        <v>16376</v>
      </c>
      <c r="C5284" s="20">
        <v>16077</v>
      </c>
      <c r="D5284" s="20">
        <v>71444</v>
      </c>
    </row>
    <row r="5285" spans="1:4" x14ac:dyDescent="0.2">
      <c r="A5285" t="s">
        <v>63</v>
      </c>
      <c r="B5285" s="20">
        <v>5327</v>
      </c>
      <c r="C5285" s="20">
        <v>5234</v>
      </c>
      <c r="D5285" s="20">
        <v>22041</v>
      </c>
    </row>
    <row r="5286" spans="1:4" x14ac:dyDescent="0.2">
      <c r="A5286" t="s">
        <v>64</v>
      </c>
      <c r="B5286">
        <v>413</v>
      </c>
      <c r="C5286">
        <v>378</v>
      </c>
      <c r="D5286" s="20">
        <v>1316</v>
      </c>
    </row>
    <row r="5287" spans="1:4" x14ac:dyDescent="0.2">
      <c r="A5287" t="s">
        <v>74</v>
      </c>
      <c r="B5287">
        <v>50</v>
      </c>
      <c r="C5287">
        <v>47</v>
      </c>
      <c r="D5287">
        <v>139</v>
      </c>
    </row>
    <row r="5288" spans="1:4" x14ac:dyDescent="0.2">
      <c r="A5288" t="s">
        <v>66</v>
      </c>
      <c r="B5288" s="20">
        <v>1118</v>
      </c>
      <c r="C5288">
        <v>0</v>
      </c>
      <c r="D5288">
        <v>137</v>
      </c>
    </row>
    <row r="5289" spans="1:4" x14ac:dyDescent="0.2">
      <c r="A5289" t="s">
        <v>83</v>
      </c>
    </row>
    <row r="5290" spans="1:4" x14ac:dyDescent="0.2">
      <c r="A5290" t="s">
        <v>72</v>
      </c>
      <c r="B5290" s="20">
        <v>71567</v>
      </c>
      <c r="C5290" s="20">
        <v>68819</v>
      </c>
      <c r="D5290" s="20">
        <v>319308</v>
      </c>
    </row>
    <row r="5291" spans="1:4" x14ac:dyDescent="0.2">
      <c r="A5291" t="s">
        <v>59</v>
      </c>
      <c r="B5291" s="20">
        <v>14652</v>
      </c>
      <c r="C5291" s="20">
        <v>13973</v>
      </c>
      <c r="D5291" s="20">
        <v>63890</v>
      </c>
    </row>
    <row r="5292" spans="1:4" x14ac:dyDescent="0.2">
      <c r="A5292" t="s">
        <v>60</v>
      </c>
      <c r="B5292" s="20">
        <v>11646</v>
      </c>
      <c r="C5292" s="20">
        <v>11399</v>
      </c>
      <c r="D5292" s="20">
        <v>55986</v>
      </c>
    </row>
    <row r="5293" spans="1:4" x14ac:dyDescent="0.2">
      <c r="A5293" t="s">
        <v>61</v>
      </c>
      <c r="B5293" s="20">
        <v>21985</v>
      </c>
      <c r="C5293" s="20">
        <v>21711</v>
      </c>
      <c r="D5293" s="20">
        <v>104355</v>
      </c>
    </row>
    <row r="5294" spans="1:4" x14ac:dyDescent="0.2">
      <c r="A5294" t="s">
        <v>62</v>
      </c>
      <c r="B5294" s="20">
        <v>16376</v>
      </c>
      <c r="C5294" s="20">
        <v>16077</v>
      </c>
      <c r="D5294" s="20">
        <v>71444</v>
      </c>
    </row>
    <row r="5295" spans="1:4" x14ac:dyDescent="0.2">
      <c r="A5295" t="s">
        <v>63</v>
      </c>
      <c r="B5295" s="20">
        <v>5327</v>
      </c>
      <c r="C5295" s="20">
        <v>5234</v>
      </c>
      <c r="D5295" s="20">
        <v>22041</v>
      </c>
    </row>
    <row r="5296" spans="1:4" x14ac:dyDescent="0.2">
      <c r="A5296" t="s">
        <v>64</v>
      </c>
      <c r="B5296">
        <v>413</v>
      </c>
      <c r="C5296">
        <v>378</v>
      </c>
      <c r="D5296" s="20">
        <v>1316</v>
      </c>
    </row>
    <row r="5297" spans="1:4" x14ac:dyDescent="0.2">
      <c r="A5297" t="s">
        <v>74</v>
      </c>
      <c r="B5297">
        <v>50</v>
      </c>
      <c r="C5297">
        <v>47</v>
      </c>
      <c r="D5297">
        <v>139</v>
      </c>
    </row>
    <row r="5298" spans="1:4" x14ac:dyDescent="0.2">
      <c r="A5298" t="s">
        <v>66</v>
      </c>
      <c r="B5298" s="20">
        <v>1118</v>
      </c>
      <c r="C5298">
        <v>0</v>
      </c>
      <c r="D5298">
        <v>137</v>
      </c>
    </row>
    <row r="5299" spans="1:4" x14ac:dyDescent="0.2">
      <c r="A5299" t="s">
        <v>84</v>
      </c>
    </row>
    <row r="5300" spans="1:4" x14ac:dyDescent="0.2">
      <c r="A5300" t="s">
        <v>72</v>
      </c>
      <c r="B5300">
        <v>0</v>
      </c>
      <c r="C5300">
        <v>0</v>
      </c>
      <c r="D5300">
        <v>0</v>
      </c>
    </row>
    <row r="5301" spans="1:4" x14ac:dyDescent="0.2">
      <c r="A5301" t="s">
        <v>59</v>
      </c>
      <c r="B5301">
        <v>0</v>
      </c>
      <c r="C5301">
        <v>0</v>
      </c>
      <c r="D5301">
        <v>0</v>
      </c>
    </row>
    <row r="5302" spans="1:4" x14ac:dyDescent="0.2">
      <c r="A5302" t="s">
        <v>60</v>
      </c>
      <c r="B5302">
        <v>0</v>
      </c>
      <c r="C5302">
        <v>0</v>
      </c>
      <c r="D5302">
        <v>0</v>
      </c>
    </row>
    <row r="5303" spans="1:4" x14ac:dyDescent="0.2">
      <c r="A5303" t="s">
        <v>61</v>
      </c>
      <c r="B5303">
        <v>0</v>
      </c>
      <c r="C5303">
        <v>0</v>
      </c>
      <c r="D5303">
        <v>0</v>
      </c>
    </row>
    <row r="5304" spans="1:4" x14ac:dyDescent="0.2">
      <c r="A5304" t="s">
        <v>62</v>
      </c>
      <c r="B5304">
        <v>0</v>
      </c>
      <c r="C5304">
        <v>0</v>
      </c>
      <c r="D5304">
        <v>0</v>
      </c>
    </row>
    <row r="5305" spans="1:4" x14ac:dyDescent="0.2">
      <c r="A5305" t="s">
        <v>63</v>
      </c>
      <c r="B5305">
        <v>0</v>
      </c>
      <c r="C5305">
        <v>0</v>
      </c>
      <c r="D5305">
        <v>0</v>
      </c>
    </row>
    <row r="5306" spans="1:4" x14ac:dyDescent="0.2">
      <c r="A5306" t="s">
        <v>64</v>
      </c>
      <c r="B5306">
        <v>0</v>
      </c>
      <c r="C5306">
        <v>0</v>
      </c>
      <c r="D5306">
        <v>0</v>
      </c>
    </row>
    <row r="5307" spans="1:4" x14ac:dyDescent="0.2">
      <c r="A5307" t="s">
        <v>74</v>
      </c>
      <c r="B5307">
        <v>0</v>
      </c>
      <c r="C5307">
        <v>0</v>
      </c>
      <c r="D5307">
        <v>0</v>
      </c>
    </row>
    <row r="5308" spans="1:4" x14ac:dyDescent="0.2">
      <c r="A5308" t="s">
        <v>66</v>
      </c>
      <c r="B5308">
        <v>0</v>
      </c>
      <c r="C5308">
        <v>0</v>
      </c>
      <c r="D5308">
        <v>0</v>
      </c>
    </row>
    <row r="5309" spans="1:4" x14ac:dyDescent="0.2">
      <c r="A5309" t="s">
        <v>255</v>
      </c>
    </row>
    <row r="5310" spans="1:4" x14ac:dyDescent="0.2">
      <c r="A5310" t="s">
        <v>82</v>
      </c>
    </row>
    <row r="5311" spans="1:4" x14ac:dyDescent="0.2">
      <c r="A5311" t="s">
        <v>72</v>
      </c>
      <c r="B5311" s="20">
        <v>8716</v>
      </c>
      <c r="C5311" s="20">
        <v>7205</v>
      </c>
      <c r="D5311" s="20">
        <v>28743</v>
      </c>
    </row>
    <row r="5312" spans="1:4" x14ac:dyDescent="0.2">
      <c r="A5312" t="s">
        <v>59</v>
      </c>
      <c r="B5312">
        <v>972</v>
      </c>
      <c r="C5312">
        <v>834</v>
      </c>
      <c r="D5312" s="20">
        <v>3451</v>
      </c>
    </row>
    <row r="5313" spans="1:4" x14ac:dyDescent="0.2">
      <c r="A5313" t="s">
        <v>60</v>
      </c>
      <c r="B5313">
        <v>545</v>
      </c>
      <c r="C5313">
        <v>426</v>
      </c>
      <c r="D5313" s="20">
        <v>1875</v>
      </c>
    </row>
    <row r="5314" spans="1:4" x14ac:dyDescent="0.2">
      <c r="A5314" t="s">
        <v>61</v>
      </c>
      <c r="B5314" s="20">
        <v>1159</v>
      </c>
      <c r="C5314" s="20">
        <v>1047</v>
      </c>
      <c r="D5314" s="20">
        <v>4431</v>
      </c>
    </row>
    <row r="5315" spans="1:4" x14ac:dyDescent="0.2">
      <c r="A5315" t="s">
        <v>62</v>
      </c>
      <c r="B5315" s="20">
        <v>2289</v>
      </c>
      <c r="C5315" s="20">
        <v>2051</v>
      </c>
      <c r="D5315" s="20">
        <v>8115</v>
      </c>
    </row>
    <row r="5316" spans="1:4" x14ac:dyDescent="0.2">
      <c r="A5316" t="s">
        <v>63</v>
      </c>
      <c r="B5316" s="20">
        <v>2714</v>
      </c>
      <c r="C5316" s="20">
        <v>2405</v>
      </c>
      <c r="D5316" s="20">
        <v>9466</v>
      </c>
    </row>
    <row r="5317" spans="1:4" x14ac:dyDescent="0.2">
      <c r="A5317" t="s">
        <v>64</v>
      </c>
      <c r="B5317">
        <v>592</v>
      </c>
      <c r="C5317">
        <v>388</v>
      </c>
      <c r="D5317" s="20">
        <v>1244</v>
      </c>
    </row>
    <row r="5318" spans="1:4" x14ac:dyDescent="0.2">
      <c r="A5318" t="s">
        <v>74</v>
      </c>
      <c r="B5318">
        <v>132</v>
      </c>
      <c r="C5318">
        <v>54</v>
      </c>
      <c r="D5318">
        <v>132</v>
      </c>
    </row>
    <row r="5319" spans="1:4" x14ac:dyDescent="0.2">
      <c r="A5319" t="s">
        <v>66</v>
      </c>
      <c r="B5319">
        <v>313</v>
      </c>
      <c r="C5319">
        <v>0</v>
      </c>
      <c r="D5319">
        <v>29</v>
      </c>
    </row>
    <row r="5320" spans="1:4" x14ac:dyDescent="0.2">
      <c r="A5320" t="s">
        <v>83</v>
      </c>
    </row>
    <row r="5321" spans="1:4" x14ac:dyDescent="0.2">
      <c r="A5321" t="s">
        <v>72</v>
      </c>
      <c r="B5321" s="20">
        <v>8716</v>
      </c>
      <c r="C5321" s="20">
        <v>7205</v>
      </c>
      <c r="D5321" s="20">
        <v>28743</v>
      </c>
    </row>
    <row r="5322" spans="1:4" x14ac:dyDescent="0.2">
      <c r="A5322" t="s">
        <v>59</v>
      </c>
      <c r="B5322">
        <v>972</v>
      </c>
      <c r="C5322">
        <v>834</v>
      </c>
      <c r="D5322" s="20">
        <v>3451</v>
      </c>
    </row>
    <row r="5323" spans="1:4" x14ac:dyDescent="0.2">
      <c r="A5323" t="s">
        <v>60</v>
      </c>
      <c r="B5323">
        <v>545</v>
      </c>
      <c r="C5323">
        <v>426</v>
      </c>
      <c r="D5323" s="20">
        <v>1875</v>
      </c>
    </row>
    <row r="5324" spans="1:4" x14ac:dyDescent="0.2">
      <c r="A5324" t="s">
        <v>61</v>
      </c>
      <c r="B5324" s="20">
        <v>1159</v>
      </c>
      <c r="C5324" s="20">
        <v>1047</v>
      </c>
      <c r="D5324" s="20">
        <v>4431</v>
      </c>
    </row>
    <row r="5325" spans="1:4" x14ac:dyDescent="0.2">
      <c r="A5325" t="s">
        <v>62</v>
      </c>
      <c r="B5325" s="20">
        <v>2289</v>
      </c>
      <c r="C5325" s="20">
        <v>2051</v>
      </c>
      <c r="D5325" s="20">
        <v>8115</v>
      </c>
    </row>
    <row r="5326" spans="1:4" x14ac:dyDescent="0.2">
      <c r="A5326" t="s">
        <v>63</v>
      </c>
      <c r="B5326" s="20">
        <v>2714</v>
      </c>
      <c r="C5326" s="20">
        <v>2405</v>
      </c>
      <c r="D5326" s="20">
        <v>9466</v>
      </c>
    </row>
    <row r="5327" spans="1:4" x14ac:dyDescent="0.2">
      <c r="A5327" t="s">
        <v>64</v>
      </c>
      <c r="B5327">
        <v>592</v>
      </c>
      <c r="C5327">
        <v>388</v>
      </c>
      <c r="D5327" s="20">
        <v>1244</v>
      </c>
    </row>
    <row r="5328" spans="1:4" x14ac:dyDescent="0.2">
      <c r="A5328" t="s">
        <v>74</v>
      </c>
      <c r="B5328">
        <v>132</v>
      </c>
      <c r="C5328">
        <v>54</v>
      </c>
      <c r="D5328">
        <v>132</v>
      </c>
    </row>
    <row r="5329" spans="1:4" x14ac:dyDescent="0.2">
      <c r="A5329" t="s">
        <v>66</v>
      </c>
      <c r="B5329">
        <v>313</v>
      </c>
      <c r="C5329">
        <v>0</v>
      </c>
      <c r="D5329">
        <v>29</v>
      </c>
    </row>
    <row r="5330" spans="1:4" x14ac:dyDescent="0.2">
      <c r="A5330" t="s">
        <v>84</v>
      </c>
    </row>
    <row r="5331" spans="1:4" x14ac:dyDescent="0.2">
      <c r="A5331" t="s">
        <v>72</v>
      </c>
      <c r="B5331">
        <v>0</v>
      </c>
      <c r="C5331">
        <v>0</v>
      </c>
      <c r="D5331">
        <v>0</v>
      </c>
    </row>
    <row r="5332" spans="1:4" x14ac:dyDescent="0.2">
      <c r="A5332" t="s">
        <v>59</v>
      </c>
      <c r="B5332">
        <v>0</v>
      </c>
      <c r="C5332">
        <v>0</v>
      </c>
      <c r="D5332">
        <v>0</v>
      </c>
    </row>
    <row r="5333" spans="1:4" x14ac:dyDescent="0.2">
      <c r="A5333" t="s">
        <v>60</v>
      </c>
      <c r="B5333">
        <v>0</v>
      </c>
      <c r="C5333">
        <v>0</v>
      </c>
      <c r="D5333">
        <v>0</v>
      </c>
    </row>
    <row r="5334" spans="1:4" x14ac:dyDescent="0.2">
      <c r="A5334" t="s">
        <v>61</v>
      </c>
      <c r="B5334">
        <v>0</v>
      </c>
      <c r="C5334">
        <v>0</v>
      </c>
      <c r="D5334">
        <v>0</v>
      </c>
    </row>
    <row r="5335" spans="1:4" x14ac:dyDescent="0.2">
      <c r="A5335" t="s">
        <v>62</v>
      </c>
      <c r="B5335">
        <v>0</v>
      </c>
      <c r="C5335">
        <v>0</v>
      </c>
      <c r="D5335">
        <v>0</v>
      </c>
    </row>
    <row r="5336" spans="1:4" x14ac:dyDescent="0.2">
      <c r="A5336" t="s">
        <v>63</v>
      </c>
      <c r="B5336">
        <v>0</v>
      </c>
      <c r="C5336">
        <v>0</v>
      </c>
      <c r="D5336">
        <v>0</v>
      </c>
    </row>
    <row r="5337" spans="1:4" x14ac:dyDescent="0.2">
      <c r="A5337" t="s">
        <v>64</v>
      </c>
      <c r="B5337">
        <v>0</v>
      </c>
      <c r="C5337">
        <v>0</v>
      </c>
      <c r="D5337">
        <v>0</v>
      </c>
    </row>
    <row r="5338" spans="1:4" x14ac:dyDescent="0.2">
      <c r="A5338" t="s">
        <v>74</v>
      </c>
      <c r="B5338">
        <v>0</v>
      </c>
      <c r="C5338">
        <v>0</v>
      </c>
      <c r="D5338">
        <v>0</v>
      </c>
    </row>
    <row r="5339" spans="1:4" x14ac:dyDescent="0.2">
      <c r="A5339" t="s">
        <v>66</v>
      </c>
      <c r="B5339">
        <v>0</v>
      </c>
      <c r="C5339">
        <v>0</v>
      </c>
      <c r="D5339">
        <v>0</v>
      </c>
    </row>
    <row r="5340" spans="1:4" x14ac:dyDescent="0.2">
      <c r="A5340" t="s">
        <v>256</v>
      </c>
    </row>
    <row r="5341" spans="1:4" x14ac:dyDescent="0.2">
      <c r="A5341" t="s">
        <v>82</v>
      </c>
    </row>
    <row r="5342" spans="1:4" x14ac:dyDescent="0.2">
      <c r="A5342" t="s">
        <v>72</v>
      </c>
      <c r="B5342" s="20">
        <v>1507</v>
      </c>
      <c r="C5342" s="20">
        <v>1294</v>
      </c>
      <c r="D5342" s="20">
        <v>5945</v>
      </c>
    </row>
    <row r="5343" spans="1:4" x14ac:dyDescent="0.2">
      <c r="A5343" t="s">
        <v>59</v>
      </c>
      <c r="B5343">
        <v>43</v>
      </c>
      <c r="C5343">
        <v>31</v>
      </c>
      <c r="D5343">
        <v>109</v>
      </c>
    </row>
    <row r="5344" spans="1:4" x14ac:dyDescent="0.2">
      <c r="A5344" t="s">
        <v>60</v>
      </c>
      <c r="B5344">
        <v>39</v>
      </c>
      <c r="C5344">
        <v>29</v>
      </c>
      <c r="D5344">
        <v>140</v>
      </c>
    </row>
    <row r="5345" spans="1:4" x14ac:dyDescent="0.2">
      <c r="A5345" t="s">
        <v>61</v>
      </c>
      <c r="B5345">
        <v>171</v>
      </c>
      <c r="C5345">
        <v>152</v>
      </c>
      <c r="D5345">
        <v>719</v>
      </c>
    </row>
    <row r="5346" spans="1:4" x14ac:dyDescent="0.2">
      <c r="A5346" t="s">
        <v>62</v>
      </c>
      <c r="B5346">
        <v>344</v>
      </c>
      <c r="C5346">
        <v>304</v>
      </c>
      <c r="D5346" s="20">
        <v>1466</v>
      </c>
    </row>
    <row r="5347" spans="1:4" x14ac:dyDescent="0.2">
      <c r="A5347" t="s">
        <v>63</v>
      </c>
      <c r="B5347">
        <v>335</v>
      </c>
      <c r="C5347">
        <v>303</v>
      </c>
      <c r="D5347" s="20">
        <v>1462</v>
      </c>
    </row>
    <row r="5348" spans="1:4" x14ac:dyDescent="0.2">
      <c r="A5348" t="s">
        <v>64</v>
      </c>
      <c r="B5348">
        <v>487</v>
      </c>
      <c r="C5348">
        <v>457</v>
      </c>
      <c r="D5348" s="20">
        <v>1972</v>
      </c>
    </row>
    <row r="5349" spans="1:4" x14ac:dyDescent="0.2">
      <c r="A5349" t="s">
        <v>74</v>
      </c>
      <c r="B5349">
        <v>20</v>
      </c>
      <c r="C5349">
        <v>18</v>
      </c>
      <c r="D5349">
        <v>54</v>
      </c>
    </row>
    <row r="5350" spans="1:4" x14ac:dyDescent="0.2">
      <c r="A5350" t="s">
        <v>66</v>
      </c>
      <c r="B5350">
        <v>68</v>
      </c>
      <c r="C5350">
        <v>0</v>
      </c>
      <c r="D5350">
        <v>23</v>
      </c>
    </row>
    <row r="5351" spans="1:4" x14ac:dyDescent="0.2">
      <c r="A5351" t="s">
        <v>83</v>
      </c>
    </row>
    <row r="5352" spans="1:4" x14ac:dyDescent="0.2">
      <c r="A5352" t="s">
        <v>72</v>
      </c>
      <c r="B5352" s="20">
        <v>1507</v>
      </c>
      <c r="C5352" s="20">
        <v>1294</v>
      </c>
      <c r="D5352" s="20">
        <v>5945</v>
      </c>
    </row>
    <row r="5353" spans="1:4" x14ac:dyDescent="0.2">
      <c r="A5353" t="s">
        <v>59</v>
      </c>
      <c r="B5353">
        <v>43</v>
      </c>
      <c r="C5353">
        <v>31</v>
      </c>
      <c r="D5353">
        <v>109</v>
      </c>
    </row>
    <row r="5354" spans="1:4" x14ac:dyDescent="0.2">
      <c r="A5354" t="s">
        <v>60</v>
      </c>
      <c r="B5354">
        <v>39</v>
      </c>
      <c r="C5354">
        <v>29</v>
      </c>
      <c r="D5354">
        <v>140</v>
      </c>
    </row>
    <row r="5355" spans="1:4" x14ac:dyDescent="0.2">
      <c r="A5355" t="s">
        <v>61</v>
      </c>
      <c r="B5355">
        <v>171</v>
      </c>
      <c r="C5355">
        <v>152</v>
      </c>
      <c r="D5355">
        <v>719</v>
      </c>
    </row>
    <row r="5356" spans="1:4" x14ac:dyDescent="0.2">
      <c r="A5356" t="s">
        <v>62</v>
      </c>
      <c r="B5356">
        <v>344</v>
      </c>
      <c r="C5356">
        <v>304</v>
      </c>
      <c r="D5356" s="20">
        <v>1466</v>
      </c>
    </row>
    <row r="5357" spans="1:4" x14ac:dyDescent="0.2">
      <c r="A5357" t="s">
        <v>63</v>
      </c>
      <c r="B5357">
        <v>335</v>
      </c>
      <c r="C5357">
        <v>303</v>
      </c>
      <c r="D5357" s="20">
        <v>1462</v>
      </c>
    </row>
    <row r="5358" spans="1:4" x14ac:dyDescent="0.2">
      <c r="A5358" t="s">
        <v>64</v>
      </c>
      <c r="B5358">
        <v>487</v>
      </c>
      <c r="C5358">
        <v>457</v>
      </c>
      <c r="D5358" s="20">
        <v>1972</v>
      </c>
    </row>
    <row r="5359" spans="1:4" x14ac:dyDescent="0.2">
      <c r="A5359" t="s">
        <v>74</v>
      </c>
      <c r="B5359">
        <v>20</v>
      </c>
      <c r="C5359">
        <v>18</v>
      </c>
      <c r="D5359">
        <v>54</v>
      </c>
    </row>
    <row r="5360" spans="1:4" x14ac:dyDescent="0.2">
      <c r="A5360" t="s">
        <v>66</v>
      </c>
      <c r="B5360">
        <v>68</v>
      </c>
      <c r="C5360">
        <v>0</v>
      </c>
      <c r="D5360">
        <v>23</v>
      </c>
    </row>
    <row r="5361" spans="1:4" x14ac:dyDescent="0.2">
      <c r="A5361" t="s">
        <v>84</v>
      </c>
    </row>
    <row r="5362" spans="1:4" x14ac:dyDescent="0.2">
      <c r="A5362" t="s">
        <v>72</v>
      </c>
      <c r="B5362">
        <v>0</v>
      </c>
      <c r="C5362">
        <v>0</v>
      </c>
      <c r="D5362">
        <v>0</v>
      </c>
    </row>
    <row r="5363" spans="1:4" x14ac:dyDescent="0.2">
      <c r="A5363" t="s">
        <v>59</v>
      </c>
      <c r="B5363">
        <v>0</v>
      </c>
      <c r="C5363">
        <v>0</v>
      </c>
      <c r="D5363">
        <v>0</v>
      </c>
    </row>
    <row r="5364" spans="1:4" x14ac:dyDescent="0.2">
      <c r="A5364" t="s">
        <v>60</v>
      </c>
      <c r="B5364">
        <v>0</v>
      </c>
      <c r="C5364">
        <v>0</v>
      </c>
      <c r="D5364">
        <v>0</v>
      </c>
    </row>
    <row r="5365" spans="1:4" x14ac:dyDescent="0.2">
      <c r="A5365" t="s">
        <v>61</v>
      </c>
      <c r="B5365">
        <v>0</v>
      </c>
      <c r="C5365">
        <v>0</v>
      </c>
      <c r="D5365">
        <v>0</v>
      </c>
    </row>
    <row r="5366" spans="1:4" x14ac:dyDescent="0.2">
      <c r="A5366" t="s">
        <v>62</v>
      </c>
      <c r="B5366">
        <v>0</v>
      </c>
      <c r="C5366">
        <v>0</v>
      </c>
      <c r="D5366">
        <v>0</v>
      </c>
    </row>
    <row r="5367" spans="1:4" x14ac:dyDescent="0.2">
      <c r="A5367" t="s">
        <v>63</v>
      </c>
      <c r="B5367">
        <v>0</v>
      </c>
      <c r="C5367">
        <v>0</v>
      </c>
      <c r="D5367">
        <v>0</v>
      </c>
    </row>
    <row r="5368" spans="1:4" x14ac:dyDescent="0.2">
      <c r="A5368" t="s">
        <v>64</v>
      </c>
      <c r="B5368">
        <v>0</v>
      </c>
      <c r="C5368">
        <v>0</v>
      </c>
      <c r="D5368">
        <v>0</v>
      </c>
    </row>
    <row r="5369" spans="1:4" x14ac:dyDescent="0.2">
      <c r="A5369" t="s">
        <v>74</v>
      </c>
      <c r="B5369">
        <v>0</v>
      </c>
      <c r="C5369">
        <v>0</v>
      </c>
      <c r="D5369">
        <v>0</v>
      </c>
    </row>
    <row r="5370" spans="1:4" x14ac:dyDescent="0.2">
      <c r="A5370" t="s">
        <v>66</v>
      </c>
      <c r="B5370">
        <v>0</v>
      </c>
      <c r="C5370">
        <v>0</v>
      </c>
      <c r="D5370">
        <v>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6EA69-1A70-4F74-BDCC-EB4E80D09C2B}">
  <dimension ref="A1:J157"/>
  <sheetViews>
    <sheetView tabSelected="1" workbookViewId="0">
      <selection activeCell="A107" sqref="A107:J119"/>
    </sheetView>
  </sheetViews>
  <sheetFormatPr baseColWidth="10" defaultColWidth="8.83203125" defaultRowHeight="15" x14ac:dyDescent="0.2"/>
  <cols>
    <col min="1" max="1" width="13.5" bestFit="1" customWidth="1"/>
    <col min="2" max="2" width="30.83203125" bestFit="1" customWidth="1"/>
    <col min="3" max="3" width="18.83203125" bestFit="1" customWidth="1"/>
    <col min="4" max="4" width="11.1640625" bestFit="1" customWidth="1"/>
    <col min="5" max="5" width="14.1640625" bestFit="1" customWidth="1"/>
    <col min="6" max="7" width="15.83203125" bestFit="1" customWidth="1"/>
    <col min="8" max="8" width="12.6640625" bestFit="1" customWidth="1"/>
    <col min="9" max="9" width="14.1640625" bestFit="1" customWidth="1"/>
  </cols>
  <sheetData>
    <row r="1" spans="1:10" x14ac:dyDescent="0.2">
      <c r="A1" t="s">
        <v>311</v>
      </c>
      <c r="B1" t="s">
        <v>478</v>
      </c>
      <c r="C1" t="s">
        <v>483</v>
      </c>
      <c r="D1" t="s">
        <v>479</v>
      </c>
      <c r="E1" t="s">
        <v>480</v>
      </c>
      <c r="F1" t="s">
        <v>486</v>
      </c>
      <c r="G1" t="s">
        <v>487</v>
      </c>
      <c r="H1" t="s">
        <v>481</v>
      </c>
      <c r="I1" t="s">
        <v>482</v>
      </c>
      <c r="J1" t="s">
        <v>474</v>
      </c>
    </row>
    <row r="2" spans="1:10" x14ac:dyDescent="0.2">
      <c r="A2" t="s">
        <v>0</v>
      </c>
      <c r="B2" t="s">
        <v>104</v>
      </c>
      <c r="C2" t="s">
        <v>321</v>
      </c>
      <c r="D2">
        <v>159178</v>
      </c>
      <c r="E2">
        <v>22162</v>
      </c>
      <c r="F2">
        <v>0.13922778273379488</v>
      </c>
      <c r="G2">
        <v>4.3924877842563527E-2</v>
      </c>
      <c r="H2">
        <v>187734.12824048757</v>
      </c>
      <c r="I2">
        <v>8246.1986498435726</v>
      </c>
      <c r="J2" t="str">
        <f>IF(Table6_2[[#This Row],[/POP_OD_2022]]&lt;0.04,"Low",IF(Table6_2[[#This Row],[/POP_OD_2022]]&lt;0.2,"Moderate",IF(Table6_2[[#This Row],[/POP_OD_2022]]&lt;0.3,"High","Very High")))</f>
        <v>Moderate</v>
      </c>
    </row>
    <row r="3" spans="1:10" x14ac:dyDescent="0.2">
      <c r="A3" t="s">
        <v>0</v>
      </c>
      <c r="B3" t="s">
        <v>105</v>
      </c>
      <c r="C3" t="s">
        <v>322</v>
      </c>
      <c r="D3">
        <v>175352</v>
      </c>
      <c r="E3">
        <v>20192</v>
      </c>
      <c r="F3">
        <v>0.11515123865139833</v>
      </c>
      <c r="G3">
        <v>3.6328985435712301E-2</v>
      </c>
      <c r="H3">
        <v>206809.70269274633</v>
      </c>
      <c r="I3">
        <v>7513.1866770887727</v>
      </c>
      <c r="J3" t="str">
        <f>IF(Table6_2[[#This Row],[/POP_OD_2022]]&lt;0.04,"Low",IF(Table6_2[[#This Row],[/POP_OD_2022]]&lt;0.2,"Moderate",IF(Table6_2[[#This Row],[/POP_OD_2022]]&lt;0.3,"High","Very High")))</f>
        <v>Low</v>
      </c>
    </row>
    <row r="4" spans="1:10" x14ac:dyDescent="0.2">
      <c r="A4" t="s">
        <v>0</v>
      </c>
      <c r="B4" t="s">
        <v>106</v>
      </c>
      <c r="C4" t="s">
        <v>323</v>
      </c>
      <c r="D4">
        <v>298865</v>
      </c>
      <c r="E4">
        <v>35477</v>
      </c>
      <c r="F4">
        <v>0.11870577016378632</v>
      </c>
      <c r="G4">
        <v>3.7450402148694883E-2</v>
      </c>
      <c r="H4">
        <v>352480.62066738692</v>
      </c>
      <c r="I4">
        <v>13200.540993615214</v>
      </c>
      <c r="J4" t="str">
        <f>IF(Table6_2[[#This Row],[/POP_OD_2022]]&lt;0.04,"Low",IF(Table6_2[[#This Row],[/POP_OD_2022]]&lt;0.2,"Moderate",IF(Table6_2[[#This Row],[/POP_OD_2022]]&lt;0.3,"High","Very High")))</f>
        <v>Low</v>
      </c>
    </row>
    <row r="5" spans="1:10" x14ac:dyDescent="0.2">
      <c r="A5" t="s">
        <v>0</v>
      </c>
      <c r="B5" t="s">
        <v>103</v>
      </c>
      <c r="C5" t="s">
        <v>426</v>
      </c>
      <c r="D5">
        <v>199977</v>
      </c>
      <c r="E5">
        <v>3149</v>
      </c>
      <c r="F5">
        <v>1.5746810883251573E-2</v>
      </c>
      <c r="G5">
        <v>4.9679505833923185E-3</v>
      </c>
      <c r="H5">
        <v>235852.36504509405</v>
      </c>
      <c r="I5">
        <v>1171.702894520233</v>
      </c>
      <c r="J5" t="str">
        <f>IF(Table6_2[[#This Row],[/POP_OD_2022]]&lt;0.04,"Low",IF(Table6_2[[#This Row],[/POP_OD_2022]]&lt;0.2,"Moderate",IF(Table6_2[[#This Row],[/POP_OD_2022]]&lt;0.3,"High","Very High")))</f>
        <v>Low</v>
      </c>
    </row>
    <row r="6" spans="1:10" x14ac:dyDescent="0.2">
      <c r="A6" t="s">
        <v>0</v>
      </c>
      <c r="B6" t="s">
        <v>107</v>
      </c>
      <c r="C6" t="s">
        <v>324</v>
      </c>
      <c r="D6">
        <v>12195</v>
      </c>
      <c r="E6">
        <v>3900</v>
      </c>
      <c r="F6">
        <v>0.31980319803198032</v>
      </c>
      <c r="G6">
        <v>0.10089449197129367</v>
      </c>
      <c r="H6">
        <v>14382.751975101746</v>
      </c>
      <c r="I6">
        <v>1451.1404536770115</v>
      </c>
      <c r="J6" t="str">
        <f>IF(Table6_2[[#This Row],[/POP_OD_2022]]&lt;0.04,"Low",IF(Table6_2[[#This Row],[/POP_OD_2022]]&lt;0.2,"Moderate",IF(Table6_2[[#This Row],[/POP_OD_2022]]&lt;0.3,"High","Very High")))</f>
        <v>Moderate</v>
      </c>
    </row>
    <row r="7" spans="1:10" x14ac:dyDescent="0.2">
      <c r="A7" t="s">
        <v>0</v>
      </c>
      <c r="B7" t="s">
        <v>108</v>
      </c>
      <c r="C7" t="s">
        <v>325</v>
      </c>
      <c r="D7">
        <v>114170</v>
      </c>
      <c r="E7">
        <v>39108</v>
      </c>
      <c r="F7">
        <v>0.34254182359639135</v>
      </c>
      <c r="G7">
        <v>0.10806828538100592</v>
      </c>
      <c r="H7">
        <v>134651.8075438595</v>
      </c>
      <c r="I7">
        <v>14551.589964718094</v>
      </c>
      <c r="J7" t="str">
        <f>IF(Table6_2[[#This Row],[/POP_OD_2022]]&lt;0.04,"Low",IF(Table6_2[[#This Row],[/POP_OD_2022]]&lt;0.2,"Moderate",IF(Table6_2[[#This Row],[/POP_OD_2022]]&lt;0.3,"High","Very High")))</f>
        <v>Moderate</v>
      </c>
    </row>
    <row r="8" spans="1:10" x14ac:dyDescent="0.2">
      <c r="A8" t="s">
        <v>0</v>
      </c>
      <c r="B8" t="s">
        <v>109</v>
      </c>
      <c r="C8" t="s">
        <v>326</v>
      </c>
      <c r="D8">
        <v>61471</v>
      </c>
      <c r="E8">
        <v>8273</v>
      </c>
      <c r="F8">
        <v>0.13458378747702168</v>
      </c>
      <c r="G8">
        <v>4.2459746958843053E-2</v>
      </c>
      <c r="H8">
        <v>72498.741013651452</v>
      </c>
      <c r="I8">
        <v>3078.2781982743372</v>
      </c>
      <c r="J8" t="str">
        <f>IF(Table6_2[[#This Row],[/POP_OD_2022]]&lt;0.04,"Low",IF(Table6_2[[#This Row],[/POP_OD_2022]]&lt;0.2,"Moderate",IF(Table6_2[[#This Row],[/POP_OD_2022]]&lt;0.3,"High","Very High")))</f>
        <v>Moderate</v>
      </c>
    </row>
    <row r="9" spans="1:10" x14ac:dyDescent="0.2">
      <c r="A9" t="s">
        <v>0</v>
      </c>
      <c r="B9" t="s">
        <v>110</v>
      </c>
      <c r="C9" t="s">
        <v>327</v>
      </c>
      <c r="D9">
        <v>36663</v>
      </c>
      <c r="E9">
        <v>8505</v>
      </c>
      <c r="F9">
        <v>0.23197774322886835</v>
      </c>
      <c r="G9">
        <v>7.3186499371351993E-2</v>
      </c>
      <c r="H9">
        <v>43240.248926868007</v>
      </c>
      <c r="I9">
        <v>3164.6024509033291</v>
      </c>
      <c r="J9" t="str">
        <f>IF(Table6_2[[#This Row],[/POP_OD_2022]]&lt;0.04,"Low",IF(Table6_2[[#This Row],[/POP_OD_2022]]&lt;0.2,"Moderate",IF(Table6_2[[#This Row],[/POP_OD_2022]]&lt;0.3,"High","Very High")))</f>
        <v>Moderate</v>
      </c>
    </row>
    <row r="10" spans="1:10" x14ac:dyDescent="0.2">
      <c r="A10" t="s">
        <v>0</v>
      </c>
      <c r="B10" t="s">
        <v>118</v>
      </c>
      <c r="C10" t="s">
        <v>328</v>
      </c>
      <c r="D10">
        <v>86742</v>
      </c>
      <c r="E10">
        <v>11348</v>
      </c>
      <c r="F10">
        <v>0.13082474464503932</v>
      </c>
      <c r="G10">
        <v>4.1273809109674743E-2</v>
      </c>
      <c r="H10">
        <v>102303.29412253184</v>
      </c>
      <c r="I10">
        <v>4222.4466329042889</v>
      </c>
      <c r="J10" t="str">
        <f>IF(Table6_2[[#This Row],[/POP_OD_2022]]&lt;0.04,"Low",IF(Table6_2[[#This Row],[/POP_OD_2022]]&lt;0.2,"Moderate",IF(Table6_2[[#This Row],[/POP_OD_2022]]&lt;0.3,"High","Very High")))</f>
        <v>Moderate</v>
      </c>
    </row>
    <row r="11" spans="1:10" x14ac:dyDescent="0.2">
      <c r="A11" t="s">
        <v>0</v>
      </c>
      <c r="B11" t="s">
        <v>111</v>
      </c>
      <c r="C11" t="s">
        <v>427</v>
      </c>
      <c r="D11">
        <v>127487</v>
      </c>
      <c r="E11">
        <v>23747</v>
      </c>
      <c r="F11">
        <v>0.18626997262465977</v>
      </c>
      <c r="G11">
        <v>5.8766186120479222E-2</v>
      </c>
      <c r="H11">
        <v>150357.84346451794</v>
      </c>
      <c r="I11">
        <v>8835.9570137097417</v>
      </c>
      <c r="J11" t="str">
        <f>IF(Table6_2[[#This Row],[/POP_OD_2022]]&lt;0.04,"Low",IF(Table6_2[[#This Row],[/POP_OD_2022]]&lt;0.2,"Moderate",IF(Table6_2[[#This Row],[/POP_OD_2022]]&lt;0.3,"High","Very High")))</f>
        <v>Moderate</v>
      </c>
    </row>
    <row r="12" spans="1:10" x14ac:dyDescent="0.2">
      <c r="A12" t="s">
        <v>0</v>
      </c>
      <c r="B12" t="s">
        <v>112</v>
      </c>
      <c r="C12" t="s">
        <v>329</v>
      </c>
      <c r="D12">
        <v>271359</v>
      </c>
      <c r="E12">
        <v>21455</v>
      </c>
      <c r="F12">
        <v>7.9065002450628141E-2</v>
      </c>
      <c r="G12">
        <v>2.4944163485718155E-2</v>
      </c>
      <c r="H12">
        <v>320040.11424449651</v>
      </c>
      <c r="I12">
        <v>7983.1329317026366</v>
      </c>
      <c r="J12" t="str">
        <f>IF(Table6_2[[#This Row],[/POP_OD_2022]]&lt;0.04,"Low",IF(Table6_2[[#This Row],[/POP_OD_2022]]&lt;0.2,"Moderate",IF(Table6_2[[#This Row],[/POP_OD_2022]]&lt;0.3,"High","Very High")))</f>
        <v>Low</v>
      </c>
    </row>
    <row r="13" spans="1:10" x14ac:dyDescent="0.2">
      <c r="A13" t="s">
        <v>0</v>
      </c>
      <c r="B13" t="s">
        <v>113</v>
      </c>
      <c r="C13" t="s">
        <v>330</v>
      </c>
      <c r="D13">
        <v>169944</v>
      </c>
      <c r="E13">
        <v>10377</v>
      </c>
      <c r="F13">
        <v>6.1061290778138683E-2</v>
      </c>
      <c r="G13">
        <v>1.9264184817675487E-2</v>
      </c>
      <c r="H13">
        <v>200431.5212510612</v>
      </c>
      <c r="I13">
        <v>3861.1498686682949</v>
      </c>
      <c r="J13" t="str">
        <f>IF(Table6_2[[#This Row],[/POP_OD_2022]]&lt;0.04,"Low",IF(Table6_2[[#This Row],[/POP_OD_2022]]&lt;0.2,"Moderate",IF(Table6_2[[#This Row],[/POP_OD_2022]]&lt;0.3,"High","Very High")))</f>
        <v>Low</v>
      </c>
    </row>
    <row r="14" spans="1:10" x14ac:dyDescent="0.2">
      <c r="A14" t="s">
        <v>0</v>
      </c>
      <c r="B14" t="s">
        <v>114</v>
      </c>
      <c r="C14" t="s">
        <v>331</v>
      </c>
      <c r="D14">
        <v>98754</v>
      </c>
      <c r="E14">
        <v>7689</v>
      </c>
      <c r="F14">
        <v>7.7860137310893737E-2</v>
      </c>
      <c r="G14">
        <v>2.456404140777925E-2</v>
      </c>
      <c r="H14">
        <v>116470.21636319786</v>
      </c>
      <c r="I14">
        <v>2860.9792175186008</v>
      </c>
      <c r="J14" t="str">
        <f>IF(Table6_2[[#This Row],[/POP_OD_2022]]&lt;0.04,"Low",IF(Table6_2[[#This Row],[/POP_OD_2022]]&lt;0.2,"Moderate",IF(Table6_2[[#This Row],[/POP_OD_2022]]&lt;0.3,"High","Very High")))</f>
        <v>Low</v>
      </c>
    </row>
    <row r="15" spans="1:10" x14ac:dyDescent="0.2">
      <c r="A15" t="s">
        <v>0</v>
      </c>
      <c r="B15" t="s">
        <v>115</v>
      </c>
      <c r="C15" t="s">
        <v>332</v>
      </c>
      <c r="D15">
        <v>244990</v>
      </c>
      <c r="E15">
        <v>60881</v>
      </c>
      <c r="F15">
        <v>0.24850402057226825</v>
      </c>
      <c r="G15">
        <v>7.8400363294539824E-2</v>
      </c>
      <c r="H15">
        <v>288940.58272900182</v>
      </c>
      <c r="I15">
        <v>22653.046656489783</v>
      </c>
      <c r="J15" t="str">
        <f>IF(Table6_2[[#This Row],[/POP_OD_2022]]&lt;0.04,"Low",IF(Table6_2[[#This Row],[/POP_OD_2022]]&lt;0.2,"Moderate",IF(Table6_2[[#This Row],[/POP_OD_2022]]&lt;0.3,"High","Very High")))</f>
        <v>Moderate</v>
      </c>
    </row>
    <row r="16" spans="1:10" x14ac:dyDescent="0.2">
      <c r="A16" t="s">
        <v>0</v>
      </c>
      <c r="B16" t="s">
        <v>116</v>
      </c>
      <c r="C16" t="s">
        <v>333</v>
      </c>
      <c r="D16">
        <v>89650</v>
      </c>
      <c r="E16">
        <v>4799</v>
      </c>
      <c r="F16">
        <v>5.3530395984383715E-2</v>
      </c>
      <c r="G16">
        <v>1.6888267975752019E-2</v>
      </c>
      <c r="H16">
        <v>105732.98192438472</v>
      </c>
      <c r="I16">
        <v>1785.6469326143535</v>
      </c>
      <c r="J16" t="str">
        <f>IF(Table6_2[[#This Row],[/POP_OD_2022]]&lt;0.04,"Low",IF(Table6_2[[#This Row],[/POP_OD_2022]]&lt;0.2,"Moderate",IF(Table6_2[[#This Row],[/POP_OD_2022]]&lt;0.3,"High","Very High")))</f>
        <v>Low</v>
      </c>
    </row>
    <row r="17" spans="1:10" x14ac:dyDescent="0.2">
      <c r="A17" t="s">
        <v>0</v>
      </c>
      <c r="B17" t="s">
        <v>117</v>
      </c>
      <c r="C17" t="s">
        <v>334</v>
      </c>
      <c r="D17">
        <v>66929</v>
      </c>
      <c r="E17">
        <v>20791</v>
      </c>
      <c r="F17">
        <v>0.31064262128524256</v>
      </c>
      <c r="G17">
        <v>9.8004427885900358E-2</v>
      </c>
      <c r="H17">
        <v>78935.892328133239</v>
      </c>
      <c r="I17">
        <v>7736.0669672817294</v>
      </c>
      <c r="J17" t="str">
        <f>IF(Table6_2[[#This Row],[/POP_OD_2022]]&lt;0.04,"Low",IF(Table6_2[[#This Row],[/POP_OD_2022]]&lt;0.2,"Moderate",IF(Table6_2[[#This Row],[/POP_OD_2022]]&lt;0.3,"High","Very High")))</f>
        <v>Moderate</v>
      </c>
    </row>
    <row r="18" spans="1:10" x14ac:dyDescent="0.2">
      <c r="A18" t="s">
        <v>0</v>
      </c>
      <c r="B18" t="s">
        <v>119</v>
      </c>
      <c r="C18" t="s">
        <v>335</v>
      </c>
      <c r="D18">
        <v>50208</v>
      </c>
      <c r="E18">
        <v>23740</v>
      </c>
      <c r="F18">
        <v>0.4728330146590185</v>
      </c>
      <c r="G18">
        <v>0.14917376403630056</v>
      </c>
      <c r="H18">
        <v>59215.187467479169</v>
      </c>
      <c r="I18">
        <v>8833.3524026390405</v>
      </c>
      <c r="J18" t="str">
        <f>IF(Table6_2[[#This Row],[/POP_OD_2022]]&lt;0.04,"Low",IF(Table6_2[[#This Row],[/POP_OD_2022]]&lt;0.2,"Moderate",IF(Table6_2[[#This Row],[/POP_OD_2022]]&lt;0.3,"High","Very High")))</f>
        <v>Moderate</v>
      </c>
    </row>
    <row r="19" spans="1:10" x14ac:dyDescent="0.2">
      <c r="A19" t="s">
        <v>1</v>
      </c>
      <c r="B19" t="s">
        <v>227</v>
      </c>
      <c r="C19" t="s">
        <v>428</v>
      </c>
      <c r="D19">
        <v>140873</v>
      </c>
      <c r="E19">
        <v>2179</v>
      </c>
      <c r="F19">
        <v>1.5467832728769886E-2</v>
      </c>
      <c r="G19">
        <v>2.4980609780448405E-2</v>
      </c>
      <c r="H19">
        <v>149033.64333014083</v>
      </c>
      <c r="I19">
        <v>3722.9512881887749</v>
      </c>
      <c r="J19" t="str">
        <f>IF(Table6_2[[#This Row],[/POP_OD_2022]]&lt;0.04,"Low",IF(Table6_2[[#This Row],[/POP_OD_2022]]&lt;0.2,"Moderate",IF(Table6_2[[#This Row],[/POP_OD_2022]]&lt;0.3,"High","Very High")))</f>
        <v>Low</v>
      </c>
    </row>
    <row r="20" spans="1:10" x14ac:dyDescent="0.2">
      <c r="A20" t="s">
        <v>1</v>
      </c>
      <c r="B20" t="s">
        <v>229</v>
      </c>
      <c r="C20" t="s">
        <v>429</v>
      </c>
      <c r="D20">
        <v>27065</v>
      </c>
      <c r="E20">
        <v>5514</v>
      </c>
      <c r="F20">
        <v>0.20373175688158138</v>
      </c>
      <c r="G20">
        <v>0.32902757663508236</v>
      </c>
      <c r="H20">
        <v>28632.850558519101</v>
      </c>
      <c r="I20">
        <v>9420.9974314240044</v>
      </c>
      <c r="J20" t="str">
        <f>IF(Table6_2[[#This Row],[/POP_OD_2022]]&lt;0.04,"Low",IF(Table6_2[[#This Row],[/POP_OD_2022]]&lt;0.2,"Moderate",IF(Table6_2[[#This Row],[/POP_OD_2022]]&lt;0.3,"High","Very High")))</f>
        <v>Very High</v>
      </c>
    </row>
    <row r="21" spans="1:10" x14ac:dyDescent="0.2">
      <c r="A21" t="s">
        <v>1</v>
      </c>
      <c r="B21" t="s">
        <v>230</v>
      </c>
      <c r="C21" t="s">
        <v>430</v>
      </c>
      <c r="D21">
        <v>22008</v>
      </c>
      <c r="E21">
        <v>3899</v>
      </c>
      <c r="F21">
        <v>0.17716284987277353</v>
      </c>
      <c r="G21">
        <v>0.28611868888602066</v>
      </c>
      <c r="H21">
        <v>23282.903199404707</v>
      </c>
      <c r="I21">
        <v>6661.6737368738104</v>
      </c>
      <c r="J21" t="str">
        <f>IF(Table6_2[[#This Row],[/POP_OD_2022]]&lt;0.04,"Low",IF(Table6_2[[#This Row],[/POP_OD_2022]]&lt;0.2,"Moderate",IF(Table6_2[[#This Row],[/POP_OD_2022]]&lt;0.3,"High","Very High")))</f>
        <v>High</v>
      </c>
    </row>
    <row r="22" spans="1:10" x14ac:dyDescent="0.2">
      <c r="A22" t="s">
        <v>1</v>
      </c>
      <c r="B22" t="s">
        <v>231</v>
      </c>
      <c r="C22" t="s">
        <v>336</v>
      </c>
      <c r="D22">
        <v>216885</v>
      </c>
      <c r="E22">
        <v>7372</v>
      </c>
      <c r="F22">
        <v>3.3990363556723607E-2</v>
      </c>
      <c r="G22">
        <v>5.4894568825196589E-2</v>
      </c>
      <c r="H22">
        <v>229448.948582465</v>
      </c>
      <c r="I22">
        <v>12595.501099829118</v>
      </c>
      <c r="J22" t="str">
        <f>IF(Table6_2[[#This Row],[/POP_OD_2022]]&lt;0.04,"Low",IF(Table6_2[[#This Row],[/POP_OD_2022]]&lt;0.2,"Moderate",IF(Table6_2[[#This Row],[/POP_OD_2022]]&lt;0.3,"High","Very High")))</f>
        <v>Moderate</v>
      </c>
    </row>
    <row r="23" spans="1:10" x14ac:dyDescent="0.2">
      <c r="A23" t="s">
        <v>1</v>
      </c>
      <c r="B23" t="s">
        <v>238</v>
      </c>
      <c r="C23" t="s">
        <v>337</v>
      </c>
      <c r="D23">
        <v>118799</v>
      </c>
      <c r="E23">
        <v>3957</v>
      </c>
      <c r="F23">
        <v>3.3308361181491428E-2</v>
      </c>
      <c r="G23">
        <v>5.3793132347070866E-2</v>
      </c>
      <c r="H23">
        <v>125680.91681143583</v>
      </c>
      <c r="I23">
        <v>6760.7701915387715</v>
      </c>
      <c r="J23" t="str">
        <f>IF(Table6_2[[#This Row],[/POP_OD_2022]]&lt;0.04,"Low",IF(Table6_2[[#This Row],[/POP_OD_2022]]&lt;0.2,"Moderate",IF(Table6_2[[#This Row],[/POP_OD_2022]]&lt;0.3,"High","Very High")))</f>
        <v>Moderate</v>
      </c>
    </row>
    <row r="24" spans="1:10" x14ac:dyDescent="0.2">
      <c r="A24" t="s">
        <v>1</v>
      </c>
      <c r="B24" t="s">
        <v>228</v>
      </c>
      <c r="C24" t="s">
        <v>432</v>
      </c>
      <c r="D24">
        <v>216777</v>
      </c>
      <c r="E24">
        <v>18627</v>
      </c>
      <c r="F24">
        <v>8.5927012552069637E-2</v>
      </c>
      <c r="G24">
        <v>0.13877245815895564</v>
      </c>
      <c r="H24">
        <v>229334.69224179181</v>
      </c>
      <c r="I24">
        <v>31825.338983521022</v>
      </c>
      <c r="J24" t="str">
        <f>IF(Table6_2[[#This Row],[/POP_OD_2022]]&lt;0.04,"Low",IF(Table6_2[[#This Row],[/POP_OD_2022]]&lt;0.2,"Moderate",IF(Table6_2[[#This Row],[/POP_OD_2022]]&lt;0.3,"High","Very High")))</f>
        <v>Moderate</v>
      </c>
    </row>
    <row r="25" spans="1:10" x14ac:dyDescent="0.2">
      <c r="A25" t="s">
        <v>1</v>
      </c>
      <c r="B25" t="s">
        <v>226</v>
      </c>
      <c r="C25" t="s">
        <v>431</v>
      </c>
      <c r="D25">
        <v>141525</v>
      </c>
      <c r="E25">
        <v>436</v>
      </c>
      <c r="F25">
        <v>3.0807277866101396E-3</v>
      </c>
      <c r="G25">
        <v>4.9753873103341164E-3</v>
      </c>
      <c r="H25">
        <v>149723.41309050124</v>
      </c>
      <c r="I25">
        <v>744.93196955039286</v>
      </c>
      <c r="J25" t="str">
        <f>IF(Table6_2[[#This Row],[/POP_OD_2022]]&lt;0.04,"Low",IF(Table6_2[[#This Row],[/POP_OD_2022]]&lt;0.2,"Moderate",IF(Table6_2[[#This Row],[/POP_OD_2022]]&lt;0.3,"High","Very High")))</f>
        <v>Low</v>
      </c>
    </row>
    <row r="26" spans="1:10" x14ac:dyDescent="0.2">
      <c r="A26" t="s">
        <v>1</v>
      </c>
      <c r="B26" t="s">
        <v>232</v>
      </c>
      <c r="C26" t="s">
        <v>338</v>
      </c>
      <c r="D26">
        <v>89920</v>
      </c>
      <c r="E26">
        <v>6539</v>
      </c>
      <c r="F26">
        <v>7.2720195729537362E-2</v>
      </c>
      <c r="G26">
        <v>0.11744339782641755</v>
      </c>
      <c r="H26">
        <v>95128.982901239142</v>
      </c>
      <c r="I26">
        <v>11172.270983692701</v>
      </c>
      <c r="J26" t="str">
        <f>IF(Table6_2[[#This Row],[/POP_OD_2022]]&lt;0.04,"Low",IF(Table6_2[[#This Row],[/POP_OD_2022]]&lt;0.2,"Moderate",IF(Table6_2[[#This Row],[/POP_OD_2022]]&lt;0.3,"High","Very High")))</f>
        <v>Moderate</v>
      </c>
    </row>
    <row r="27" spans="1:10" x14ac:dyDescent="0.2">
      <c r="A27" t="s">
        <v>1</v>
      </c>
      <c r="B27" t="s">
        <v>237</v>
      </c>
      <c r="C27" t="s">
        <v>339</v>
      </c>
      <c r="D27">
        <v>150221</v>
      </c>
      <c r="E27">
        <v>2283</v>
      </c>
      <c r="F27">
        <v>1.5197608856285074E-2</v>
      </c>
      <c r="G27">
        <v>2.4544197179518917E-2</v>
      </c>
      <c r="H27">
        <v>158923.16437285417</v>
      </c>
      <c r="I27">
        <v>3900.6414827604285</v>
      </c>
      <c r="J27" t="str">
        <f>IF(Table6_2[[#This Row],[/POP_OD_2022]]&lt;0.04,"Low",IF(Table6_2[[#This Row],[/POP_OD_2022]]&lt;0.2,"Moderate",IF(Table6_2[[#This Row],[/POP_OD_2022]]&lt;0.3,"High","Very High")))</f>
        <v>Low</v>
      </c>
    </row>
    <row r="28" spans="1:10" x14ac:dyDescent="0.2">
      <c r="A28" t="s">
        <v>1</v>
      </c>
      <c r="B28" t="s">
        <v>233</v>
      </c>
      <c r="C28" t="s">
        <v>340</v>
      </c>
      <c r="D28">
        <v>38148</v>
      </c>
      <c r="E28">
        <v>3233</v>
      </c>
      <c r="F28">
        <v>8.4748872811156548E-2</v>
      </c>
      <c r="G28">
        <v>0.13686975791318379</v>
      </c>
      <c r="H28">
        <v>40357.878555565738</v>
      </c>
      <c r="I28">
        <v>5523.7730677899535</v>
      </c>
      <c r="J28" t="str">
        <f>IF(Table6_2[[#This Row],[/POP_OD_2022]]&lt;0.04,"Low",IF(Table6_2[[#This Row],[/POP_OD_2022]]&lt;0.2,"Moderate",IF(Table6_2[[#This Row],[/POP_OD_2022]]&lt;0.3,"High","Very High")))</f>
        <v>Moderate</v>
      </c>
    </row>
    <row r="29" spans="1:10" x14ac:dyDescent="0.2">
      <c r="A29" t="s">
        <v>1</v>
      </c>
      <c r="B29" t="s">
        <v>234</v>
      </c>
      <c r="C29" t="s">
        <v>341</v>
      </c>
      <c r="D29">
        <v>136829</v>
      </c>
      <c r="E29">
        <v>15042</v>
      </c>
      <c r="F29">
        <v>0.10993283587543576</v>
      </c>
      <c r="G29">
        <v>0.17754195582646029</v>
      </c>
      <c r="H29">
        <v>144755.37812937779</v>
      </c>
      <c r="I29">
        <v>25700.152949488547</v>
      </c>
      <c r="J29" t="str">
        <f>IF(Table6_2[[#This Row],[/POP_OD_2022]]&lt;0.04,"Low",IF(Table6_2[[#This Row],[/POP_OD_2022]]&lt;0.2,"Moderate",IF(Table6_2[[#This Row],[/POP_OD_2022]]&lt;0.3,"High","Very High")))</f>
        <v>Moderate</v>
      </c>
    </row>
    <row r="30" spans="1:10" x14ac:dyDescent="0.2">
      <c r="A30" t="s">
        <v>1</v>
      </c>
      <c r="B30" t="s">
        <v>239</v>
      </c>
      <c r="C30" t="s">
        <v>342</v>
      </c>
      <c r="D30">
        <v>28343</v>
      </c>
      <c r="E30">
        <v>3875</v>
      </c>
      <c r="F30">
        <v>0.13671806089687047</v>
      </c>
      <c r="G30">
        <v>0.22080019800394576</v>
      </c>
      <c r="H30">
        <v>29984.883923151927</v>
      </c>
      <c r="I30">
        <v>6620.6683073572758</v>
      </c>
      <c r="J30" t="str">
        <f>IF(Table6_2[[#This Row],[/POP_OD_2022]]&lt;0.04,"Low",IF(Table6_2[[#This Row],[/POP_OD_2022]]&lt;0.2,"Moderate",IF(Table6_2[[#This Row],[/POP_OD_2022]]&lt;0.3,"High","Very High")))</f>
        <v>High</v>
      </c>
    </row>
    <row r="31" spans="1:10" x14ac:dyDescent="0.2">
      <c r="A31" t="s">
        <v>1</v>
      </c>
      <c r="B31" t="s">
        <v>235</v>
      </c>
      <c r="C31" t="s">
        <v>343</v>
      </c>
      <c r="D31">
        <v>21449</v>
      </c>
      <c r="E31">
        <v>6031</v>
      </c>
      <c r="F31">
        <v>0.2811786097253951</v>
      </c>
      <c r="G31">
        <v>0.45410454401246236</v>
      </c>
      <c r="H31">
        <v>22691.520843512884</v>
      </c>
      <c r="I31">
        <v>10304.322725592703</v>
      </c>
      <c r="J31" t="str">
        <f>IF(Table6_2[[#This Row],[/POP_OD_2022]]&lt;0.04,"Low",IF(Table6_2[[#This Row],[/POP_OD_2022]]&lt;0.2,"Moderate",IF(Table6_2[[#This Row],[/POP_OD_2022]]&lt;0.3,"High","Very High")))</f>
        <v>Very High</v>
      </c>
    </row>
    <row r="32" spans="1:10" x14ac:dyDescent="0.2">
      <c r="A32" t="s">
        <v>1</v>
      </c>
      <c r="B32" t="s">
        <v>236</v>
      </c>
      <c r="C32" t="s">
        <v>344</v>
      </c>
      <c r="D32">
        <v>36697</v>
      </c>
      <c r="E32">
        <v>1524</v>
      </c>
      <c r="F32">
        <v>4.1529280322642179E-2</v>
      </c>
      <c r="G32">
        <v>6.7069948608455277E-2</v>
      </c>
      <c r="H32">
        <v>38822.823460039734</v>
      </c>
      <c r="I32">
        <v>2603.844774299997</v>
      </c>
      <c r="J32" t="str">
        <f>IF(Table6_2[[#This Row],[/POP_OD_2022]]&lt;0.04,"Low",IF(Table6_2[[#This Row],[/POP_OD_2022]]&lt;0.2,"Moderate",IF(Table6_2[[#This Row],[/POP_OD_2022]]&lt;0.3,"High","Very High")))</f>
        <v>Moderate</v>
      </c>
    </row>
    <row r="33" spans="1:10" x14ac:dyDescent="0.2">
      <c r="A33" t="s">
        <v>2</v>
      </c>
      <c r="B33" t="s">
        <v>211</v>
      </c>
      <c r="C33" t="s">
        <v>433</v>
      </c>
      <c r="D33">
        <v>81992</v>
      </c>
      <c r="E33">
        <v>1603</v>
      </c>
      <c r="F33">
        <v>1.9550687871987511E-2</v>
      </c>
      <c r="G33">
        <v>2.0026165528411421E-2</v>
      </c>
      <c r="H33">
        <v>88286.560538561083</v>
      </c>
      <c r="I33">
        <v>1768.04127527934</v>
      </c>
      <c r="J33" t="str">
        <f>IF(Table6_2[[#This Row],[/POP_OD_2022]]&lt;0.04,"Low",IF(Table6_2[[#This Row],[/POP_OD_2022]]&lt;0.2,"Moderate",IF(Table6_2[[#This Row],[/POP_OD_2022]]&lt;0.3,"High","Very High")))</f>
        <v>Low</v>
      </c>
    </row>
    <row r="34" spans="1:10" x14ac:dyDescent="0.2">
      <c r="A34" t="s">
        <v>2</v>
      </c>
      <c r="B34" t="s">
        <v>220</v>
      </c>
      <c r="C34" t="s">
        <v>434</v>
      </c>
      <c r="D34">
        <v>129928</v>
      </c>
      <c r="E34">
        <v>860</v>
      </c>
      <c r="F34">
        <v>6.6190505510744409E-3</v>
      </c>
      <c r="G34">
        <v>6.7800275286817417E-3</v>
      </c>
      <c r="H34">
        <v>139902.62754481126</v>
      </c>
      <c r="I34">
        <v>948.54366608872886</v>
      </c>
      <c r="J34" t="str">
        <f>IF(Table6_2[[#This Row],[/POP_OD_2022]]&lt;0.04,"Low",IF(Table6_2[[#This Row],[/POP_OD_2022]]&lt;0.2,"Moderate",IF(Table6_2[[#This Row],[/POP_OD_2022]]&lt;0.3,"High","Very High")))</f>
        <v>Low</v>
      </c>
    </row>
    <row r="35" spans="1:10" x14ac:dyDescent="0.2">
      <c r="A35" t="s">
        <v>2</v>
      </c>
      <c r="B35" t="s">
        <v>212</v>
      </c>
      <c r="C35" t="s">
        <v>345</v>
      </c>
      <c r="D35">
        <v>43967</v>
      </c>
      <c r="E35">
        <v>12203</v>
      </c>
      <c r="F35">
        <v>0.27754907089407965</v>
      </c>
      <c r="G35">
        <v>0.28429913424916176</v>
      </c>
      <c r="H35">
        <v>47342.365196591316</v>
      </c>
      <c r="I35">
        <v>13459.393438698558</v>
      </c>
      <c r="J35" t="str">
        <f>IF(Table6_2[[#This Row],[/POP_OD_2022]]&lt;0.04,"Low",IF(Table6_2[[#This Row],[/POP_OD_2022]]&lt;0.2,"Moderate",IF(Table6_2[[#This Row],[/POP_OD_2022]]&lt;0.3,"High","Very High")))</f>
        <v>High</v>
      </c>
    </row>
    <row r="36" spans="1:10" x14ac:dyDescent="0.2">
      <c r="A36" t="s">
        <v>2</v>
      </c>
      <c r="B36" t="s">
        <v>213</v>
      </c>
      <c r="C36" t="s">
        <v>346</v>
      </c>
      <c r="D36">
        <v>36016</v>
      </c>
      <c r="E36">
        <v>10677</v>
      </c>
      <c r="F36">
        <v>0.29645157707685471</v>
      </c>
      <c r="G36">
        <v>0.30366135414631723</v>
      </c>
      <c r="H36">
        <v>38780.963561772078</v>
      </c>
      <c r="I36">
        <v>11776.279910266696</v>
      </c>
      <c r="J36" t="str">
        <f>IF(Table6_2[[#This Row],[/POP_OD_2022]]&lt;0.04,"Low",IF(Table6_2[[#This Row],[/POP_OD_2022]]&lt;0.2,"Moderate",IF(Table6_2[[#This Row],[/POP_OD_2022]]&lt;0.3,"High","Very High")))</f>
        <v>Very High</v>
      </c>
    </row>
    <row r="37" spans="1:10" x14ac:dyDescent="0.2">
      <c r="A37" t="s">
        <v>2</v>
      </c>
      <c r="B37" t="s">
        <v>214</v>
      </c>
      <c r="C37" t="s">
        <v>347</v>
      </c>
      <c r="D37">
        <v>114759</v>
      </c>
      <c r="E37">
        <v>8569</v>
      </c>
      <c r="F37">
        <v>7.4669524830296541E-2</v>
      </c>
      <c r="G37">
        <v>7.6485506493195812E-2</v>
      </c>
      <c r="H37">
        <v>123569.09699537432</v>
      </c>
      <c r="I37">
        <v>9451.2449705980453</v>
      </c>
      <c r="J37" t="str">
        <f>IF(Table6_2[[#This Row],[/POP_OD_2022]]&lt;0.04,"Low",IF(Table6_2[[#This Row],[/POP_OD_2022]]&lt;0.2,"Moderate",IF(Table6_2[[#This Row],[/POP_OD_2022]]&lt;0.3,"High","Very High")))</f>
        <v>Moderate</v>
      </c>
    </row>
    <row r="38" spans="1:10" x14ac:dyDescent="0.2">
      <c r="A38" t="s">
        <v>2</v>
      </c>
      <c r="B38" t="s">
        <v>215</v>
      </c>
      <c r="C38" t="s">
        <v>348</v>
      </c>
      <c r="D38">
        <v>113147</v>
      </c>
      <c r="E38">
        <v>12951</v>
      </c>
      <c r="F38">
        <v>0.11446171794214606</v>
      </c>
      <c r="G38">
        <v>0.11724545577038717</v>
      </c>
      <c r="H38">
        <v>121833.34307318483</v>
      </c>
      <c r="I38">
        <v>14284.405836645499</v>
      </c>
      <c r="J38" t="str">
        <f>IF(Table6_2[[#This Row],[/POP_OD_2022]]&lt;0.04,"Low",IF(Table6_2[[#This Row],[/POP_OD_2022]]&lt;0.2,"Moderate",IF(Table6_2[[#This Row],[/POP_OD_2022]]&lt;0.3,"High","Very High")))</f>
        <v>Moderate</v>
      </c>
    </row>
    <row r="39" spans="1:10" x14ac:dyDescent="0.2">
      <c r="A39" t="s">
        <v>2</v>
      </c>
      <c r="B39" t="s">
        <v>216</v>
      </c>
      <c r="C39" t="s">
        <v>349</v>
      </c>
      <c r="D39">
        <v>56965</v>
      </c>
      <c r="E39">
        <v>11524</v>
      </c>
      <c r="F39">
        <v>0.20229965768454314</v>
      </c>
      <c r="G39">
        <v>0.20721963634519305</v>
      </c>
      <c r="H39">
        <v>61338.227157273053</v>
      </c>
      <c r="I39">
        <v>12710.485125588966</v>
      </c>
      <c r="J39" t="str">
        <f>IF(Table6_2[[#This Row],[/POP_OD_2022]]&lt;0.04,"Low",IF(Table6_2[[#This Row],[/POP_OD_2022]]&lt;0.2,"Moderate",IF(Table6_2[[#This Row],[/POP_OD_2022]]&lt;0.3,"High","Very High")))</f>
        <v>High</v>
      </c>
    </row>
    <row r="40" spans="1:10" x14ac:dyDescent="0.2">
      <c r="A40" t="s">
        <v>2</v>
      </c>
      <c r="B40" t="s">
        <v>217</v>
      </c>
      <c r="C40" t="s">
        <v>350</v>
      </c>
      <c r="D40">
        <v>105172</v>
      </c>
      <c r="E40">
        <v>3919</v>
      </c>
      <c r="F40">
        <v>3.726276955843761E-2</v>
      </c>
      <c r="G40">
        <v>3.8169009505467616E-2</v>
      </c>
      <c r="H40">
        <v>113246.09894820894</v>
      </c>
      <c r="I40">
        <v>4322.4914272113128</v>
      </c>
      <c r="J40" t="str">
        <f>IF(Table6_2[[#This Row],[/POP_OD_2022]]&lt;0.04,"Low",IF(Table6_2[[#This Row],[/POP_OD_2022]]&lt;0.2,"Moderate",IF(Table6_2[[#This Row],[/POP_OD_2022]]&lt;0.3,"High","Very High")))</f>
        <v>Low</v>
      </c>
    </row>
    <row r="41" spans="1:10" x14ac:dyDescent="0.2">
      <c r="A41" t="s">
        <v>2</v>
      </c>
      <c r="B41" t="s">
        <v>218</v>
      </c>
      <c r="C41" t="s">
        <v>351</v>
      </c>
      <c r="D41">
        <v>50737</v>
      </c>
      <c r="E41">
        <v>21472</v>
      </c>
      <c r="F41">
        <v>0.42320200248339473</v>
      </c>
      <c r="G41">
        <v>0.43349438184376626</v>
      </c>
      <c r="H41">
        <v>54632.100961617885</v>
      </c>
      <c r="I41">
        <v>23682.708835182773</v>
      </c>
      <c r="J41" t="str">
        <f>IF(Table6_2[[#This Row],[/POP_OD_2022]]&lt;0.04,"Low",IF(Table6_2[[#This Row],[/POP_OD_2022]]&lt;0.2,"Moderate",IF(Table6_2[[#This Row],[/POP_OD_2022]]&lt;0.3,"High","Very High")))</f>
        <v>Very High</v>
      </c>
    </row>
    <row r="42" spans="1:10" x14ac:dyDescent="0.2">
      <c r="A42" t="s">
        <v>2</v>
      </c>
      <c r="B42" t="s">
        <v>219</v>
      </c>
      <c r="C42" t="s">
        <v>352</v>
      </c>
      <c r="D42">
        <v>236610</v>
      </c>
      <c r="E42">
        <v>7274</v>
      </c>
      <c r="F42">
        <v>3.0742572165166307E-2</v>
      </c>
      <c r="G42">
        <v>3.1490239268300836E-2</v>
      </c>
      <c r="H42">
        <v>254774.64983204385</v>
      </c>
      <c r="I42">
        <v>8022.9146827086224</v>
      </c>
      <c r="J42" t="str">
        <f>IF(Table6_2[[#This Row],[/POP_OD_2022]]&lt;0.04,"Low",IF(Table6_2[[#This Row],[/POP_OD_2022]]&lt;0.2,"Moderate",IF(Table6_2[[#This Row],[/POP_OD_2022]]&lt;0.3,"High","Very High")))</f>
        <v>Low</v>
      </c>
    </row>
    <row r="43" spans="1:10" x14ac:dyDescent="0.2">
      <c r="A43" t="s">
        <v>2</v>
      </c>
      <c r="B43" t="s">
        <v>221</v>
      </c>
      <c r="C43" t="s">
        <v>353</v>
      </c>
      <c r="D43">
        <v>136823</v>
      </c>
      <c r="E43">
        <v>4641</v>
      </c>
      <c r="F43">
        <v>3.3919735716948174E-2</v>
      </c>
      <c r="G43">
        <v>3.4744672238405376E-2</v>
      </c>
      <c r="H43">
        <v>147326.95961273715</v>
      </c>
      <c r="I43">
        <v>5118.8269236253382</v>
      </c>
      <c r="J43" t="str">
        <f>IF(Table6_2[[#This Row],[/POP_OD_2022]]&lt;0.04,"Low",IF(Table6_2[[#This Row],[/POP_OD_2022]]&lt;0.2,"Moderate",IF(Table6_2[[#This Row],[/POP_OD_2022]]&lt;0.3,"High","Very High")))</f>
        <v>Low</v>
      </c>
    </row>
    <row r="44" spans="1:10" x14ac:dyDescent="0.2">
      <c r="A44" t="s">
        <v>2</v>
      </c>
      <c r="B44" t="s">
        <v>222</v>
      </c>
      <c r="C44" t="s">
        <v>354</v>
      </c>
      <c r="D44">
        <v>43892</v>
      </c>
      <c r="E44">
        <v>11552</v>
      </c>
      <c r="F44">
        <v>0.26319146997174886</v>
      </c>
      <c r="G44">
        <v>0.26959235285384098</v>
      </c>
      <c r="H44">
        <v>47261.607414851729</v>
      </c>
      <c r="I44">
        <v>12741.367942624414</v>
      </c>
      <c r="J44" t="str">
        <f>IF(Table6_2[[#This Row],[/POP_OD_2022]]&lt;0.04,"Low",IF(Table6_2[[#This Row],[/POP_OD_2022]]&lt;0.2,"Moderate",IF(Table6_2[[#This Row],[/POP_OD_2022]]&lt;0.3,"High","Very High")))</f>
        <v>High</v>
      </c>
    </row>
    <row r="45" spans="1:10" x14ac:dyDescent="0.2">
      <c r="A45" t="s">
        <v>2</v>
      </c>
      <c r="B45" t="s">
        <v>223</v>
      </c>
      <c r="C45" t="s">
        <v>355</v>
      </c>
      <c r="D45">
        <v>151531</v>
      </c>
      <c r="E45">
        <v>28851</v>
      </c>
      <c r="F45">
        <v>0.19039668450680058</v>
      </c>
      <c r="G45">
        <v>0.19502717985985094</v>
      </c>
      <c r="H45">
        <v>163164.09899708143</v>
      </c>
      <c r="I45">
        <v>31821.434081774321</v>
      </c>
      <c r="J45" t="str">
        <f>IF(Table6_2[[#This Row],[/POP_OD_2022]]&lt;0.04,"Low",IF(Table6_2[[#This Row],[/POP_OD_2022]]&lt;0.2,"Moderate",IF(Table6_2[[#This Row],[/POP_OD_2022]]&lt;0.3,"High","Very High")))</f>
        <v>Moderate</v>
      </c>
    </row>
    <row r="46" spans="1:10" x14ac:dyDescent="0.2">
      <c r="A46" t="s">
        <v>2</v>
      </c>
      <c r="B46" t="s">
        <v>224</v>
      </c>
      <c r="C46" t="s">
        <v>356</v>
      </c>
      <c r="D46">
        <v>151221</v>
      </c>
      <c r="E46">
        <v>12547</v>
      </c>
      <c r="F46">
        <v>8.2971280443853698E-2</v>
      </c>
      <c r="G46">
        <v>8.4989162895573497E-2</v>
      </c>
      <c r="H46">
        <v>162830.30016589112</v>
      </c>
      <c r="I46">
        <v>13838.810905134049</v>
      </c>
      <c r="J46" t="str">
        <f>IF(Table6_2[[#This Row],[/POP_OD_2022]]&lt;0.04,"Low",IF(Table6_2[[#This Row],[/POP_OD_2022]]&lt;0.2,"Moderate",IF(Table6_2[[#This Row],[/POP_OD_2022]]&lt;0.3,"High","Very High")))</f>
        <v>Moderate</v>
      </c>
    </row>
    <row r="47" spans="1:10" x14ac:dyDescent="0.2">
      <c r="A47" t="s">
        <v>3</v>
      </c>
      <c r="B47" t="s">
        <v>185</v>
      </c>
      <c r="C47" t="s">
        <v>357</v>
      </c>
      <c r="D47">
        <v>185307</v>
      </c>
      <c r="E47">
        <v>40606</v>
      </c>
      <c r="F47">
        <v>0.21912825743226105</v>
      </c>
      <c r="G47">
        <v>0.21787833135182416</v>
      </c>
      <c r="H47">
        <v>224217.02243544473</v>
      </c>
      <c r="I47">
        <v>48852.030708909217</v>
      </c>
      <c r="J47" t="str">
        <f>IF(Table6_2[[#This Row],[/POP_OD_2022]]&lt;0.04,"Low",IF(Table6_2[[#This Row],[/POP_OD_2022]]&lt;0.2,"Moderate",IF(Table6_2[[#This Row],[/POP_OD_2022]]&lt;0.3,"High","Very High")))</f>
        <v>High</v>
      </c>
    </row>
    <row r="48" spans="1:10" x14ac:dyDescent="0.2">
      <c r="A48" t="s">
        <v>3</v>
      </c>
      <c r="B48" t="s">
        <v>184</v>
      </c>
      <c r="C48" t="s">
        <v>435</v>
      </c>
      <c r="D48">
        <v>361955</v>
      </c>
      <c r="E48">
        <v>7112</v>
      </c>
      <c r="F48">
        <v>1.9648851376552333E-2</v>
      </c>
      <c r="G48">
        <v>1.9536772669433634E-2</v>
      </c>
      <c r="H48">
        <v>437956.86269607407</v>
      </c>
      <c r="I48">
        <v>8556.2636655115584</v>
      </c>
      <c r="J48" t="str">
        <f>IF(Table6_2[[#This Row],[/POP_OD_2022]]&lt;0.04,"Low",IF(Table6_2[[#This Row],[/POP_OD_2022]]&lt;0.2,"Moderate",IF(Table6_2[[#This Row],[/POP_OD_2022]]&lt;0.3,"High","Very High")))</f>
        <v>Low</v>
      </c>
    </row>
    <row r="49" spans="1:10" x14ac:dyDescent="0.2">
      <c r="A49" t="s">
        <v>3</v>
      </c>
      <c r="B49" t="s">
        <v>186</v>
      </c>
      <c r="C49" t="s">
        <v>358</v>
      </c>
      <c r="D49">
        <v>191947</v>
      </c>
      <c r="E49">
        <v>52278</v>
      </c>
      <c r="F49">
        <v>0.27235643172334029</v>
      </c>
      <c r="G49">
        <v>0.27080288764292443</v>
      </c>
      <c r="H49">
        <v>232251.26306840169</v>
      </c>
      <c r="I49">
        <v>62894.312697639667</v>
      </c>
      <c r="J49" t="str">
        <f>IF(Table6_2[[#This Row],[/POP_OD_2022]]&lt;0.04,"Low",IF(Table6_2[[#This Row],[/POP_OD_2022]]&lt;0.2,"Moderate",IF(Table6_2[[#This Row],[/POP_OD_2022]]&lt;0.3,"High","Very High")))</f>
        <v>High</v>
      </c>
    </row>
    <row r="50" spans="1:10" x14ac:dyDescent="0.2">
      <c r="A50" t="s">
        <v>3</v>
      </c>
      <c r="B50" t="s">
        <v>187</v>
      </c>
      <c r="C50" t="s">
        <v>359</v>
      </c>
      <c r="D50">
        <v>96980</v>
      </c>
      <c r="E50">
        <v>34259</v>
      </c>
      <c r="F50">
        <v>0.35325840379459683</v>
      </c>
      <c r="G50">
        <v>0.35124338803528576</v>
      </c>
      <c r="H50">
        <v>117343.47237713325</v>
      </c>
      <c r="I50">
        <v>41216.118801569253</v>
      </c>
      <c r="J50" t="str">
        <f>IF(Table6_2[[#This Row],[/POP_OD_2022]]&lt;0.04,"Low",IF(Table6_2[[#This Row],[/POP_OD_2022]]&lt;0.2,"Moderate",IF(Table6_2[[#This Row],[/POP_OD_2022]]&lt;0.3,"High","Very High")))</f>
        <v>Very High</v>
      </c>
    </row>
    <row r="51" spans="1:10" x14ac:dyDescent="0.2">
      <c r="A51" t="s">
        <v>3</v>
      </c>
      <c r="B51" t="s">
        <v>194</v>
      </c>
      <c r="C51" t="s">
        <v>360</v>
      </c>
      <c r="D51">
        <v>84309</v>
      </c>
      <c r="E51">
        <v>27510</v>
      </c>
      <c r="F51">
        <v>0.32629968330783188</v>
      </c>
      <c r="G51">
        <v>0.32443844236618458</v>
      </c>
      <c r="H51">
        <v>102011.86649457339</v>
      </c>
      <c r="I51">
        <v>33096.571068366567</v>
      </c>
      <c r="J51" t="str">
        <f>IF(Table6_2[[#This Row],[/POP_OD_2022]]&lt;0.04,"Low",IF(Table6_2[[#This Row],[/POP_OD_2022]]&lt;0.2,"Moderate",IF(Table6_2[[#This Row],[/POP_OD_2022]]&lt;0.3,"High","Very High")))</f>
        <v>Very High</v>
      </c>
    </row>
    <row r="52" spans="1:10" x14ac:dyDescent="0.2">
      <c r="A52" t="s">
        <v>3</v>
      </c>
      <c r="B52" t="s">
        <v>188</v>
      </c>
      <c r="C52" t="s">
        <v>361</v>
      </c>
      <c r="D52">
        <v>126287</v>
      </c>
      <c r="E52">
        <v>70773</v>
      </c>
      <c r="F52">
        <v>0.56041397768574752</v>
      </c>
      <c r="G52">
        <v>0.55721732904371957</v>
      </c>
      <c r="H52">
        <v>152804.2389780473</v>
      </c>
      <c r="I52">
        <v>85145.169909905744</v>
      </c>
      <c r="J52" t="str">
        <f>IF(Table6_2[[#This Row],[/POP_OD_2022]]&lt;0.04,"Low",IF(Table6_2[[#This Row],[/POP_OD_2022]]&lt;0.2,"Moderate",IF(Table6_2[[#This Row],[/POP_OD_2022]]&lt;0.3,"High","Very High")))</f>
        <v>Very High</v>
      </c>
    </row>
    <row r="53" spans="1:10" x14ac:dyDescent="0.2">
      <c r="A53" t="s">
        <v>3</v>
      </c>
      <c r="B53" t="s">
        <v>189</v>
      </c>
      <c r="C53" t="s">
        <v>362</v>
      </c>
      <c r="D53">
        <v>45987</v>
      </c>
      <c r="E53">
        <v>21156</v>
      </c>
      <c r="F53">
        <v>0.46004305564616088</v>
      </c>
      <c r="G53">
        <v>0.45741893121732596</v>
      </c>
      <c r="H53">
        <v>55643.166263221559</v>
      </c>
      <c r="I53">
        <v>25452.237641670774</v>
      </c>
      <c r="J53" t="str">
        <f>IF(Table6_2[[#This Row],[/POP_OD_2022]]&lt;0.04,"Low",IF(Table6_2[[#This Row],[/POP_OD_2022]]&lt;0.2,"Moderate",IF(Table6_2[[#This Row],[/POP_OD_2022]]&lt;0.3,"High","Very High")))</f>
        <v>Very High</v>
      </c>
    </row>
    <row r="54" spans="1:10" x14ac:dyDescent="0.2">
      <c r="A54" t="s">
        <v>3</v>
      </c>
      <c r="B54" t="s">
        <v>190</v>
      </c>
      <c r="C54" t="s">
        <v>3</v>
      </c>
      <c r="D54">
        <v>214973</v>
      </c>
      <c r="E54">
        <v>18145</v>
      </c>
      <c r="F54">
        <v>8.4405948654017016E-2</v>
      </c>
      <c r="G54">
        <v>8.3924489996868301E-2</v>
      </c>
      <c r="H54">
        <v>260112.17041997798</v>
      </c>
      <c r="I54">
        <v>21829.781244475143</v>
      </c>
      <c r="J54" t="str">
        <f>IF(Table6_2[[#This Row],[/POP_OD_2022]]&lt;0.04,"Low",IF(Table6_2[[#This Row],[/POP_OD_2022]]&lt;0.2,"Moderate",IF(Table6_2[[#This Row],[/POP_OD_2022]]&lt;0.3,"High","Very High")))</f>
        <v>Moderate</v>
      </c>
    </row>
    <row r="55" spans="1:10" x14ac:dyDescent="0.2">
      <c r="A55" t="s">
        <v>3</v>
      </c>
      <c r="B55" t="s">
        <v>191</v>
      </c>
      <c r="C55" t="s">
        <v>475</v>
      </c>
      <c r="D55">
        <v>203254</v>
      </c>
      <c r="E55">
        <v>58357</v>
      </c>
      <c r="F55">
        <v>0.28711366073976402</v>
      </c>
      <c r="G55">
        <v>0.28547594017914996</v>
      </c>
      <c r="H55">
        <v>245932.46168840834</v>
      </c>
      <c r="I55">
        <v>70207.800721071151</v>
      </c>
      <c r="J55" t="str">
        <f>IF(Table6_2[[#This Row],[/POP_OD_2022]]&lt;0.04,"Low",IF(Table6_2[[#This Row],[/POP_OD_2022]]&lt;0.2,"Moderate",IF(Table6_2[[#This Row],[/POP_OD_2022]]&lt;0.3,"High","Very High")))</f>
        <v>High</v>
      </c>
    </row>
    <row r="56" spans="1:10" x14ac:dyDescent="0.2">
      <c r="A56" t="s">
        <v>3</v>
      </c>
      <c r="B56" t="s">
        <v>192</v>
      </c>
      <c r="C56" t="s">
        <v>363</v>
      </c>
      <c r="D56">
        <v>168157</v>
      </c>
      <c r="E56">
        <v>66018</v>
      </c>
      <c r="F56">
        <v>0.39259739410194044</v>
      </c>
      <c r="G56">
        <v>0.39035798542069688</v>
      </c>
      <c r="H56">
        <v>203465.93405363575</v>
      </c>
      <c r="I56">
        <v>79424.552118917622</v>
      </c>
      <c r="J56" t="str">
        <f>IF(Table6_2[[#This Row],[/POP_OD_2022]]&lt;0.04,"Low",IF(Table6_2[[#This Row],[/POP_OD_2022]]&lt;0.2,"Moderate",IF(Table6_2[[#This Row],[/POP_OD_2022]]&lt;0.3,"High","Very High")))</f>
        <v>Very High</v>
      </c>
    </row>
    <row r="57" spans="1:10" x14ac:dyDescent="0.2">
      <c r="A57" t="s">
        <v>3</v>
      </c>
      <c r="B57" t="s">
        <v>193</v>
      </c>
      <c r="C57" t="s">
        <v>364</v>
      </c>
      <c r="D57">
        <v>53318</v>
      </c>
      <c r="E57">
        <v>24820</v>
      </c>
      <c r="F57">
        <v>0.46550883378971453</v>
      </c>
      <c r="G57">
        <v>0.46285353210089697</v>
      </c>
      <c r="H57">
        <v>64513.500311445561</v>
      </c>
      <c r="I57">
        <v>29860.301487344896</v>
      </c>
      <c r="J57" t="str">
        <f>IF(Table6_2[[#This Row],[/POP_OD_2022]]&lt;0.04,"Low",IF(Table6_2[[#This Row],[/POP_OD_2022]]&lt;0.2,"Moderate",IF(Table6_2[[#This Row],[/POP_OD_2022]]&lt;0.3,"High","Very High")))</f>
        <v>Very High</v>
      </c>
    </row>
    <row r="58" spans="1:10" x14ac:dyDescent="0.2">
      <c r="A58" t="s">
        <v>3</v>
      </c>
      <c r="B58" t="s">
        <v>195</v>
      </c>
      <c r="C58" t="s">
        <v>365</v>
      </c>
      <c r="D58">
        <v>115361</v>
      </c>
      <c r="E58">
        <v>29713</v>
      </c>
      <c r="F58">
        <v>0.25756538171479099</v>
      </c>
      <c r="G58">
        <v>0.25609620703236774</v>
      </c>
      <c r="H58">
        <v>139584.04121363652</v>
      </c>
      <c r="I58">
        <v>35746.943517062013</v>
      </c>
      <c r="J58" t="str">
        <f>IF(Table6_2[[#This Row],[/POP_OD_2022]]&lt;0.04,"Low",IF(Table6_2[[#This Row],[/POP_OD_2022]]&lt;0.2,"Moderate",IF(Table6_2[[#This Row],[/POP_OD_2022]]&lt;0.3,"High","Very High")))</f>
        <v>High</v>
      </c>
    </row>
    <row r="59" spans="1:10" x14ac:dyDescent="0.2">
      <c r="A59" t="s">
        <v>456</v>
      </c>
      <c r="B59" t="s">
        <v>458</v>
      </c>
      <c r="C59" t="s">
        <v>454</v>
      </c>
      <c r="D59">
        <v>1076805</v>
      </c>
      <c r="E59">
        <v>1223</v>
      </c>
      <c r="F59">
        <v>1.1357673859240995E-3</v>
      </c>
      <c r="G59">
        <v>1.1357673859240995E-3</v>
      </c>
      <c r="H59" s="38">
        <v>1130319</v>
      </c>
      <c r="I59">
        <v>1283.7794558903422</v>
      </c>
      <c r="J59" t="str">
        <f>IF(Table6_2[[#This Row],[/POP_OD_2022]]&lt;0.04,"Low",IF(Table6_2[[#This Row],[/POP_OD_2022]]&lt;0.2,"Moderate",IF(Table6_2[[#This Row],[/POP_OD_2022]]&lt;0.3,"High","Very High")))</f>
        <v>Low</v>
      </c>
    </row>
    <row r="60" spans="1:10" x14ac:dyDescent="0.2">
      <c r="A60" t="s">
        <v>366</v>
      </c>
      <c r="B60" t="s">
        <v>242</v>
      </c>
      <c r="C60" t="s">
        <v>367</v>
      </c>
      <c r="D60">
        <v>209700</v>
      </c>
      <c r="E60">
        <v>585</v>
      </c>
      <c r="F60">
        <v>2.7896995708154505E-3</v>
      </c>
      <c r="G60">
        <v>3.5848994595547761E-4</v>
      </c>
      <c r="H60">
        <v>263315.14679913904</v>
      </c>
      <c r="I60">
        <v>94.395832745282007</v>
      </c>
      <c r="J60" t="str">
        <f>IF(Table6_2[[#This Row],[/POP_OD_2022]]&lt;0.04,"Low",IF(Table6_2[[#This Row],[/POP_OD_2022]]&lt;0.2,"Moderate",IF(Table6_2[[#This Row],[/POP_OD_2022]]&lt;0.3,"High","Very High")))</f>
        <v>Low</v>
      </c>
    </row>
    <row r="61" spans="1:10" x14ac:dyDescent="0.2">
      <c r="A61" t="s">
        <v>366</v>
      </c>
      <c r="B61" t="s">
        <v>241</v>
      </c>
      <c r="C61" t="s">
        <v>436</v>
      </c>
      <c r="D61">
        <v>1029426</v>
      </c>
      <c r="E61">
        <v>728</v>
      </c>
      <c r="F61">
        <v>7.0719022056952132E-4</v>
      </c>
      <c r="G61">
        <v>9.087737855517682E-5</v>
      </c>
      <c r="H61">
        <v>1292624.9800135931</v>
      </c>
      <c r="I61">
        <v>117.47036963857317</v>
      </c>
      <c r="J61" t="str">
        <f>IF(Table6_2[[#This Row],[/POP_OD_2022]]&lt;0.04,"Low",IF(Table6_2[[#This Row],[/POP_OD_2022]]&lt;0.2,"Moderate",IF(Table6_2[[#This Row],[/POP_OD_2022]]&lt;0.3,"High","Very High")))</f>
        <v>Low</v>
      </c>
    </row>
    <row r="62" spans="1:10" x14ac:dyDescent="0.2">
      <c r="A62" t="s">
        <v>366</v>
      </c>
      <c r="B62" t="s">
        <v>245</v>
      </c>
      <c r="C62" t="s">
        <v>437</v>
      </c>
      <c r="D62">
        <v>218584</v>
      </c>
      <c r="E62">
        <v>2805</v>
      </c>
      <c r="F62">
        <v>1.2832595249423562E-2</v>
      </c>
      <c r="G62">
        <v>1.6490508245264747E-3</v>
      </c>
      <c r="H62">
        <v>274470.56770597521</v>
      </c>
      <c r="I62">
        <v>452.615915983788</v>
      </c>
      <c r="J62" t="str">
        <f>IF(Table6_2[[#This Row],[/POP_OD_2022]]&lt;0.04,"Low",IF(Table6_2[[#This Row],[/POP_OD_2022]]&lt;0.2,"Moderate",IF(Table6_2[[#This Row],[/POP_OD_2022]]&lt;0.3,"High","Very High")))</f>
        <v>Low</v>
      </c>
    </row>
    <row r="63" spans="1:10" x14ac:dyDescent="0.2">
      <c r="A63" t="s">
        <v>366</v>
      </c>
      <c r="B63" t="s">
        <v>243</v>
      </c>
      <c r="C63" t="s">
        <v>368</v>
      </c>
      <c r="D63">
        <v>62247</v>
      </c>
      <c r="E63">
        <v>2263</v>
      </c>
      <c r="F63">
        <v>3.6355165710797305E-2</v>
      </c>
      <c r="G63">
        <v>4.671815390879715E-3</v>
      </c>
      <c r="H63">
        <v>78162.031200791636</v>
      </c>
      <c r="I63">
        <v>365.15858034627888</v>
      </c>
      <c r="J63" t="str">
        <f>IF(Table6_2[[#This Row],[/POP_OD_2022]]&lt;0.04,"Low",IF(Table6_2[[#This Row],[/POP_OD_2022]]&lt;0.2,"Moderate",IF(Table6_2[[#This Row],[/POP_OD_2022]]&lt;0.3,"High","Very High")))</f>
        <v>Low</v>
      </c>
    </row>
    <row r="64" spans="1:10" x14ac:dyDescent="0.2">
      <c r="A64" t="s">
        <v>366</v>
      </c>
      <c r="B64" t="s">
        <v>244</v>
      </c>
      <c r="C64" t="s">
        <v>438</v>
      </c>
      <c r="D64">
        <v>204766</v>
      </c>
      <c r="E64">
        <v>3716</v>
      </c>
      <c r="F64">
        <v>1.814754402586367E-2</v>
      </c>
      <c r="G64">
        <v>2.3320475599294902E-3</v>
      </c>
      <c r="H64">
        <v>257119.64401274439</v>
      </c>
      <c r="I64">
        <v>599.61523842985969</v>
      </c>
      <c r="J64" t="str">
        <f>IF(Table6_2[[#This Row],[/POP_OD_2022]]&lt;0.04,"Low",IF(Table6_2[[#This Row],[/POP_OD_2022]]&lt;0.2,"Moderate",IF(Table6_2[[#This Row],[/POP_OD_2022]]&lt;0.3,"High","Very High")))</f>
        <v>Low</v>
      </c>
    </row>
    <row r="65" spans="1:10" x14ac:dyDescent="0.2">
      <c r="A65" t="s">
        <v>366</v>
      </c>
      <c r="B65" t="s">
        <v>246</v>
      </c>
      <c r="C65" t="s">
        <v>439</v>
      </c>
      <c r="D65">
        <v>43572</v>
      </c>
      <c r="E65">
        <v>1940</v>
      </c>
      <c r="F65">
        <v>4.4524006242541082E-2</v>
      </c>
      <c r="G65">
        <v>5.7215510797617025E-3</v>
      </c>
      <c r="H65">
        <v>54712.291732627971</v>
      </c>
      <c r="I65">
        <v>313.03917183905486</v>
      </c>
      <c r="J65" t="str">
        <f>IF(Table6_2[[#This Row],[/POP_OD_2022]]&lt;0.04,"Low",IF(Table6_2[[#This Row],[/POP_OD_2022]]&lt;0.2,"Moderate",IF(Table6_2[[#This Row],[/POP_OD_2022]]&lt;0.3,"High","Very High")))</f>
        <v>Low</v>
      </c>
    </row>
    <row r="66" spans="1:10" x14ac:dyDescent="0.2">
      <c r="A66" t="s">
        <v>366</v>
      </c>
      <c r="B66" t="s">
        <v>247</v>
      </c>
      <c r="C66" t="s">
        <v>440</v>
      </c>
      <c r="D66">
        <v>88532</v>
      </c>
      <c r="E66">
        <v>2165</v>
      </c>
      <c r="F66">
        <v>2.4454434554737271E-2</v>
      </c>
      <c r="G66">
        <v>3.1425136289270619E-3</v>
      </c>
      <c r="H66">
        <v>111167.46102251491</v>
      </c>
      <c r="I66">
        <v>349.34526135647104</v>
      </c>
      <c r="J66" t="str">
        <f>IF(Table6_2[[#This Row],[/POP_OD_2022]]&lt;0.04,"Low",IF(Table6_2[[#This Row],[/POP_OD_2022]]&lt;0.2,"Moderate",IF(Table6_2[[#This Row],[/POP_OD_2022]]&lt;0.3,"High","Very High")))</f>
        <v>Low</v>
      </c>
    </row>
    <row r="67" spans="1:10" x14ac:dyDescent="0.2">
      <c r="A67" t="s">
        <v>366</v>
      </c>
      <c r="B67" t="s">
        <v>248</v>
      </c>
      <c r="C67" t="s">
        <v>441</v>
      </c>
      <c r="D67">
        <v>47067</v>
      </c>
      <c r="E67">
        <v>928</v>
      </c>
      <c r="F67">
        <v>1.9716574245224893E-2</v>
      </c>
      <c r="G67">
        <v>2.5336755647604541E-3</v>
      </c>
      <c r="H67">
        <v>59100.877512613624</v>
      </c>
      <c r="I67">
        <v>149.74244920960976</v>
      </c>
      <c r="J67" t="str">
        <f>IF(Table6_2[[#This Row],[/POP_OD_2022]]&lt;0.04,"Low",IF(Table6_2[[#This Row],[/POP_OD_2022]]&lt;0.2,"Moderate",IF(Table6_2[[#This Row],[/POP_OD_2022]]&lt;0.3,"High","Very High")))</f>
        <v>Low</v>
      </c>
    </row>
    <row r="68" spans="1:10" x14ac:dyDescent="0.2">
      <c r="A68" t="s">
        <v>6</v>
      </c>
      <c r="B68" t="s">
        <v>122</v>
      </c>
      <c r="C68" t="s">
        <v>273</v>
      </c>
      <c r="D68">
        <v>346609</v>
      </c>
      <c r="E68">
        <v>131240</v>
      </c>
      <c r="F68">
        <v>0.378639908369373</v>
      </c>
      <c r="G68">
        <v>0.29778108743080067</v>
      </c>
      <c r="H68">
        <v>410943.1712779011</v>
      </c>
      <c r="I68">
        <v>122371.10441539517</v>
      </c>
      <c r="J68" t="str">
        <f>IF(Table6_2[[#This Row],[/POP_OD_2022]]&lt;0.04,"Low",IF(Table6_2[[#This Row],[/POP_OD_2022]]&lt;0.2,"Moderate",IF(Table6_2[[#This Row],[/POP_OD_2022]]&lt;0.3,"High","Very High")))</f>
        <v>High</v>
      </c>
    </row>
    <row r="69" spans="1:10" x14ac:dyDescent="0.2">
      <c r="A69" t="s">
        <v>6</v>
      </c>
      <c r="B69" t="s">
        <v>121</v>
      </c>
      <c r="C69" t="s">
        <v>442</v>
      </c>
      <c r="D69">
        <v>756963</v>
      </c>
      <c r="E69">
        <v>58893</v>
      </c>
      <c r="F69">
        <v>7.780168911822638E-2</v>
      </c>
      <c r="G69">
        <v>6.1187083235234904E-2</v>
      </c>
      <c r="H69">
        <v>897463.065760075</v>
      </c>
      <c r="I69">
        <v>54913.147305210805</v>
      </c>
      <c r="J69" t="str">
        <f>IF(Table6_2[[#This Row],[/POP_OD_2022]]&lt;0.04,"Low",IF(Table6_2[[#This Row],[/POP_OD_2022]]&lt;0.2,"Moderate",IF(Table6_2[[#This Row],[/POP_OD_2022]]&lt;0.3,"High","Very High")))</f>
        <v>Moderate</v>
      </c>
    </row>
    <row r="70" spans="1:10" x14ac:dyDescent="0.2">
      <c r="A70" t="s">
        <v>6</v>
      </c>
      <c r="B70" t="s">
        <v>123</v>
      </c>
      <c r="C70" t="s">
        <v>275</v>
      </c>
      <c r="D70">
        <v>387250</v>
      </c>
      <c r="E70">
        <v>119535</v>
      </c>
      <c r="F70">
        <v>0.30867656552614592</v>
      </c>
      <c r="G70">
        <v>0.24275846606510401</v>
      </c>
      <c r="H70">
        <v>459127.55605701869</v>
      </c>
      <c r="I70">
        <v>111457.10123662191</v>
      </c>
      <c r="J70" t="str">
        <f>IF(Table6_2[[#This Row],[/POP_OD_2022]]&lt;0.04,"Low",IF(Table6_2[[#This Row],[/POP_OD_2022]]&lt;0.2,"Moderate",IF(Table6_2[[#This Row],[/POP_OD_2022]]&lt;0.3,"High","Very High")))</f>
        <v>High</v>
      </c>
    </row>
    <row r="71" spans="1:10" ht="16" x14ac:dyDescent="0.2">
      <c r="A71" t="s">
        <v>6</v>
      </c>
      <c r="B71" t="s">
        <v>124</v>
      </c>
      <c r="C71" s="68" t="s">
        <v>443</v>
      </c>
      <c r="D71">
        <v>64513</v>
      </c>
      <c r="E71">
        <v>23684</v>
      </c>
      <c r="F71">
        <v>0.36711980531055755</v>
      </c>
      <c r="G71">
        <v>0.28872111054948774</v>
      </c>
      <c r="H71">
        <v>76487.271849984376</v>
      </c>
      <c r="I71">
        <v>22083.490071428059</v>
      </c>
      <c r="J71" t="str">
        <f>IF(Table6_2[[#This Row],[/POP_OD_2022]]&lt;0.04,"Low",IF(Table6_2[[#This Row],[/POP_OD_2022]]&lt;0.2,"Moderate",IF(Table6_2[[#This Row],[/POP_OD_2022]]&lt;0.3,"High","Very High")))</f>
        <v>High</v>
      </c>
    </row>
    <row r="72" spans="1:10" x14ac:dyDescent="0.2">
      <c r="A72" t="s">
        <v>6</v>
      </c>
      <c r="B72" t="s">
        <v>125</v>
      </c>
      <c r="C72" t="s">
        <v>276</v>
      </c>
      <c r="D72">
        <v>107135</v>
      </c>
      <c r="E72">
        <v>45745</v>
      </c>
      <c r="F72">
        <v>0.426984645540673</v>
      </c>
      <c r="G72">
        <v>0.33580177169629061</v>
      </c>
      <c r="H72">
        <v>127020.3504665428</v>
      </c>
      <c r="I72">
        <v>42653.658728148825</v>
      </c>
      <c r="J72" t="str">
        <f>IF(Table6_2[[#This Row],[/POP_OD_2022]]&lt;0.04,"Low",IF(Table6_2[[#This Row],[/POP_OD_2022]]&lt;0.2,"Moderate",IF(Table6_2[[#This Row],[/POP_OD_2022]]&lt;0.3,"High","Very High")))</f>
        <v>Very High</v>
      </c>
    </row>
    <row r="73" spans="1:10" x14ac:dyDescent="0.2">
      <c r="A73" t="s">
        <v>6</v>
      </c>
      <c r="B73" t="s">
        <v>142</v>
      </c>
      <c r="C73" t="s">
        <v>277</v>
      </c>
      <c r="D73">
        <v>98274</v>
      </c>
      <c r="E73">
        <v>46060</v>
      </c>
      <c r="F73">
        <v>0.46868958218857482</v>
      </c>
      <c r="G73">
        <v>0.36860058954865987</v>
      </c>
      <c r="H73">
        <v>116514.65834460285</v>
      </c>
      <c r="I73">
        <v>42947.371756881294</v>
      </c>
      <c r="J73" t="str">
        <f>IF(Table6_2[[#This Row],[/POP_OD_2022]]&lt;0.04,"Low",IF(Table6_2[[#This Row],[/POP_OD_2022]]&lt;0.2,"Moderate",IF(Table6_2[[#This Row],[/POP_OD_2022]]&lt;0.3,"High","Very High")))</f>
        <v>Very High</v>
      </c>
    </row>
    <row r="74" spans="1:10" x14ac:dyDescent="0.2">
      <c r="A74" t="s">
        <v>6</v>
      </c>
      <c r="B74" t="s">
        <v>143</v>
      </c>
      <c r="C74" t="s">
        <v>444</v>
      </c>
      <c r="D74">
        <v>89140</v>
      </c>
      <c r="E74">
        <v>24596</v>
      </c>
      <c r="F74">
        <v>0.27592551043302671</v>
      </c>
      <c r="G74">
        <v>0.21700142201199502</v>
      </c>
      <c r="H74">
        <v>105685.29463375764</v>
      </c>
      <c r="I74">
        <v>22933.859221282073</v>
      </c>
      <c r="J74" t="str">
        <f>IF(Table6_2[[#This Row],[/POP_OD_2022]]&lt;0.04,"Low",IF(Table6_2[[#This Row],[/POP_OD_2022]]&lt;0.2,"Moderate",IF(Table6_2[[#This Row],[/POP_OD_2022]]&lt;0.3,"High","Very High")))</f>
        <v>High</v>
      </c>
    </row>
    <row r="75" spans="1:10" x14ac:dyDescent="0.2">
      <c r="A75" t="s">
        <v>6</v>
      </c>
      <c r="B75" t="s">
        <v>126</v>
      </c>
      <c r="C75" t="s">
        <v>279</v>
      </c>
      <c r="D75">
        <v>212699</v>
      </c>
      <c r="E75">
        <v>70360</v>
      </c>
      <c r="F75">
        <v>0.33079610153315248</v>
      </c>
      <c r="G75">
        <v>0.26015435947210747</v>
      </c>
      <c r="H75">
        <v>252178.10728411059</v>
      </c>
      <c r="I75">
        <v>65605.233973386188</v>
      </c>
      <c r="J75" t="str">
        <f>IF(Table6_2[[#This Row],[/POP_OD_2022]]&lt;0.04,"Low",IF(Table6_2[[#This Row],[/POP_OD_2022]]&lt;0.2,"Moderate",IF(Table6_2[[#This Row],[/POP_OD_2022]]&lt;0.3,"High","Very High")))</f>
        <v>High</v>
      </c>
    </row>
    <row r="76" spans="1:10" x14ac:dyDescent="0.2">
      <c r="A76" t="s">
        <v>6</v>
      </c>
      <c r="B76" t="s">
        <v>127</v>
      </c>
      <c r="C76" t="s">
        <v>280</v>
      </c>
      <c r="D76">
        <v>223395</v>
      </c>
      <c r="E76">
        <v>57246</v>
      </c>
      <c r="F76">
        <v>0.25625461626267376</v>
      </c>
      <c r="G76">
        <v>0.20153126124101353</v>
      </c>
      <c r="H76">
        <v>264859.3941519889</v>
      </c>
      <c r="I76">
        <v>53377.447754981047</v>
      </c>
      <c r="J76" t="str">
        <f>IF(Table6_2[[#This Row],[/POP_OD_2022]]&lt;0.04,"Low",IF(Table6_2[[#This Row],[/POP_OD_2022]]&lt;0.2,"Moderate",IF(Table6_2[[#This Row],[/POP_OD_2022]]&lt;0.3,"High","Very High")))</f>
        <v>High</v>
      </c>
    </row>
    <row r="77" spans="1:10" x14ac:dyDescent="0.2">
      <c r="A77" t="s">
        <v>6</v>
      </c>
      <c r="B77" t="s">
        <v>128</v>
      </c>
      <c r="C77" t="s">
        <v>281</v>
      </c>
      <c r="D77">
        <v>207065</v>
      </c>
      <c r="E77">
        <v>79577</v>
      </c>
      <c r="F77">
        <v>0.38430927486538041</v>
      </c>
      <c r="G77">
        <v>0.30223975669124725</v>
      </c>
      <c r="H77">
        <v>245498.37932846116</v>
      </c>
      <c r="I77">
        <v>74199.370436329627</v>
      </c>
      <c r="J77" t="str">
        <f>IF(Table6_2[[#This Row],[/POP_OD_2022]]&lt;0.04,"Low",IF(Table6_2[[#This Row],[/POP_OD_2022]]&lt;0.2,"Moderate",IF(Table6_2[[#This Row],[/POP_OD_2022]]&lt;0.3,"High","Very High")))</f>
        <v>Very High</v>
      </c>
    </row>
    <row r="78" spans="1:10" x14ac:dyDescent="0.2">
      <c r="A78" t="s">
        <v>6</v>
      </c>
      <c r="B78" t="s">
        <v>129</v>
      </c>
      <c r="C78" t="s">
        <v>282</v>
      </c>
      <c r="D78">
        <v>327920</v>
      </c>
      <c r="E78">
        <v>86028</v>
      </c>
      <c r="F78">
        <v>0.26234447426201513</v>
      </c>
      <c r="G78">
        <v>0.20632062574607243</v>
      </c>
      <c r="H78">
        <v>388785.3019553714</v>
      </c>
      <c r="I78">
        <v>80214.426780307942</v>
      </c>
      <c r="J78" t="str">
        <f>IF(Table6_2[[#This Row],[/POP_OD_2022]]&lt;0.04,"Low",IF(Table6_2[[#This Row],[/POP_OD_2022]]&lt;0.2,"Moderate",IF(Table6_2[[#This Row],[/POP_OD_2022]]&lt;0.3,"High","Very High")))</f>
        <v>High</v>
      </c>
    </row>
    <row r="79" spans="1:10" x14ac:dyDescent="0.2">
      <c r="A79" t="s">
        <v>6</v>
      </c>
      <c r="B79" t="s">
        <v>130</v>
      </c>
      <c r="C79" t="s">
        <v>283</v>
      </c>
      <c r="D79">
        <v>98071</v>
      </c>
      <c r="E79">
        <v>23718</v>
      </c>
      <c r="F79">
        <v>0.24184519378817387</v>
      </c>
      <c r="G79">
        <v>0.19019898115414915</v>
      </c>
      <c r="H79">
        <v>116273.97947080151</v>
      </c>
      <c r="I79">
        <v>22115.192430084902</v>
      </c>
      <c r="J79" t="str">
        <f>IF(Table6_2[[#This Row],[/POP_OD_2022]]&lt;0.04,"Low",IF(Table6_2[[#This Row],[/POP_OD_2022]]&lt;0.2,"Moderate",IF(Table6_2[[#This Row],[/POP_OD_2022]]&lt;0.3,"High","Very High")))</f>
        <v>Moderate</v>
      </c>
    </row>
    <row r="80" spans="1:10" x14ac:dyDescent="0.2">
      <c r="A80" t="s">
        <v>6</v>
      </c>
      <c r="B80" t="s">
        <v>131</v>
      </c>
      <c r="C80" t="s">
        <v>284</v>
      </c>
      <c r="D80">
        <v>368670</v>
      </c>
      <c r="E80">
        <v>182670</v>
      </c>
      <c r="F80">
        <v>0.49548376596956628</v>
      </c>
      <c r="G80">
        <v>0.38967285638256377</v>
      </c>
      <c r="H80">
        <v>437098.91824800801</v>
      </c>
      <c r="I80">
        <v>170325.58399543</v>
      </c>
      <c r="J80" t="str">
        <f>IF(Table6_2[[#This Row],[/POP_OD_2022]]&lt;0.04,"Low",IF(Table6_2[[#This Row],[/POP_OD_2022]]&lt;0.2,"Moderate",IF(Table6_2[[#This Row],[/POP_OD_2022]]&lt;0.3,"High","Very High")))</f>
        <v>Very High</v>
      </c>
    </row>
    <row r="81" spans="1:10" x14ac:dyDescent="0.2">
      <c r="A81" t="s">
        <v>6</v>
      </c>
      <c r="B81" t="s">
        <v>132</v>
      </c>
      <c r="C81" t="s">
        <v>285</v>
      </c>
      <c r="D81">
        <v>324240</v>
      </c>
      <c r="E81">
        <v>206249</v>
      </c>
      <c r="F81">
        <v>0.63609980261534671</v>
      </c>
      <c r="G81">
        <v>0.50026023868707725</v>
      </c>
      <c r="H81">
        <v>384422.25636133697</v>
      </c>
      <c r="I81">
        <v>192311.16972394724</v>
      </c>
      <c r="J81" t="str">
        <f>IF(Table6_2[[#This Row],[/POP_OD_2022]]&lt;0.04,"Low",IF(Table6_2[[#This Row],[/POP_OD_2022]]&lt;0.2,"Moderate",IF(Table6_2[[#This Row],[/POP_OD_2022]]&lt;0.3,"High","Very High")))</f>
        <v>Very High</v>
      </c>
    </row>
    <row r="82" spans="1:10" x14ac:dyDescent="0.2">
      <c r="A82" t="s">
        <v>6</v>
      </c>
      <c r="B82" t="s">
        <v>133</v>
      </c>
      <c r="C82" t="s">
        <v>286</v>
      </c>
      <c r="D82">
        <v>393321</v>
      </c>
      <c r="E82">
        <v>65924</v>
      </c>
      <c r="F82">
        <v>0.16760864535582895</v>
      </c>
      <c r="G82">
        <v>0.13181570028316456</v>
      </c>
      <c r="H82">
        <v>466325.39567695971</v>
      </c>
      <c r="I82">
        <v>61469.008590982245</v>
      </c>
      <c r="J82" t="str">
        <f>IF(Table6_2[[#This Row],[/POP_OD_2022]]&lt;0.04,"Low",IF(Table6_2[[#This Row],[/POP_OD_2022]]&lt;0.2,"Moderate",IF(Table6_2[[#This Row],[/POP_OD_2022]]&lt;0.3,"High","Very High")))</f>
        <v>Moderate</v>
      </c>
    </row>
    <row r="83" spans="1:10" x14ac:dyDescent="0.2">
      <c r="A83" t="s">
        <v>6</v>
      </c>
      <c r="B83" t="s">
        <v>134</v>
      </c>
      <c r="C83" t="s">
        <v>287</v>
      </c>
      <c r="D83">
        <v>174450</v>
      </c>
      <c r="E83">
        <v>53371</v>
      </c>
      <c r="F83">
        <v>0.30593866437374606</v>
      </c>
      <c r="G83">
        <v>0.24060524564533692</v>
      </c>
      <c r="H83">
        <v>206829.70214111533</v>
      </c>
      <c r="I83">
        <v>49764.311290414917</v>
      </c>
      <c r="J83" t="str">
        <f>IF(Table6_2[[#This Row],[/POP_OD_2022]]&lt;0.04,"Low",IF(Table6_2[[#This Row],[/POP_OD_2022]]&lt;0.2,"Moderate",IF(Table6_2[[#This Row],[/POP_OD_2022]]&lt;0.3,"High","Very High")))</f>
        <v>High</v>
      </c>
    </row>
    <row r="84" spans="1:10" x14ac:dyDescent="0.2">
      <c r="A84" t="s">
        <v>6</v>
      </c>
      <c r="B84" t="s">
        <v>135</v>
      </c>
      <c r="C84" t="s">
        <v>288</v>
      </c>
      <c r="D84">
        <v>134117</v>
      </c>
      <c r="E84">
        <v>54314</v>
      </c>
      <c r="F84">
        <v>0.40497476084314443</v>
      </c>
      <c r="G84">
        <v>0.31849211348386869</v>
      </c>
      <c r="H84">
        <v>159010.48530845495</v>
      </c>
      <c r="I84">
        <v>50643.585531985467</v>
      </c>
      <c r="J84" t="str">
        <f>IF(Table6_2[[#This Row],[/POP_OD_2022]]&lt;0.04,"Low",IF(Table6_2[[#This Row],[/POP_OD_2022]]&lt;0.2,"Moderate",IF(Table6_2[[#This Row],[/POP_OD_2022]]&lt;0.3,"High","Very High")))</f>
        <v>Very High</v>
      </c>
    </row>
    <row r="85" spans="1:10" x14ac:dyDescent="0.2">
      <c r="A85" t="s">
        <v>6</v>
      </c>
      <c r="B85" t="s">
        <v>136</v>
      </c>
      <c r="C85" t="s">
        <v>289</v>
      </c>
      <c r="D85">
        <v>184509</v>
      </c>
      <c r="E85">
        <v>86939</v>
      </c>
      <c r="F85">
        <v>0.47119110720886243</v>
      </c>
      <c r="G85">
        <v>0.37056791212694951</v>
      </c>
      <c r="H85">
        <v>218755.75530154799</v>
      </c>
      <c r="I85">
        <v>81063.863507848509</v>
      </c>
      <c r="J85" t="str">
        <f>IF(Table6_2[[#This Row],[/POP_OD_2022]]&lt;0.04,"Low",IF(Table6_2[[#This Row],[/POP_OD_2022]]&lt;0.2,"Moderate",IF(Table6_2[[#This Row],[/POP_OD_2022]]&lt;0.3,"High","Very High")))</f>
        <v>Very High</v>
      </c>
    </row>
    <row r="86" spans="1:10" x14ac:dyDescent="0.2">
      <c r="A86" t="s">
        <v>6</v>
      </c>
      <c r="B86" t="s">
        <v>137</v>
      </c>
      <c r="C86" t="s">
        <v>445</v>
      </c>
      <c r="D86">
        <v>287173</v>
      </c>
      <c r="E86">
        <v>15662</v>
      </c>
      <c r="F86">
        <v>5.4538553415536976E-2</v>
      </c>
      <c r="G86">
        <v>4.2891806658526689E-2</v>
      </c>
      <c r="H86">
        <v>340475.24249338213</v>
      </c>
      <c r="I86">
        <v>14603.598273041136</v>
      </c>
      <c r="J86" t="str">
        <f>IF(Table6_2[[#This Row],[/POP_OD_2022]]&lt;0.04,"Low",IF(Table6_2[[#This Row],[/POP_OD_2022]]&lt;0.2,"Moderate",IF(Table6_2[[#This Row],[/POP_OD_2022]]&lt;0.3,"High","Very High")))</f>
        <v>Moderate</v>
      </c>
    </row>
    <row r="87" spans="1:10" x14ac:dyDescent="0.2">
      <c r="A87" t="s">
        <v>6</v>
      </c>
      <c r="B87" t="s">
        <v>138</v>
      </c>
      <c r="C87" t="s">
        <v>446</v>
      </c>
      <c r="D87">
        <v>121581</v>
      </c>
      <c r="E87">
        <v>25030</v>
      </c>
      <c r="F87">
        <v>0.20587098313058783</v>
      </c>
      <c r="G87">
        <v>0.16190708869301321</v>
      </c>
      <c r="H87">
        <v>144147.67564355943</v>
      </c>
      <c r="I87">
        <v>23338.530505313476</v>
      </c>
      <c r="J87" t="str">
        <f>IF(Table6_2[[#This Row],[/POP_OD_2022]]&lt;0.04,"Low",IF(Table6_2[[#This Row],[/POP_OD_2022]]&lt;0.2,"Moderate",IF(Table6_2[[#This Row],[/POP_OD_2022]]&lt;0.3,"High","Very High")))</f>
        <v>Moderate</v>
      </c>
    </row>
    <row r="88" spans="1:10" x14ac:dyDescent="0.2">
      <c r="A88" t="s">
        <v>6</v>
      </c>
      <c r="B88" t="s">
        <v>139</v>
      </c>
      <c r="C88" t="s">
        <v>292</v>
      </c>
      <c r="D88">
        <v>145195</v>
      </c>
      <c r="E88">
        <v>41887</v>
      </c>
      <c r="F88">
        <v>0.28848789558869109</v>
      </c>
      <c r="G88">
        <v>0.22688110090925748</v>
      </c>
      <c r="H88">
        <v>172144.67527875747</v>
      </c>
      <c r="I88">
        <v>39056.373442911135</v>
      </c>
      <c r="J88" t="str">
        <f>IF(Table6_2[[#This Row],[/POP_OD_2022]]&lt;0.04,"Low",IF(Table6_2[[#This Row],[/POP_OD_2022]]&lt;0.2,"Moderate",IF(Table6_2[[#This Row],[/POP_OD_2022]]&lt;0.3,"High","Very High")))</f>
        <v>High</v>
      </c>
    </row>
    <row r="89" spans="1:10" x14ac:dyDescent="0.2">
      <c r="A89" t="s">
        <v>6</v>
      </c>
      <c r="B89" t="s">
        <v>140</v>
      </c>
      <c r="C89" t="s">
        <v>293</v>
      </c>
      <c r="D89">
        <v>166150</v>
      </c>
      <c r="E89">
        <v>44142</v>
      </c>
      <c r="F89">
        <v>0.26567559434246163</v>
      </c>
      <c r="G89">
        <v>0.20894038277113031</v>
      </c>
      <c r="H89">
        <v>196989.1373502225</v>
      </c>
      <c r="I89">
        <v>41158.985759710253</v>
      </c>
      <c r="J89" t="str">
        <f>IF(Table6_2[[#This Row],[/POP_OD_2022]]&lt;0.04,"Low",IF(Table6_2[[#This Row],[/POP_OD_2022]]&lt;0.2,"Moderate",IF(Table6_2[[#This Row],[/POP_OD_2022]]&lt;0.3,"High","Very High")))</f>
        <v>High</v>
      </c>
    </row>
    <row r="90" spans="1:10" x14ac:dyDescent="0.2">
      <c r="A90" t="s">
        <v>6</v>
      </c>
      <c r="B90" t="s">
        <v>141</v>
      </c>
      <c r="C90" t="s">
        <v>294</v>
      </c>
      <c r="D90">
        <v>255763</v>
      </c>
      <c r="E90">
        <v>79710</v>
      </c>
      <c r="F90">
        <v>0.31165571251510188</v>
      </c>
      <c r="G90">
        <v>0.2451014141019551</v>
      </c>
      <c r="H90">
        <v>303235.22561603948</v>
      </c>
      <c r="I90">
        <v>74323.382604016675</v>
      </c>
      <c r="J90" t="str">
        <f>IF(Table6_2[[#This Row],[/POP_OD_2022]]&lt;0.04,"Low",IF(Table6_2[[#This Row],[/POP_OD_2022]]&lt;0.2,"Moderate",IF(Table6_2[[#This Row],[/POP_OD_2022]]&lt;0.3,"High","Very High")))</f>
        <v>High</v>
      </c>
    </row>
    <row r="91" spans="1:10" x14ac:dyDescent="0.2">
      <c r="A91" t="s">
        <v>7</v>
      </c>
      <c r="B91" t="s">
        <v>89</v>
      </c>
      <c r="C91" t="s">
        <v>447</v>
      </c>
      <c r="D91">
        <v>72391</v>
      </c>
      <c r="E91">
        <v>4518</v>
      </c>
      <c r="F91">
        <v>6.2411073199707144E-2</v>
      </c>
      <c r="G91">
        <v>1.5245190432449492E-2</v>
      </c>
      <c r="H91">
        <v>90246.163138297867</v>
      </c>
      <c r="I91">
        <v>1375.8199428412547</v>
      </c>
      <c r="J91" t="str">
        <f>IF(Table6_2[[#This Row],[/POP_OD_2022]]&lt;0.04,"Low",IF(Table6_2[[#This Row],[/POP_OD_2022]]&lt;0.2,"Moderate",IF(Table6_2[[#This Row],[/POP_OD_2022]]&lt;0.3,"High","Very High")))</f>
        <v>Low</v>
      </c>
    </row>
    <row r="92" spans="1:10" x14ac:dyDescent="0.2">
      <c r="A92" t="s">
        <v>7</v>
      </c>
      <c r="B92" t="s">
        <v>87</v>
      </c>
      <c r="C92" t="s">
        <v>369</v>
      </c>
      <c r="D92">
        <v>267527</v>
      </c>
      <c r="E92">
        <v>46918</v>
      </c>
      <c r="F92">
        <v>0.17537669095081992</v>
      </c>
      <c r="G92">
        <v>4.2839369904804601E-2</v>
      </c>
      <c r="H92">
        <v>333512.2499468085</v>
      </c>
      <c r="I92">
        <v>14287.454643254978</v>
      </c>
      <c r="J92" t="str">
        <f>IF(Table6_2[[#This Row],[/POP_OD_2022]]&lt;0.04,"Low",IF(Table6_2[[#This Row],[/POP_OD_2022]]&lt;0.2,"Moderate",IF(Table6_2[[#This Row],[/POP_OD_2022]]&lt;0.3,"High","Very High")))</f>
        <v>Moderate</v>
      </c>
    </row>
    <row r="93" spans="1:10" x14ac:dyDescent="0.2">
      <c r="A93" t="s">
        <v>7</v>
      </c>
      <c r="B93" t="s">
        <v>88</v>
      </c>
      <c r="C93" t="s">
        <v>370</v>
      </c>
      <c r="D93">
        <v>106731</v>
      </c>
      <c r="E93">
        <v>7540</v>
      </c>
      <c r="F93">
        <v>7.0644892299331963E-2</v>
      </c>
      <c r="G93">
        <v>1.7256470382058003E-2</v>
      </c>
      <c r="H93">
        <v>133056.08760638296</v>
      </c>
      <c r="I93">
        <v>2296.0784349320625</v>
      </c>
      <c r="J93" t="str">
        <f>IF(Table6_2[[#This Row],[/POP_OD_2022]]&lt;0.04,"Low",IF(Table6_2[[#This Row],[/POP_OD_2022]]&lt;0.2,"Moderate",IF(Table6_2[[#This Row],[/POP_OD_2022]]&lt;0.3,"High","Very High")))</f>
        <v>Low</v>
      </c>
    </row>
    <row r="94" spans="1:10" x14ac:dyDescent="0.2">
      <c r="A94" t="s">
        <v>7</v>
      </c>
      <c r="B94" t="s">
        <v>86</v>
      </c>
      <c r="C94" t="s">
        <v>448</v>
      </c>
      <c r="D94">
        <v>241613</v>
      </c>
      <c r="E94">
        <v>3901</v>
      </c>
      <c r="F94">
        <v>1.6145654414290622E-2</v>
      </c>
      <c r="G94">
        <v>3.9439087261767241E-3</v>
      </c>
      <c r="H94">
        <v>301206.58941489359</v>
      </c>
      <c r="I94">
        <v>1187.9312963753284</v>
      </c>
      <c r="J94" t="str">
        <f>IF(Table6_2[[#This Row],[/POP_OD_2022]]&lt;0.04,"Low",IF(Table6_2[[#This Row],[/POP_OD_2022]]&lt;0.2,"Moderate",IF(Table6_2[[#This Row],[/POP_OD_2022]]&lt;0.3,"High","Very High")))</f>
        <v>Low</v>
      </c>
    </row>
    <row r="95" spans="1:10" x14ac:dyDescent="0.2">
      <c r="A95" t="s">
        <v>7</v>
      </c>
      <c r="B95" t="s">
        <v>90</v>
      </c>
      <c r="C95" t="s">
        <v>371</v>
      </c>
      <c r="D95">
        <v>39908</v>
      </c>
      <c r="E95">
        <v>1640</v>
      </c>
      <c r="F95">
        <v>4.109451738999699E-2</v>
      </c>
      <c r="G95">
        <v>1.0038182508661798E-2</v>
      </c>
      <c r="H95">
        <v>49751.265744680844</v>
      </c>
      <c r="I95">
        <v>499.41228558204011</v>
      </c>
      <c r="J95" t="str">
        <f>IF(Table6_2[[#This Row],[/POP_OD_2022]]&lt;0.04,"Low",IF(Table6_2[[#This Row],[/POP_OD_2022]]&lt;0.2,"Moderate",IF(Table6_2[[#This Row],[/POP_OD_2022]]&lt;0.3,"High","Very High")))</f>
        <v>Low</v>
      </c>
    </row>
    <row r="96" spans="1:10" x14ac:dyDescent="0.2">
      <c r="A96" t="s">
        <v>7</v>
      </c>
      <c r="B96" t="s">
        <v>91</v>
      </c>
      <c r="C96" t="s">
        <v>372</v>
      </c>
      <c r="D96">
        <v>211718</v>
      </c>
      <c r="E96">
        <v>15237</v>
      </c>
      <c r="F96">
        <v>7.1968373024494853E-2</v>
      </c>
      <c r="G96">
        <v>1.7579757815751409E-2</v>
      </c>
      <c r="H96">
        <v>263938.01946808508</v>
      </c>
      <c r="I96">
        <v>4639.9664606180158</v>
      </c>
      <c r="J96" t="str">
        <f>IF(Table6_2[[#This Row],[/POP_OD_2022]]&lt;0.04,"Low",IF(Table6_2[[#This Row],[/POP_OD_2022]]&lt;0.2,"Moderate",IF(Table6_2[[#This Row],[/POP_OD_2022]]&lt;0.3,"High","Very High")))</f>
        <v>Low</v>
      </c>
    </row>
    <row r="97" spans="1:10" x14ac:dyDescent="0.2">
      <c r="A97" t="s">
        <v>7</v>
      </c>
      <c r="B97" t="s">
        <v>92</v>
      </c>
      <c r="C97" t="s">
        <v>373</v>
      </c>
      <c r="D97">
        <v>77616</v>
      </c>
      <c r="E97">
        <v>14092</v>
      </c>
      <c r="F97">
        <v>0.18156050298907442</v>
      </c>
      <c r="G97">
        <v>4.4349893395083342E-2</v>
      </c>
      <c r="H97">
        <v>96759.903829787232</v>
      </c>
      <c r="I97">
        <v>4291.29141976958</v>
      </c>
      <c r="J97" t="str">
        <f>IF(Table6_2[[#This Row],[/POP_OD_2022]]&lt;0.04,"Low",IF(Table6_2[[#This Row],[/POP_OD_2022]]&lt;0.2,"Moderate",IF(Table6_2[[#This Row],[/POP_OD_2022]]&lt;0.3,"High","Very High")))</f>
        <v>Moderate</v>
      </c>
    </row>
    <row r="98" spans="1:10" x14ac:dyDescent="0.2">
      <c r="A98" t="s">
        <v>7</v>
      </c>
      <c r="B98" t="s">
        <v>93</v>
      </c>
      <c r="C98" t="s">
        <v>374</v>
      </c>
      <c r="D98">
        <v>68134</v>
      </c>
      <c r="E98">
        <v>11491</v>
      </c>
      <c r="F98">
        <v>0.16865294860128571</v>
      </c>
      <c r="G98">
        <v>4.1196957312260758E-2</v>
      </c>
      <c r="H98">
        <v>84939.178617021273</v>
      </c>
      <c r="I98">
        <v>3499.2357156239173</v>
      </c>
      <c r="J98" t="str">
        <f>IF(Table6_2[[#This Row],[/POP_OD_2022]]&lt;0.04,"Low",IF(Table6_2[[#This Row],[/POP_OD_2022]]&lt;0.2,"Moderate",IF(Table6_2[[#This Row],[/POP_OD_2022]]&lt;0.3,"High","Very High")))</f>
        <v>Moderate</v>
      </c>
    </row>
    <row r="99" spans="1:10" x14ac:dyDescent="0.2">
      <c r="A99" t="s">
        <v>7</v>
      </c>
      <c r="B99" t="s">
        <v>94</v>
      </c>
      <c r="C99" t="s">
        <v>375</v>
      </c>
      <c r="D99">
        <v>29848</v>
      </c>
      <c r="E99">
        <v>1101</v>
      </c>
      <c r="F99">
        <v>3.6886893594210671E-2</v>
      </c>
      <c r="G99">
        <v>9.0103837103682697E-3</v>
      </c>
      <c r="H99">
        <v>37209.977446808509</v>
      </c>
      <c r="I99">
        <v>335.27617464989407</v>
      </c>
      <c r="J99" t="str">
        <f>IF(Table6_2[[#This Row],[/POP_OD_2022]]&lt;0.04,"Low",IF(Table6_2[[#This Row],[/POP_OD_2022]]&lt;0.2,"Moderate",IF(Table6_2[[#This Row],[/POP_OD_2022]]&lt;0.3,"High","Very High")))</f>
        <v>Low</v>
      </c>
    </row>
    <row r="100" spans="1:10" x14ac:dyDescent="0.2">
      <c r="A100" t="s">
        <v>7</v>
      </c>
      <c r="B100" t="s">
        <v>95</v>
      </c>
      <c r="C100" t="s">
        <v>376</v>
      </c>
      <c r="D100">
        <v>269333</v>
      </c>
      <c r="E100">
        <v>53934</v>
      </c>
      <c r="F100">
        <v>0.20025024783446513</v>
      </c>
      <c r="G100">
        <v>4.8915248622834966E-2</v>
      </c>
      <c r="H100">
        <v>335763.69792553189</v>
      </c>
      <c r="I100">
        <v>16423.964762549847</v>
      </c>
      <c r="J100" t="str">
        <f>IF(Table6_2[[#This Row],[/POP_OD_2022]]&lt;0.04,"Low",IF(Table6_2[[#This Row],[/POP_OD_2022]]&lt;0.2,"Moderate",IF(Table6_2[[#This Row],[/POP_OD_2022]]&lt;0.3,"High","Very High")))</f>
        <v>Moderate</v>
      </c>
    </row>
    <row r="101" spans="1:10" x14ac:dyDescent="0.2">
      <c r="A101" t="s">
        <v>7</v>
      </c>
      <c r="B101" t="s">
        <v>96</v>
      </c>
      <c r="C101" t="s">
        <v>377</v>
      </c>
      <c r="D101">
        <v>20797</v>
      </c>
      <c r="E101">
        <v>2696</v>
      </c>
      <c r="F101">
        <v>0.12963408183872674</v>
      </c>
      <c r="G101">
        <v>3.1665795232253831E-2</v>
      </c>
      <c r="H101">
        <v>25926.557925531913</v>
      </c>
      <c r="I101">
        <v>820.98507434706119</v>
      </c>
      <c r="J101" t="str">
        <f>IF(Table6_2[[#This Row],[/POP_OD_2022]]&lt;0.04,"Low",IF(Table6_2[[#This Row],[/POP_OD_2022]]&lt;0.2,"Moderate",IF(Table6_2[[#This Row],[/POP_OD_2022]]&lt;0.3,"High","Very High")))</f>
        <v>Low</v>
      </c>
    </row>
    <row r="102" spans="1:10" x14ac:dyDescent="0.2">
      <c r="A102" t="s">
        <v>7</v>
      </c>
      <c r="B102" t="s">
        <v>97</v>
      </c>
      <c r="C102" t="s">
        <v>378</v>
      </c>
      <c r="D102">
        <v>45218</v>
      </c>
      <c r="E102">
        <v>10766</v>
      </c>
      <c r="F102">
        <v>0.238091025697731</v>
      </c>
      <c r="G102">
        <v>5.8158638218004023E-2</v>
      </c>
      <c r="H102">
        <v>56370.971595744675</v>
      </c>
      <c r="I102">
        <v>3278.4589430342953</v>
      </c>
      <c r="J102" t="str">
        <f>IF(Table6_2[[#This Row],[/POP_OD_2022]]&lt;0.04,"Low",IF(Table6_2[[#This Row],[/POP_OD_2022]]&lt;0.2,"Moderate",IF(Table6_2[[#This Row],[/POP_OD_2022]]&lt;0.3,"High","Very High")))</f>
        <v>Moderate</v>
      </c>
    </row>
    <row r="103" spans="1:10" x14ac:dyDescent="0.2">
      <c r="A103" t="s">
        <v>7</v>
      </c>
      <c r="B103" t="s">
        <v>98</v>
      </c>
      <c r="C103" t="s">
        <v>379</v>
      </c>
      <c r="D103">
        <v>43753</v>
      </c>
      <c r="E103">
        <v>1417</v>
      </c>
      <c r="F103">
        <v>3.2386350650241126E-2</v>
      </c>
      <c r="G103">
        <v>7.9110333753614603E-3</v>
      </c>
      <c r="H103">
        <v>54544.630904255311</v>
      </c>
      <c r="I103">
        <v>431.5043955303359</v>
      </c>
      <c r="J103" t="str">
        <f>IF(Table6_2[[#This Row],[/POP_OD_2022]]&lt;0.04,"Low",IF(Table6_2[[#This Row],[/POP_OD_2022]]&lt;0.2,"Moderate",IF(Table6_2[[#This Row],[/POP_OD_2022]]&lt;0.3,"High","Very High")))</f>
        <v>Low</v>
      </c>
    </row>
    <row r="104" spans="1:10" x14ac:dyDescent="0.2">
      <c r="A104" t="s">
        <v>7</v>
      </c>
      <c r="B104" t="s">
        <v>99</v>
      </c>
      <c r="C104" t="s">
        <v>380</v>
      </c>
      <c r="D104">
        <v>95685</v>
      </c>
      <c r="E104">
        <v>3845</v>
      </c>
      <c r="F104">
        <v>4.0183936876208394E-2</v>
      </c>
      <c r="G104">
        <v>9.8157544582361256E-3</v>
      </c>
      <c r="H104">
        <v>119285.60345744679</v>
      </c>
      <c r="I104">
        <v>1170.87819394082</v>
      </c>
      <c r="J104" t="str">
        <f>IF(Table6_2[[#This Row],[/POP_OD_2022]]&lt;0.04,"Low",IF(Table6_2[[#This Row],[/POP_OD_2022]]&lt;0.2,"Moderate",IF(Table6_2[[#This Row],[/POP_OD_2022]]&lt;0.3,"High","Very High")))</f>
        <v>Low</v>
      </c>
    </row>
    <row r="105" spans="1:10" x14ac:dyDescent="0.2">
      <c r="A105" t="s">
        <v>7</v>
      </c>
      <c r="B105" t="s">
        <v>100</v>
      </c>
      <c r="C105" t="s">
        <v>381</v>
      </c>
      <c r="D105">
        <v>44992</v>
      </c>
      <c r="E105">
        <v>12842</v>
      </c>
      <c r="F105">
        <v>0.28542852062588903</v>
      </c>
      <c r="G105">
        <v>6.9721796609234304E-2</v>
      </c>
      <c r="H105">
        <v>56089.228936170206</v>
      </c>
      <c r="I105">
        <v>3910.6418118564384</v>
      </c>
      <c r="J105" t="str">
        <f>IF(Table6_2[[#This Row],[/POP_OD_2022]]&lt;0.04,"Low",IF(Table6_2[[#This Row],[/POP_OD_2022]]&lt;0.2,"Moderate",IF(Table6_2[[#This Row],[/POP_OD_2022]]&lt;0.3,"High","Very High")))</f>
        <v>Moderate</v>
      </c>
    </row>
    <row r="106" spans="1:10" x14ac:dyDescent="0.2">
      <c r="A106" t="s">
        <v>7</v>
      </c>
      <c r="B106" t="s">
        <v>101</v>
      </c>
      <c r="C106" t="s">
        <v>382</v>
      </c>
      <c r="D106">
        <v>75536</v>
      </c>
      <c r="E106">
        <v>2757</v>
      </c>
      <c r="F106">
        <v>3.6499152721880958E-2</v>
      </c>
      <c r="G106">
        <v>8.9156700139991097E-3</v>
      </c>
      <c r="H106">
        <v>94166.874042553187</v>
      </c>
      <c r="I106">
        <v>839.56077521322254</v>
      </c>
      <c r="J106" t="str">
        <f>IF(Table6_2[[#This Row],[/POP_OD_2022]]&lt;0.04,"Low",IF(Table6_2[[#This Row],[/POP_OD_2022]]&lt;0.2,"Moderate",IF(Table6_2[[#This Row],[/POP_OD_2022]]&lt;0.3,"High","Very High")))</f>
        <v>Low</v>
      </c>
    </row>
    <row r="107" spans="1:10" x14ac:dyDescent="0.2">
      <c r="A107" t="s">
        <v>8</v>
      </c>
      <c r="B107" t="s">
        <v>198</v>
      </c>
      <c r="C107" t="s">
        <v>383</v>
      </c>
      <c r="D107">
        <v>176959</v>
      </c>
      <c r="E107">
        <v>77603</v>
      </c>
      <c r="F107">
        <v>0.43853661017523832</v>
      </c>
      <c r="G107">
        <v>0.42938362670043112</v>
      </c>
      <c r="H107">
        <v>209983.74207633617</v>
      </c>
      <c r="I107">
        <v>90163.580720865139</v>
      </c>
      <c r="J107" t="str">
        <f>IF(Table6_2[[#This Row],[/POP_OD_2022]]&lt;0.04,"Low",IF(Table6_2[[#This Row],[/POP_OD_2022]]&lt;0.2,"Moderate",IF(Table6_2[[#This Row],[/POP_OD_2022]]&lt;0.3,"High","Very High")))</f>
        <v>Very High</v>
      </c>
    </row>
    <row r="108" spans="1:10" x14ac:dyDescent="0.2">
      <c r="A108" t="s">
        <v>8</v>
      </c>
      <c r="B108" t="s">
        <v>199</v>
      </c>
      <c r="C108" t="s">
        <v>384</v>
      </c>
      <c r="D108">
        <v>158032</v>
      </c>
      <c r="E108">
        <v>55673</v>
      </c>
      <c r="F108">
        <v>0.35228940973979955</v>
      </c>
      <c r="G108">
        <v>0.34493654781018901</v>
      </c>
      <c r="H108">
        <v>187524.51544034245</v>
      </c>
      <c r="I108">
        <v>64684.058985770214</v>
      </c>
      <c r="J108" t="str">
        <f>IF(Table6_2[[#This Row],[/POP_OD_2022]]&lt;0.04,"Low",IF(Table6_2[[#This Row],[/POP_OD_2022]]&lt;0.2,"Moderate",IF(Table6_2[[#This Row],[/POP_OD_2022]]&lt;0.3,"High","Very High")))</f>
        <v>Very High</v>
      </c>
    </row>
    <row r="109" spans="1:10" x14ac:dyDescent="0.2">
      <c r="A109" t="s">
        <v>8</v>
      </c>
      <c r="B109" t="s">
        <v>200</v>
      </c>
      <c r="C109" t="s">
        <v>385</v>
      </c>
      <c r="D109">
        <v>83126</v>
      </c>
      <c r="E109">
        <v>49951</v>
      </c>
      <c r="F109">
        <v>0.6009070567572119</v>
      </c>
      <c r="G109">
        <v>0.58836513384182298</v>
      </c>
      <c r="H109">
        <v>98639.281098093459</v>
      </c>
      <c r="I109">
        <v>58035.913825340955</v>
      </c>
      <c r="J109" t="str">
        <f>IF(Table6_2[[#This Row],[/POP_OD_2022]]&lt;0.04,"Low",IF(Table6_2[[#This Row],[/POP_OD_2022]]&lt;0.2,"Moderate",IF(Table6_2[[#This Row],[/POP_OD_2022]]&lt;0.3,"High","Very High")))</f>
        <v>Very High</v>
      </c>
    </row>
    <row r="110" spans="1:10" x14ac:dyDescent="0.2">
      <c r="A110" t="s">
        <v>8</v>
      </c>
      <c r="B110" t="s">
        <v>201</v>
      </c>
      <c r="C110" t="s">
        <v>386</v>
      </c>
      <c r="D110">
        <v>57448</v>
      </c>
      <c r="E110">
        <v>32458</v>
      </c>
      <c r="F110">
        <v>0.56499791115443532</v>
      </c>
      <c r="G110">
        <v>0.55320547142624332</v>
      </c>
      <c r="H110">
        <v>68169.157911162256</v>
      </c>
      <c r="I110">
        <v>37711.551138974537</v>
      </c>
      <c r="J110" t="str">
        <f>IF(Table6_2[[#This Row],[/POP_OD_2022]]&lt;0.04,"Low",IF(Table6_2[[#This Row],[/POP_OD_2022]]&lt;0.2,"Moderate",IF(Table6_2[[#This Row],[/POP_OD_2022]]&lt;0.3,"High","Very High")))</f>
        <v>Very High</v>
      </c>
    </row>
    <row r="111" spans="1:10" x14ac:dyDescent="0.2">
      <c r="A111" t="s">
        <v>8</v>
      </c>
      <c r="B111" t="s">
        <v>202</v>
      </c>
      <c r="C111" t="s">
        <v>387</v>
      </c>
      <c r="D111">
        <v>134862</v>
      </c>
      <c r="E111">
        <v>81011</v>
      </c>
      <c r="F111">
        <v>0.60069552579674035</v>
      </c>
      <c r="G111">
        <v>0.58815801788192534</v>
      </c>
      <c r="H111">
        <v>160030.44447526743</v>
      </c>
      <c r="I111">
        <v>94123.189023336803</v>
      </c>
      <c r="J111" t="str">
        <f>IF(Table6_2[[#This Row],[/POP_OD_2022]]&lt;0.04,"Low",IF(Table6_2[[#This Row],[/POP_OD_2022]]&lt;0.2,"Moderate",IF(Table6_2[[#This Row],[/POP_OD_2022]]&lt;0.3,"High","Very High")))</f>
        <v>Very High</v>
      </c>
    </row>
    <row r="112" spans="1:10" x14ac:dyDescent="0.2">
      <c r="A112" t="s">
        <v>8</v>
      </c>
      <c r="B112" t="s">
        <v>197</v>
      </c>
      <c r="C112" t="s">
        <v>459</v>
      </c>
      <c r="D112">
        <v>590293</v>
      </c>
      <c r="E112">
        <v>17266</v>
      </c>
      <c r="F112">
        <v>2.9249880991304319E-2</v>
      </c>
      <c r="G112">
        <v>2.8639387657015757E-2</v>
      </c>
      <c r="H112">
        <v>700455.65956784738</v>
      </c>
      <c r="I112">
        <v>20060.621170914241</v>
      </c>
      <c r="J112" t="str">
        <f>IF(Table6_2[[#This Row],[/POP_OD_2022]]&lt;0.04,"Low",IF(Table6_2[[#This Row],[/POP_OD_2022]]&lt;0.2,"Moderate",IF(Table6_2[[#This Row],[/POP_OD_2022]]&lt;0.3,"High","Very High")))</f>
        <v>Low</v>
      </c>
    </row>
    <row r="113" spans="1:10" x14ac:dyDescent="0.2">
      <c r="A113" t="s">
        <v>8</v>
      </c>
      <c r="B113" t="s">
        <v>203</v>
      </c>
      <c r="C113" t="s">
        <v>388</v>
      </c>
      <c r="D113">
        <v>192997</v>
      </c>
      <c r="E113">
        <v>25542</v>
      </c>
      <c r="F113">
        <v>0.13234402607294413</v>
      </c>
      <c r="G113">
        <v>0.12958178762915476</v>
      </c>
      <c r="H113">
        <v>229014.81286346924</v>
      </c>
      <c r="I113">
        <v>29676.148844404692</v>
      </c>
      <c r="J113" t="str">
        <f>IF(Table6_2[[#This Row],[/POP_OD_2022]]&lt;0.04,"Low",IF(Table6_2[[#This Row],[/POP_OD_2022]]&lt;0.2,"Moderate",IF(Table6_2[[#This Row],[/POP_OD_2022]]&lt;0.3,"High","Very High")))</f>
        <v>Moderate</v>
      </c>
    </row>
    <row r="114" spans="1:10" x14ac:dyDescent="0.2">
      <c r="A114" t="s">
        <v>8</v>
      </c>
      <c r="B114" t="s">
        <v>204</v>
      </c>
      <c r="C114" t="s">
        <v>389</v>
      </c>
      <c r="D114">
        <v>176293</v>
      </c>
      <c r="E114">
        <v>82280</v>
      </c>
      <c r="F114">
        <v>0.46672301225800228</v>
      </c>
      <c r="G114">
        <v>0.45698173201049302</v>
      </c>
      <c r="H114">
        <v>209193.45069684804</v>
      </c>
      <c r="I114">
        <v>95597.585424697303</v>
      </c>
      <c r="J114" t="str">
        <f>IF(Table6_2[[#This Row],[/POP_OD_2022]]&lt;0.04,"Low",IF(Table6_2[[#This Row],[/POP_OD_2022]]&lt;0.2,"Moderate",IF(Table6_2[[#This Row],[/POP_OD_2022]]&lt;0.3,"High","Very High")))</f>
        <v>Very High</v>
      </c>
    </row>
    <row r="115" spans="1:10" x14ac:dyDescent="0.2">
      <c r="A115" t="s">
        <v>8</v>
      </c>
      <c r="B115" t="s">
        <v>205</v>
      </c>
      <c r="C115" t="s">
        <v>390</v>
      </c>
      <c r="D115">
        <v>55708</v>
      </c>
      <c r="E115">
        <v>36670</v>
      </c>
      <c r="F115">
        <v>0.65825375170532063</v>
      </c>
      <c r="G115">
        <v>0.64451490853512083</v>
      </c>
      <c r="H115">
        <v>66104.432685472537</v>
      </c>
      <c r="I115">
        <v>42605.292386043388</v>
      </c>
      <c r="J115" t="str">
        <f>IF(Table6_2[[#This Row],[/POP_OD_2022]]&lt;0.04,"Low",IF(Table6_2[[#This Row],[/POP_OD_2022]]&lt;0.2,"Moderate",IF(Table6_2[[#This Row],[/POP_OD_2022]]&lt;0.3,"High","Very High")))</f>
        <v>Very High</v>
      </c>
    </row>
    <row r="116" spans="1:10" x14ac:dyDescent="0.2">
      <c r="A116" t="s">
        <v>8</v>
      </c>
      <c r="B116" t="s">
        <v>206</v>
      </c>
      <c r="C116" t="s">
        <v>391</v>
      </c>
      <c r="D116">
        <v>95211</v>
      </c>
      <c r="E116">
        <v>66672</v>
      </c>
      <c r="F116">
        <v>0.70025522261083273</v>
      </c>
      <c r="G116">
        <v>0.68563973936043043</v>
      </c>
      <c r="H116">
        <v>112979.62842709353</v>
      </c>
      <c r="I116">
        <v>77463.322987790685</v>
      </c>
      <c r="J116" t="str">
        <f>IF(Table6_2[[#This Row],[/POP_OD_2022]]&lt;0.04,"Low",IF(Table6_2[[#This Row],[/POP_OD_2022]]&lt;0.2,"Moderate",IF(Table6_2[[#This Row],[/POP_OD_2022]]&lt;0.3,"High","Very High")))</f>
        <v>Very High</v>
      </c>
    </row>
    <row r="117" spans="1:10" x14ac:dyDescent="0.2">
      <c r="A117" t="s">
        <v>8</v>
      </c>
      <c r="B117" t="s">
        <v>207</v>
      </c>
      <c r="C117" t="s">
        <v>392</v>
      </c>
      <c r="D117">
        <v>154088</v>
      </c>
      <c r="E117">
        <v>43640</v>
      </c>
      <c r="F117">
        <v>0.28321478635584862</v>
      </c>
      <c r="G117">
        <v>0.27730362592091878</v>
      </c>
      <c r="H117">
        <v>182844.47159544576</v>
      </c>
      <c r="I117">
        <v>50703.434953011551</v>
      </c>
      <c r="J117" t="str">
        <f>IF(Table6_2[[#This Row],[/POP_OD_2022]]&lt;0.04,"Low",IF(Table6_2[[#This Row],[/POP_OD_2022]]&lt;0.2,"Moderate",IF(Table6_2[[#This Row],[/POP_OD_2022]]&lt;0.3,"High","Very High")))</f>
        <v>High</v>
      </c>
    </row>
    <row r="118" spans="1:10" x14ac:dyDescent="0.2">
      <c r="A118" t="s">
        <v>8</v>
      </c>
      <c r="B118" t="s">
        <v>208</v>
      </c>
      <c r="C118" t="s">
        <v>393</v>
      </c>
      <c r="D118">
        <v>38045</v>
      </c>
      <c r="E118">
        <v>21455</v>
      </c>
      <c r="F118">
        <v>0.56393744250229993</v>
      </c>
      <c r="G118">
        <v>0.5521671365066706</v>
      </c>
      <c r="H118">
        <v>45145.098397336165</v>
      </c>
      <c r="I118">
        <v>24927.639709368996</v>
      </c>
      <c r="J118" t="str">
        <f>IF(Table6_2[[#This Row],[/POP_OD_2022]]&lt;0.04,"Low",IF(Table6_2[[#This Row],[/POP_OD_2022]]&lt;0.2,"Moderate",IF(Table6_2[[#This Row],[/POP_OD_2022]]&lt;0.3,"High","Very High")))</f>
        <v>Very High</v>
      </c>
    </row>
    <row r="119" spans="1:10" x14ac:dyDescent="0.2">
      <c r="A119" t="s">
        <v>8</v>
      </c>
      <c r="B119" t="s">
        <v>209</v>
      </c>
      <c r="C119" t="s">
        <v>394</v>
      </c>
      <c r="D119">
        <v>278664</v>
      </c>
      <c r="E119">
        <v>101832</v>
      </c>
      <c r="F119">
        <v>0.36542933425200241</v>
      </c>
      <c r="G119">
        <v>0.35780222039192627</v>
      </c>
      <c r="H119">
        <v>330669.30476528546</v>
      </c>
      <c r="I119">
        <v>118314.2114604737</v>
      </c>
      <c r="J119" t="str">
        <f>IF(Table6_2[[#This Row],[/POP_OD_2022]]&lt;0.04,"Low",IF(Table6_2[[#This Row],[/POP_OD_2022]]&lt;0.2,"Moderate",IF(Table6_2[[#This Row],[/POP_OD_2022]]&lt;0.3,"High","Very High")))</f>
        <v>Very High</v>
      </c>
    </row>
    <row r="120" spans="1:10" x14ac:dyDescent="0.2">
      <c r="A120" t="s">
        <v>9</v>
      </c>
      <c r="B120" t="s">
        <v>169</v>
      </c>
      <c r="C120" t="s">
        <v>395</v>
      </c>
      <c r="D120">
        <v>471490</v>
      </c>
      <c r="E120">
        <v>23409</v>
      </c>
      <c r="F120">
        <v>4.9648985132240343E-2</v>
      </c>
      <c r="G120">
        <v>6.4770298130918086E-2</v>
      </c>
      <c r="H120">
        <v>570057.33330507379</v>
      </c>
      <c r="I120">
        <v>36922.783429885771</v>
      </c>
      <c r="J120" t="str">
        <f>IF(Table6_2[[#This Row],[/POP_OD_2022]]&lt;0.04,"Low",IF(Table6_2[[#This Row],[/POP_OD_2022]]&lt;0.2,"Moderate",IF(Table6_2[[#This Row],[/POP_OD_2022]]&lt;0.3,"High","Very High")))</f>
        <v>Moderate</v>
      </c>
    </row>
    <row r="121" spans="1:10" x14ac:dyDescent="0.2">
      <c r="A121" t="s">
        <v>9</v>
      </c>
      <c r="B121" t="s">
        <v>170</v>
      </c>
      <c r="C121" t="s">
        <v>460</v>
      </c>
      <c r="D121">
        <v>128617</v>
      </c>
      <c r="E121">
        <v>37092</v>
      </c>
      <c r="F121">
        <v>0.28839111470489903</v>
      </c>
      <c r="G121">
        <v>0.37622477937851118</v>
      </c>
      <c r="H121">
        <v>155505.02457676447</v>
      </c>
      <c r="I121">
        <v>58504.843563643168</v>
      </c>
      <c r="J121" t="str">
        <f>IF(Table6_2[[#This Row],[/POP_OD_2022]]&lt;0.04,"Low",IF(Table6_2[[#This Row],[/POP_OD_2022]]&lt;0.2,"Moderate",IF(Table6_2[[#This Row],[/POP_OD_2022]]&lt;0.3,"High","Very High")))</f>
        <v>Very High</v>
      </c>
    </row>
    <row r="122" spans="1:10" x14ac:dyDescent="0.2">
      <c r="A122" t="s">
        <v>9</v>
      </c>
      <c r="B122" t="s">
        <v>171</v>
      </c>
      <c r="C122" t="s">
        <v>396</v>
      </c>
      <c r="D122">
        <v>122864</v>
      </c>
      <c r="E122">
        <v>41566</v>
      </c>
      <c r="F122">
        <v>0.33830902461257978</v>
      </c>
      <c r="G122">
        <v>0.44134590719574956</v>
      </c>
      <c r="H122">
        <v>148549.33126724765</v>
      </c>
      <c r="I122">
        <v>65561.639371465339</v>
      </c>
      <c r="J122" t="str">
        <f>IF(Table6_2[[#This Row],[/POP_OD_2022]]&lt;0.04,"Low",IF(Table6_2[[#This Row],[/POP_OD_2022]]&lt;0.2,"Moderate",IF(Table6_2[[#This Row],[/POP_OD_2022]]&lt;0.3,"High","Very High")))</f>
        <v>Very High</v>
      </c>
    </row>
    <row r="123" spans="1:10" x14ac:dyDescent="0.2">
      <c r="A123" t="s">
        <v>9</v>
      </c>
      <c r="B123" t="s">
        <v>172</v>
      </c>
      <c r="C123" t="s">
        <v>397</v>
      </c>
      <c r="D123">
        <v>157354</v>
      </c>
      <c r="E123">
        <v>36154</v>
      </c>
      <c r="F123">
        <v>0.22976219225440725</v>
      </c>
      <c r="G123">
        <v>0.29973957477466279</v>
      </c>
      <c r="H123">
        <v>190249.63758486201</v>
      </c>
      <c r="I123">
        <v>57025.34547072024</v>
      </c>
      <c r="J123" t="str">
        <f>IF(Table6_2[[#This Row],[/POP_OD_2022]]&lt;0.04,"Low",IF(Table6_2[[#This Row],[/POP_OD_2022]]&lt;0.2,"Moderate",IF(Table6_2[[#This Row],[/POP_OD_2022]]&lt;0.3,"High","Very High")))</f>
        <v>High</v>
      </c>
    </row>
    <row r="124" spans="1:10" x14ac:dyDescent="0.2">
      <c r="A124" t="s">
        <v>9</v>
      </c>
      <c r="B124" t="s">
        <v>173</v>
      </c>
      <c r="C124" t="s">
        <v>398</v>
      </c>
      <c r="D124">
        <v>101097</v>
      </c>
      <c r="E124">
        <v>54076</v>
      </c>
      <c r="F124">
        <v>0.53489223221262749</v>
      </c>
      <c r="G124">
        <v>0.69780136000860149</v>
      </c>
      <c r="H124">
        <v>122231.83148135284</v>
      </c>
      <c r="I124">
        <v>85293.538244030206</v>
      </c>
      <c r="J124" t="str">
        <f>IF(Table6_2[[#This Row],[/POP_OD_2022]]&lt;0.04,"Low",IF(Table6_2[[#This Row],[/POP_OD_2022]]&lt;0.2,"Moderate",IF(Table6_2[[#This Row],[/POP_OD_2022]]&lt;0.3,"High","Very High")))</f>
        <v>Very High</v>
      </c>
    </row>
    <row r="125" spans="1:10" x14ac:dyDescent="0.2">
      <c r="A125" t="s">
        <v>9</v>
      </c>
      <c r="B125" t="s">
        <v>168</v>
      </c>
      <c r="C125" t="s">
        <v>461</v>
      </c>
      <c r="D125">
        <v>306743</v>
      </c>
      <c r="E125">
        <v>14557</v>
      </c>
      <c r="F125">
        <v>4.7456665677782381E-2</v>
      </c>
      <c r="G125">
        <v>6.1910276233486675E-2</v>
      </c>
      <c r="H125">
        <v>370869.15224076493</v>
      </c>
      <c r="I125">
        <v>22960.611661704781</v>
      </c>
      <c r="J125" t="str">
        <f>IF(Table6_2[[#This Row],[/POP_OD_2022]]&lt;0.04,"Low",IF(Table6_2[[#This Row],[/POP_OD_2022]]&lt;0.2,"Moderate",IF(Table6_2[[#This Row],[/POP_OD_2022]]&lt;0.3,"High","Very High")))</f>
        <v>Moderate</v>
      </c>
    </row>
    <row r="126" spans="1:10" x14ac:dyDescent="0.2">
      <c r="A126" t="s">
        <v>9</v>
      </c>
      <c r="B126" t="s">
        <v>181</v>
      </c>
      <c r="C126" t="s">
        <v>399</v>
      </c>
      <c r="D126">
        <v>86914</v>
      </c>
      <c r="E126">
        <v>50723</v>
      </c>
      <c r="F126">
        <v>0.58359988034148702</v>
      </c>
      <c r="G126">
        <v>0.76134362340349737</v>
      </c>
      <c r="H126">
        <v>105083.80467640287</v>
      </c>
      <c r="I126">
        <v>80004.884613357935</v>
      </c>
      <c r="J126" t="str">
        <f>IF(Table6_2[[#This Row],[/POP_OD_2022]]&lt;0.04,"Low",IF(Table6_2[[#This Row],[/POP_OD_2022]]&lt;0.2,"Moderate",IF(Table6_2[[#This Row],[/POP_OD_2022]]&lt;0.3,"High","Very High")))</f>
        <v>Very High</v>
      </c>
    </row>
    <row r="127" spans="1:10" x14ac:dyDescent="0.2">
      <c r="A127" t="s">
        <v>9</v>
      </c>
      <c r="B127" t="s">
        <v>174</v>
      </c>
      <c r="C127" t="s">
        <v>400</v>
      </c>
      <c r="D127">
        <v>158605</v>
      </c>
      <c r="E127">
        <v>29017</v>
      </c>
      <c r="F127">
        <v>0.18295135714510891</v>
      </c>
      <c r="G127">
        <v>0.2386718261044557</v>
      </c>
      <c r="H127">
        <v>191762.16536692451</v>
      </c>
      <c r="I127">
        <v>45768.226185868487</v>
      </c>
      <c r="J127" t="str">
        <f>IF(Table6_2[[#This Row],[/POP_OD_2022]]&lt;0.04,"Low",IF(Table6_2[[#This Row],[/POP_OD_2022]]&lt;0.2,"Moderate",IF(Table6_2[[#This Row],[/POP_OD_2022]]&lt;0.3,"High","Very High")))</f>
        <v>High</v>
      </c>
    </row>
    <row r="128" spans="1:10" x14ac:dyDescent="0.2">
      <c r="A128" t="s">
        <v>9</v>
      </c>
      <c r="B128" t="s">
        <v>175</v>
      </c>
      <c r="C128" t="s">
        <v>401</v>
      </c>
      <c r="D128">
        <v>89079</v>
      </c>
      <c r="E128">
        <v>26115</v>
      </c>
      <c r="F128">
        <v>0.29316673963560436</v>
      </c>
      <c r="G128">
        <v>0.38245488961539431</v>
      </c>
      <c r="H128">
        <v>107701.40871170687</v>
      </c>
      <c r="I128">
        <v>41190.930380258316</v>
      </c>
      <c r="J128" t="str">
        <f>IF(Table6_2[[#This Row],[/POP_OD_2022]]&lt;0.04,"Low",IF(Table6_2[[#This Row],[/POP_OD_2022]]&lt;0.2,"Moderate",IF(Table6_2[[#This Row],[/POP_OD_2022]]&lt;0.3,"High","Very High")))</f>
        <v>Very High</v>
      </c>
    </row>
    <row r="129" spans="1:10" x14ac:dyDescent="0.2">
      <c r="A129" t="s">
        <v>9</v>
      </c>
      <c r="B129" t="s">
        <v>182</v>
      </c>
      <c r="C129" t="s">
        <v>402</v>
      </c>
      <c r="D129">
        <v>73005</v>
      </c>
      <c r="E129">
        <v>40476</v>
      </c>
      <c r="F129">
        <v>0.5544277789192521</v>
      </c>
      <c r="G129">
        <v>0.72328673863151505</v>
      </c>
      <c r="H129">
        <v>88267.058936429006</v>
      </c>
      <c r="I129">
        <v>63842.393186725458</v>
      </c>
      <c r="J129" t="str">
        <f>IF(Table6_2[[#This Row],[/POP_OD_2022]]&lt;0.04,"Low",IF(Table6_2[[#This Row],[/POP_OD_2022]]&lt;0.2,"Moderate",IF(Table6_2[[#This Row],[/POP_OD_2022]]&lt;0.3,"High","Very High")))</f>
        <v>Very High</v>
      </c>
    </row>
    <row r="130" spans="1:10" x14ac:dyDescent="0.2">
      <c r="A130" t="s">
        <v>9</v>
      </c>
      <c r="B130" t="s">
        <v>176</v>
      </c>
      <c r="C130" t="s">
        <v>403</v>
      </c>
      <c r="D130">
        <v>126468</v>
      </c>
      <c r="E130">
        <v>64714</v>
      </c>
      <c r="F130">
        <v>0.5117025650757504</v>
      </c>
      <c r="G130">
        <v>0.66754894598620618</v>
      </c>
      <c r="H130">
        <v>152906.7654211671</v>
      </c>
      <c r="I130">
        <v>102072.75009106018</v>
      </c>
      <c r="J130" t="str">
        <f>IF(Table6_2[[#This Row],[/POP_OD_2022]]&lt;0.04,"Low",IF(Table6_2[[#This Row],[/POP_OD_2022]]&lt;0.2,"Moderate",IF(Table6_2[[#This Row],[/POP_OD_2022]]&lt;0.3,"High","Very High")))</f>
        <v>Very High</v>
      </c>
    </row>
    <row r="131" spans="1:10" x14ac:dyDescent="0.2">
      <c r="A131" t="s">
        <v>9</v>
      </c>
      <c r="B131" t="s">
        <v>177</v>
      </c>
      <c r="C131" t="s">
        <v>404</v>
      </c>
      <c r="D131">
        <v>260436</v>
      </c>
      <c r="E131">
        <v>69217</v>
      </c>
      <c r="F131">
        <v>0.26577354897172434</v>
      </c>
      <c r="G131">
        <v>0.34671870847632719</v>
      </c>
      <c r="H131">
        <v>314881.44320481922</v>
      </c>
      <c r="I131">
        <v>109175.2873111369</v>
      </c>
      <c r="J131" t="str">
        <f>IF(Table6_2[[#This Row],[/POP_OD_2022]]&lt;0.04,"Low",IF(Table6_2[[#This Row],[/POP_OD_2022]]&lt;0.2,"Moderate",IF(Table6_2[[#This Row],[/POP_OD_2022]]&lt;0.3,"High","Very High")))</f>
        <v>Very High</v>
      </c>
    </row>
    <row r="132" spans="1:10" x14ac:dyDescent="0.2">
      <c r="A132" t="s">
        <v>9</v>
      </c>
      <c r="B132" t="s">
        <v>178</v>
      </c>
      <c r="C132" t="s">
        <v>405</v>
      </c>
      <c r="D132">
        <v>167854</v>
      </c>
      <c r="E132">
        <v>78106</v>
      </c>
      <c r="F132">
        <v>0.46532105281971237</v>
      </c>
      <c r="G132">
        <v>0.60704127662328045</v>
      </c>
      <c r="H132">
        <v>202944.714892341</v>
      </c>
      <c r="I132">
        <v>123195.81881219435</v>
      </c>
      <c r="J132" t="str">
        <f>IF(Table6_2[[#This Row],[/POP_OD_2022]]&lt;0.04,"Low",IF(Table6_2[[#This Row],[/POP_OD_2022]]&lt;0.2,"Moderate",IF(Table6_2[[#This Row],[/POP_OD_2022]]&lt;0.3,"High","Very High")))</f>
        <v>Very High</v>
      </c>
    </row>
    <row r="133" spans="1:10" x14ac:dyDescent="0.2">
      <c r="A133" t="s">
        <v>9</v>
      </c>
      <c r="B133" t="s">
        <v>179</v>
      </c>
      <c r="C133" t="s">
        <v>406</v>
      </c>
      <c r="D133">
        <v>214208</v>
      </c>
      <c r="E133">
        <v>13870</v>
      </c>
      <c r="F133">
        <v>6.4750149387511211E-2</v>
      </c>
      <c r="G133">
        <v>8.4470739304743983E-2</v>
      </c>
      <c r="H133">
        <v>258989.24951242498</v>
      </c>
      <c r="I133">
        <v>21877.013378295345</v>
      </c>
      <c r="J133" t="str">
        <f>IF(Table6_2[[#This Row],[/POP_OD_2022]]&lt;0.04,"Low",IF(Table6_2[[#This Row],[/POP_OD_2022]]&lt;0.2,"Moderate",IF(Table6_2[[#This Row],[/POP_OD_2022]]&lt;0.3,"High","Very High")))</f>
        <v>Moderate</v>
      </c>
    </row>
    <row r="134" spans="1:10" x14ac:dyDescent="0.2">
      <c r="A134" t="s">
        <v>9</v>
      </c>
      <c r="B134" t="s">
        <v>180</v>
      </c>
      <c r="C134" t="s">
        <v>462</v>
      </c>
      <c r="D134">
        <v>83079</v>
      </c>
      <c r="E134">
        <v>39371</v>
      </c>
      <c r="F134">
        <v>0.473898337726742</v>
      </c>
      <c r="G134">
        <v>0.6182308970979471</v>
      </c>
      <c r="H134">
        <v>100447.07882171887</v>
      </c>
      <c r="I134">
        <v>62099.487650819457</v>
      </c>
      <c r="J134" t="str">
        <f>IF(Table6_2[[#This Row],[/POP_OD_2022]]&lt;0.04,"Low",IF(Table6_2[[#This Row],[/POP_OD_2022]]&lt;0.2,"Moderate",IF(Table6_2[[#This Row],[/POP_OD_2022]]&lt;0.3,"High","Very High")))</f>
        <v>Very High</v>
      </c>
    </row>
    <row r="135" spans="1:10" x14ac:dyDescent="0.2">
      <c r="A135" t="s">
        <v>10</v>
      </c>
      <c r="B135" t="s">
        <v>146</v>
      </c>
      <c r="C135" t="s">
        <v>407</v>
      </c>
      <c r="D135">
        <v>344868</v>
      </c>
      <c r="E135">
        <v>70503</v>
      </c>
      <c r="F135">
        <v>0.20443474024844288</v>
      </c>
      <c r="G135">
        <v>0.28089804178661903</v>
      </c>
      <c r="H135">
        <v>404545.15862136945</v>
      </c>
      <c r="I135">
        <v>113635.94287099986</v>
      </c>
      <c r="J135" t="str">
        <f>IF(Table6_2[[#This Row],[/POP_OD_2022]]&lt;0.04,"Low",IF(Table6_2[[#This Row],[/POP_OD_2022]]&lt;0.2,"Moderate",IF(Table6_2[[#This Row],[/POP_OD_2022]]&lt;0.3,"High","Very High")))</f>
        <v>High</v>
      </c>
    </row>
    <row r="136" spans="1:10" x14ac:dyDescent="0.2">
      <c r="A136" t="s">
        <v>10</v>
      </c>
      <c r="B136" t="s">
        <v>147</v>
      </c>
      <c r="C136" t="s">
        <v>408</v>
      </c>
      <c r="D136">
        <v>85747</v>
      </c>
      <c r="E136">
        <v>51135</v>
      </c>
      <c r="F136">
        <v>0.59634739407792692</v>
      </c>
      <c r="G136">
        <v>0.81939505495724452</v>
      </c>
      <c r="H136">
        <v>100584.95922006846</v>
      </c>
      <c r="I136">
        <v>82418.818188000194</v>
      </c>
      <c r="J136" t="str">
        <f>IF(Table6_2[[#This Row],[/POP_OD_2022]]&lt;0.04,"Low",IF(Table6_2[[#This Row],[/POP_OD_2022]]&lt;0.2,"Moderate",IF(Table6_2[[#This Row],[/POP_OD_2022]]&lt;0.3,"High","Very High")))</f>
        <v>Very High</v>
      </c>
    </row>
    <row r="137" spans="1:10" x14ac:dyDescent="0.2">
      <c r="A137" t="s">
        <v>10</v>
      </c>
      <c r="B137" t="s">
        <v>162</v>
      </c>
      <c r="C137" t="s">
        <v>409</v>
      </c>
      <c r="D137">
        <v>109398</v>
      </c>
      <c r="E137">
        <v>75784</v>
      </c>
      <c r="F137">
        <v>0.69273661310078793</v>
      </c>
      <c r="G137">
        <v>0.95183606199919424</v>
      </c>
      <c r="H137">
        <v>128328.61054913931</v>
      </c>
      <c r="I137">
        <v>122147.79930692102</v>
      </c>
      <c r="J137" t="str">
        <f>IF(Table6_2[[#This Row],[/POP_OD_2022]]&lt;0.04,"Low",IF(Table6_2[[#This Row],[/POP_OD_2022]]&lt;0.2,"Moderate",IF(Table6_2[[#This Row],[/POP_OD_2022]]&lt;0.3,"High","Very High")))</f>
        <v>Very High</v>
      </c>
    </row>
    <row r="138" spans="1:10" x14ac:dyDescent="0.2">
      <c r="A138" t="s">
        <v>10</v>
      </c>
      <c r="B138" t="s">
        <v>148</v>
      </c>
      <c r="C138" t="s">
        <v>410</v>
      </c>
      <c r="D138">
        <v>213362</v>
      </c>
      <c r="E138">
        <v>101549</v>
      </c>
      <c r="F138">
        <v>0.47594698212427705</v>
      </c>
      <c r="G138">
        <v>0.65396211578564467</v>
      </c>
      <c r="H138">
        <v>250282.90283172877</v>
      </c>
      <c r="I138">
        <v>163675.53668081027</v>
      </c>
      <c r="J138" t="str">
        <f>IF(Table6_2[[#This Row],[/POP_OD_2022]]&lt;0.04,"Low",IF(Table6_2[[#This Row],[/POP_OD_2022]]&lt;0.2,"Moderate",IF(Table6_2[[#This Row],[/POP_OD_2022]]&lt;0.3,"High","Very High")))</f>
        <v>Very High</v>
      </c>
    </row>
    <row r="139" spans="1:10" x14ac:dyDescent="0.2">
      <c r="A139" t="s">
        <v>10</v>
      </c>
      <c r="B139" t="s">
        <v>149</v>
      </c>
      <c r="C139" t="s">
        <v>411</v>
      </c>
      <c r="D139">
        <v>416193</v>
      </c>
      <c r="E139">
        <v>69211</v>
      </c>
      <c r="F139">
        <v>0.16629544466149118</v>
      </c>
      <c r="G139">
        <v>0.22849377119896691</v>
      </c>
      <c r="H139">
        <v>488212.48478288396</v>
      </c>
      <c r="I139">
        <v>111553.51179445939</v>
      </c>
      <c r="J139" t="str">
        <f>IF(Table6_2[[#This Row],[/POP_OD_2022]]&lt;0.04,"Low",IF(Table6_2[[#This Row],[/POP_OD_2022]]&lt;0.2,"Moderate",IF(Table6_2[[#This Row],[/POP_OD_2022]]&lt;0.3,"High","Very High")))</f>
        <v>High</v>
      </c>
    </row>
    <row r="140" spans="1:10" x14ac:dyDescent="0.2">
      <c r="A140" t="s">
        <v>10</v>
      </c>
      <c r="B140" t="s">
        <v>150</v>
      </c>
      <c r="C140" t="s">
        <v>412</v>
      </c>
      <c r="D140">
        <v>192306</v>
      </c>
      <c r="E140">
        <v>59113</v>
      </c>
      <c r="F140">
        <v>0.30739030503468429</v>
      </c>
      <c r="G140">
        <v>0.42236135914816453</v>
      </c>
      <c r="H140">
        <v>225583.29933145747</v>
      </c>
      <c r="I140">
        <v>95277.66890676161</v>
      </c>
      <c r="J140" t="str">
        <f>IF(Table6_2[[#This Row],[/POP_OD_2022]]&lt;0.04,"Low",IF(Table6_2[[#This Row],[/POP_OD_2022]]&lt;0.2,"Moderate",IF(Table6_2[[#This Row],[/POP_OD_2022]]&lt;0.3,"High","Very High")))</f>
        <v>Very High</v>
      </c>
    </row>
    <row r="141" spans="1:10" x14ac:dyDescent="0.2">
      <c r="A141" t="s">
        <v>10</v>
      </c>
      <c r="B141" t="s">
        <v>151</v>
      </c>
      <c r="C141" t="s">
        <v>413</v>
      </c>
      <c r="D141">
        <v>89682</v>
      </c>
      <c r="E141">
        <v>41451</v>
      </c>
      <c r="F141">
        <v>0.46219977252960459</v>
      </c>
      <c r="G141">
        <v>0.63507313316712843</v>
      </c>
      <c r="H141">
        <v>105200.88531113834</v>
      </c>
      <c r="I141">
        <v>66810.255846500368</v>
      </c>
      <c r="J141" t="str">
        <f>IF(Table6_2[[#This Row],[/POP_OD_2022]]&lt;0.04,"Low",IF(Table6_2[[#This Row],[/POP_OD_2022]]&lt;0.2,"Moderate",IF(Table6_2[[#This Row],[/POP_OD_2022]]&lt;0.3,"High","Very High")))</f>
        <v>Very High</v>
      </c>
    </row>
    <row r="142" spans="1:10" x14ac:dyDescent="0.2">
      <c r="A142" t="s">
        <v>10</v>
      </c>
      <c r="B142" t="s">
        <v>163</v>
      </c>
      <c r="C142" t="s">
        <v>414</v>
      </c>
      <c r="D142">
        <v>58108</v>
      </c>
      <c r="E142">
        <v>32262</v>
      </c>
      <c r="F142">
        <v>0.55520754457217592</v>
      </c>
      <c r="G142">
        <v>0.7628679541742861</v>
      </c>
      <c r="H142">
        <v>68163.210495524487</v>
      </c>
      <c r="I142">
        <v>51999.528940671989</v>
      </c>
      <c r="J142" t="str">
        <f>IF(Table6_2[[#This Row],[/POP_OD_2022]]&lt;0.04,"Low",IF(Table6_2[[#This Row],[/POP_OD_2022]]&lt;0.2,"Moderate",IF(Table6_2[[#This Row],[/POP_OD_2022]]&lt;0.3,"High","Very High")))</f>
        <v>Very High</v>
      </c>
    </row>
    <row r="143" spans="1:10" x14ac:dyDescent="0.2">
      <c r="A143" t="s">
        <v>10</v>
      </c>
      <c r="B143" t="s">
        <v>152</v>
      </c>
      <c r="C143" t="s">
        <v>415</v>
      </c>
      <c r="D143">
        <v>181796</v>
      </c>
      <c r="E143">
        <v>64181</v>
      </c>
      <c r="F143">
        <v>0.35303857070562611</v>
      </c>
      <c r="G143">
        <v>0.485083127583119</v>
      </c>
      <c r="H143">
        <v>213254.61236394936</v>
      </c>
      <c r="I143">
        <v>103446.21433703024</v>
      </c>
      <c r="J143" t="str">
        <f>IF(Table6_2[[#This Row],[/POP_OD_2022]]&lt;0.04,"Low",IF(Table6_2[[#This Row],[/POP_OD_2022]]&lt;0.2,"Moderate",IF(Table6_2[[#This Row],[/POP_OD_2022]]&lt;0.3,"High","Very High")))</f>
        <v>Very High</v>
      </c>
    </row>
    <row r="144" spans="1:10" x14ac:dyDescent="0.2">
      <c r="A144" t="s">
        <v>10</v>
      </c>
      <c r="B144" t="s">
        <v>153</v>
      </c>
      <c r="C144" t="s">
        <v>464</v>
      </c>
      <c r="D144">
        <v>144610</v>
      </c>
      <c r="E144">
        <v>82158</v>
      </c>
      <c r="F144">
        <v>0.56813498374939497</v>
      </c>
      <c r="G144">
        <v>0.78063055335769038</v>
      </c>
      <c r="H144">
        <v>169633.81754246913</v>
      </c>
      <c r="I144">
        <v>132421.34085635515</v>
      </c>
      <c r="J144" t="str">
        <f>IF(Table6_2[[#This Row],[/POP_OD_2022]]&lt;0.04,"Low",IF(Table6_2[[#This Row],[/POP_OD_2022]]&lt;0.2,"Moderate",IF(Table6_2[[#This Row],[/POP_OD_2022]]&lt;0.3,"High","Very High")))</f>
        <v>Very High</v>
      </c>
    </row>
    <row r="145" spans="1:10" x14ac:dyDescent="0.2">
      <c r="A145" t="s">
        <v>10</v>
      </c>
      <c r="B145" t="s">
        <v>154</v>
      </c>
      <c r="C145" t="s">
        <v>416</v>
      </c>
      <c r="D145">
        <v>594315</v>
      </c>
      <c r="E145">
        <v>116365</v>
      </c>
      <c r="F145">
        <v>0.19579684174217377</v>
      </c>
      <c r="G145">
        <v>0.26902937028482893</v>
      </c>
      <c r="H145">
        <v>697157.33540386229</v>
      </c>
      <c r="I145">
        <v>187555.79893315033</v>
      </c>
      <c r="J145" t="str">
        <f>IF(Table6_2[[#This Row],[/POP_OD_2022]]&lt;0.04,"Low",IF(Table6_2[[#This Row],[/POP_OD_2022]]&lt;0.2,"Moderate",IF(Table6_2[[#This Row],[/POP_OD_2022]]&lt;0.3,"High","Very High")))</f>
        <v>High</v>
      </c>
    </row>
    <row r="146" spans="1:10" x14ac:dyDescent="0.2">
      <c r="A146" t="s">
        <v>10</v>
      </c>
      <c r="B146" t="s">
        <v>155</v>
      </c>
      <c r="C146" t="s">
        <v>417</v>
      </c>
      <c r="D146">
        <v>398481</v>
      </c>
      <c r="E146">
        <v>101549</v>
      </c>
      <c r="F146">
        <v>0.25484025587167269</v>
      </c>
      <c r="G146">
        <v>0.35015638122835646</v>
      </c>
      <c r="H146">
        <v>467435.53867741261</v>
      </c>
      <c r="I146">
        <v>163675.53668081024</v>
      </c>
      <c r="J146" t="str">
        <f>IF(Table6_2[[#This Row],[/POP_OD_2022]]&lt;0.04,"Low",IF(Table6_2[[#This Row],[/POP_OD_2022]]&lt;0.2,"Moderate",IF(Table6_2[[#This Row],[/POP_OD_2022]]&lt;0.3,"High","Very High")))</f>
        <v>Very High</v>
      </c>
    </row>
    <row r="147" spans="1:10" x14ac:dyDescent="0.2">
      <c r="A147" t="s">
        <v>10</v>
      </c>
      <c r="B147" t="s">
        <v>164</v>
      </c>
      <c r="C147" t="s">
        <v>418</v>
      </c>
      <c r="D147">
        <v>120594</v>
      </c>
      <c r="E147">
        <v>71394</v>
      </c>
      <c r="F147">
        <v>0.59201950345788346</v>
      </c>
      <c r="G147">
        <v>0.81344843356227281</v>
      </c>
      <c r="H147">
        <v>141462.00534345148</v>
      </c>
      <c r="I147">
        <v>115072.04665520848</v>
      </c>
      <c r="J147" t="str">
        <f>IF(Table6_2[[#This Row],[/POP_OD_2022]]&lt;0.04,"Low",IF(Table6_2[[#This Row],[/POP_OD_2022]]&lt;0.2,"Moderate",IF(Table6_2[[#This Row],[/POP_OD_2022]]&lt;0.3,"High","Very High")))</f>
        <v>Very High</v>
      </c>
    </row>
    <row r="148" spans="1:10" x14ac:dyDescent="0.2">
      <c r="A148" t="s">
        <v>10</v>
      </c>
      <c r="B148" t="s">
        <v>165</v>
      </c>
      <c r="C148" t="s">
        <v>419</v>
      </c>
      <c r="D148">
        <v>320352</v>
      </c>
      <c r="E148">
        <v>59029</v>
      </c>
      <c r="F148">
        <v>0.18426293577065228</v>
      </c>
      <c r="G148">
        <v>0.25318151782289366</v>
      </c>
      <c r="H148">
        <v>375786.82468269876</v>
      </c>
      <c r="I148">
        <v>95142.278651011307</v>
      </c>
      <c r="J148" t="str">
        <f>IF(Table6_2[[#This Row],[/POP_OD_2022]]&lt;0.04,"Low",IF(Table6_2[[#This Row],[/POP_OD_2022]]&lt;0.2,"Moderate",IF(Table6_2[[#This Row],[/POP_OD_2022]]&lt;0.3,"High","Very High")))</f>
        <v>High</v>
      </c>
    </row>
    <row r="149" spans="1:10" x14ac:dyDescent="0.2">
      <c r="A149" t="s">
        <v>10</v>
      </c>
      <c r="B149" t="s">
        <v>156</v>
      </c>
      <c r="C149" t="s">
        <v>420</v>
      </c>
      <c r="D149">
        <v>153129</v>
      </c>
      <c r="E149">
        <v>83438</v>
      </c>
      <c r="F149">
        <v>0.5448869907071815</v>
      </c>
      <c r="G149">
        <v>0.74868727545350133</v>
      </c>
      <c r="H149">
        <v>179626.97494267861</v>
      </c>
      <c r="I149">
        <v>134484.43046778839</v>
      </c>
      <c r="J149" t="str">
        <f>IF(Table6_2[[#This Row],[/POP_OD_2022]]&lt;0.04,"Low",IF(Table6_2[[#This Row],[/POP_OD_2022]]&lt;0.2,"Moderate",IF(Table6_2[[#This Row],[/POP_OD_2022]]&lt;0.3,"High","Very High")))</f>
        <v>Very High</v>
      </c>
    </row>
    <row r="150" spans="1:10" x14ac:dyDescent="0.2">
      <c r="A150" t="s">
        <v>10</v>
      </c>
      <c r="B150" t="s">
        <v>157</v>
      </c>
      <c r="C150" t="s">
        <v>421</v>
      </c>
      <c r="D150">
        <v>368420</v>
      </c>
      <c r="E150">
        <v>159280</v>
      </c>
      <c r="F150">
        <v>0.43233266380761087</v>
      </c>
      <c r="G150">
        <v>0.59403503786277623</v>
      </c>
      <c r="H150">
        <v>432172.67864598904</v>
      </c>
      <c r="I150">
        <v>256725.71352272751</v>
      </c>
      <c r="J150" t="str">
        <f>IF(Table6_2[[#This Row],[/POP_OD_2022]]&lt;0.04,"Low",IF(Table6_2[[#This Row],[/POP_OD_2022]]&lt;0.2,"Moderate",IF(Table6_2[[#This Row],[/POP_OD_2022]]&lt;0.3,"High","Very High")))</f>
        <v>Very High</v>
      </c>
    </row>
    <row r="151" spans="1:10" x14ac:dyDescent="0.2">
      <c r="A151" t="s">
        <v>10</v>
      </c>
      <c r="B151" t="s">
        <v>166</v>
      </c>
      <c r="C151" t="s">
        <v>470</v>
      </c>
      <c r="D151">
        <v>105327</v>
      </c>
      <c r="E151">
        <v>59500</v>
      </c>
      <c r="F151">
        <v>0.56490738367180304</v>
      </c>
      <c r="G151">
        <v>0.77619575651071548</v>
      </c>
      <c r="H151">
        <v>123553.15054488379</v>
      </c>
      <c r="I151">
        <v>95901.431156468389</v>
      </c>
      <c r="J151" t="str">
        <f>IF(Table6_2[[#This Row],[/POP_OD_2022]]&lt;0.04,"Low",IF(Table6_2[[#This Row],[/POP_OD_2022]]&lt;0.2,"Moderate",IF(Table6_2[[#This Row],[/POP_OD_2022]]&lt;0.3,"High","Very High")))</f>
        <v>Very High</v>
      </c>
    </row>
    <row r="152" spans="1:10" x14ac:dyDescent="0.2">
      <c r="A152" t="s">
        <v>10</v>
      </c>
      <c r="B152" t="s">
        <v>158</v>
      </c>
      <c r="C152" t="s">
        <v>422</v>
      </c>
      <c r="D152">
        <v>214412</v>
      </c>
      <c r="E152">
        <v>107319</v>
      </c>
      <c r="F152">
        <v>0.50052702274126448</v>
      </c>
      <c r="G152">
        <v>0.6877356577382332</v>
      </c>
      <c r="H152">
        <v>251514.59848500026</v>
      </c>
      <c r="I152">
        <v>172975.55781984929</v>
      </c>
      <c r="J152" t="str">
        <f>IF(Table6_2[[#This Row],[/POP_OD_2022]]&lt;0.04,"Low",IF(Table6_2[[#This Row],[/POP_OD_2022]]&lt;0.2,"Moderate",IF(Table6_2[[#This Row],[/POP_OD_2022]]&lt;0.3,"High","Very High")))</f>
        <v>Very High</v>
      </c>
    </row>
    <row r="153" spans="1:10" x14ac:dyDescent="0.2">
      <c r="A153" t="s">
        <v>10</v>
      </c>
      <c r="B153" t="s">
        <v>159</v>
      </c>
      <c r="C153" t="s">
        <v>423</v>
      </c>
      <c r="D153">
        <v>141640</v>
      </c>
      <c r="E153">
        <v>62150</v>
      </c>
      <c r="F153">
        <v>0.43878847783112113</v>
      </c>
      <c r="G153">
        <v>0.60290547502594538</v>
      </c>
      <c r="H153">
        <v>166149.87840892971</v>
      </c>
      <c r="I153">
        <v>100172.67136763883</v>
      </c>
      <c r="J153" t="str">
        <f>IF(Table6_2[[#This Row],[/POP_OD_2022]]&lt;0.04,"Low",IF(Table6_2[[#This Row],[/POP_OD_2022]]&lt;0.2,"Moderate",IF(Table6_2[[#This Row],[/POP_OD_2022]]&lt;0.3,"High","Very High")))</f>
        <v>Very High</v>
      </c>
    </row>
    <row r="154" spans="1:10" x14ac:dyDescent="0.2">
      <c r="A154" t="s">
        <v>10</v>
      </c>
      <c r="B154" t="s">
        <v>160</v>
      </c>
      <c r="C154" t="s">
        <v>424</v>
      </c>
      <c r="D154">
        <v>186457</v>
      </c>
      <c r="E154">
        <v>78717</v>
      </c>
      <c r="F154">
        <v>0.4221724043613273</v>
      </c>
      <c r="G154">
        <v>0.58007460736531435</v>
      </c>
      <c r="H154">
        <v>218722.16802099554</v>
      </c>
      <c r="I154">
        <v>126875.17573686931</v>
      </c>
      <c r="J154" t="str">
        <f>IF(Table6_2[[#This Row],[/POP_OD_2022]]&lt;0.04,"Low",IF(Table6_2[[#This Row],[/POP_OD_2022]]&lt;0.2,"Moderate",IF(Table6_2[[#This Row],[/POP_OD_2022]]&lt;0.3,"High","Very High")))</f>
        <v>Very High</v>
      </c>
    </row>
    <row r="155" spans="1:10" x14ac:dyDescent="0.2">
      <c r="A155" t="s">
        <v>10</v>
      </c>
      <c r="B155" t="s">
        <v>161</v>
      </c>
      <c r="C155" t="s">
        <v>425</v>
      </c>
      <c r="D155">
        <v>205139</v>
      </c>
      <c r="E155">
        <v>107091</v>
      </c>
      <c r="F155">
        <v>0.52204115258434525</v>
      </c>
      <c r="G155">
        <v>0.71729656767125261</v>
      </c>
      <c r="H155">
        <v>240636.9663013939</v>
      </c>
      <c r="I155">
        <v>172608.06998281271</v>
      </c>
      <c r="J155" t="str">
        <f>IF(Table6_2[[#This Row],[/POP_OD_2022]]&lt;0.04,"Low",IF(Table6_2[[#This Row],[/POP_OD_2022]]&lt;0.2,"Moderate",IF(Table6_2[[#This Row],[/POP_OD_2022]]&lt;0.3,"High","Very High")))</f>
        <v>Very High</v>
      </c>
    </row>
    <row r="156" spans="1:10" x14ac:dyDescent="0.2">
      <c r="A156" t="s">
        <v>10</v>
      </c>
      <c r="B156" t="s">
        <v>145</v>
      </c>
      <c r="C156" t="s">
        <v>463</v>
      </c>
      <c r="D156">
        <v>346820</v>
      </c>
      <c r="E156">
        <v>68854</v>
      </c>
      <c r="F156">
        <v>0.19852949656882532</v>
      </c>
      <c r="G156">
        <v>0.27278410095708322</v>
      </c>
      <c r="H156">
        <v>406834.93949297519</v>
      </c>
      <c r="I156">
        <v>110978.10320752059</v>
      </c>
      <c r="J156" t="str">
        <f>IF(Table6_2[[#This Row],[/POP_OD_2022]]&lt;0.04,"Low",IF(Table6_2[[#This Row],[/POP_OD_2022]]&lt;0.2,"Moderate",IF(Table6_2[[#This Row],[/POP_OD_2022]]&lt;0.3,"High","Very High")))</f>
        <v>High</v>
      </c>
    </row>
    <row r="157" spans="1:10" x14ac:dyDescent="0.2">
      <c r="A157" t="s">
        <v>10</v>
      </c>
      <c r="B157" t="s">
        <v>477</v>
      </c>
      <c r="C157" t="s">
        <v>467</v>
      </c>
      <c r="G157">
        <v>0.27278410095708322</v>
      </c>
      <c r="J157" t="s">
        <v>271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D49C1-47A8-47F0-8D14-F05F760E40E9}">
  <dimension ref="A1:H162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32.6640625" customWidth="1"/>
    <col min="2" max="2" width="40.33203125" customWidth="1"/>
    <col min="3" max="3" width="17.1640625" customWidth="1"/>
    <col min="4" max="4" width="19.33203125" customWidth="1"/>
    <col min="5" max="5" width="20.6640625" customWidth="1"/>
    <col min="6" max="6" width="17" customWidth="1"/>
    <col min="7" max="7" width="15.1640625" customWidth="1"/>
    <col min="8" max="8" width="17.1640625" customWidth="1"/>
  </cols>
  <sheetData>
    <row r="1" spans="1:8" x14ac:dyDescent="0.2">
      <c r="A1" t="s">
        <v>311</v>
      </c>
      <c r="B1" t="s">
        <v>320</v>
      </c>
      <c r="C1" t="s">
        <v>302</v>
      </c>
      <c r="D1" t="s">
        <v>303</v>
      </c>
      <c r="E1" t="s">
        <v>304</v>
      </c>
      <c r="F1" t="s">
        <v>318</v>
      </c>
      <c r="G1" t="s">
        <v>266</v>
      </c>
      <c r="H1" t="s">
        <v>267</v>
      </c>
    </row>
    <row r="2" spans="1:8" x14ac:dyDescent="0.2">
      <c r="A2" t="s">
        <v>102</v>
      </c>
      <c r="B2" t="s">
        <v>104</v>
      </c>
      <c r="C2" cm="1">
        <f t="array" ref="C2">INDEX(TABLE1[],MATCH($B2,TABLE1[[#All],[Column1]],0)+1,4)</f>
        <v>159178</v>
      </c>
      <c r="D2" cm="1">
        <f t="array" ref="D2">INDEX(TABLE1[],MATCH($B2,TABLE1[[#All],[Column1]],0)+8,4)</f>
        <v>22162</v>
      </c>
      <c r="E2">
        <f t="shared" ref="E2:E58" si="0">D2/C2</f>
        <v>0.13922778273379488</v>
      </c>
      <c r="F2">
        <f>E2/'OD 2022'!$F$3</f>
        <v>4.3924877842563527E-2</v>
      </c>
      <c r="G2">
        <f>C2*'POP 2022 (tab20)'!$F$3</f>
        <v>187734.12824048757</v>
      </c>
      <c r="H2">
        <f t="shared" ref="H2:H58" si="1">F2*G2</f>
        <v>8246.1986498435726</v>
      </c>
    </row>
    <row r="3" spans="1:8" x14ac:dyDescent="0.2">
      <c r="A3" t="s">
        <v>102</v>
      </c>
      <c r="B3" t="s">
        <v>105</v>
      </c>
      <c r="C3" cm="1">
        <f t="array" ref="C3">INDEX(TABLE1[],MATCH($B3,TABLE1[[#All],[Column1]],0)+1,4)</f>
        <v>175352</v>
      </c>
      <c r="D3" cm="1">
        <f t="array" ref="D3">INDEX(TABLE1[],MATCH($B3,TABLE1[[#All],[Column1]],0)+8,4)</f>
        <v>20192</v>
      </c>
      <c r="E3">
        <f t="shared" si="0"/>
        <v>0.11515123865139833</v>
      </c>
      <c r="F3">
        <f>E3/'OD 2022'!$F$3</f>
        <v>3.6328985435712301E-2</v>
      </c>
      <c r="G3">
        <f>C3*'POP 2022 (tab20)'!$F$3</f>
        <v>206809.70269274633</v>
      </c>
      <c r="H3">
        <f t="shared" si="1"/>
        <v>7513.1866770887727</v>
      </c>
    </row>
    <row r="4" spans="1:8" x14ac:dyDescent="0.2">
      <c r="A4" t="s">
        <v>102</v>
      </c>
      <c r="B4" t="s">
        <v>106</v>
      </c>
      <c r="C4" cm="1">
        <f t="array" ref="C4">INDEX(TABLE1[],MATCH($B4,TABLE1[[#All],[Column1]],0)+1,4)</f>
        <v>298865</v>
      </c>
      <c r="D4" cm="1">
        <f t="array" ref="D4">INDEX(TABLE1[],MATCH($B4,TABLE1[[#All],[Column1]],0)+8,4)</f>
        <v>35477</v>
      </c>
      <c r="E4">
        <f t="shared" si="0"/>
        <v>0.11870577016378632</v>
      </c>
      <c r="F4">
        <f>E4/'OD 2022'!$F$3</f>
        <v>3.7450402148694883E-2</v>
      </c>
      <c r="G4">
        <f>C4*'POP 2022 (tab20)'!$F$3</f>
        <v>352480.62066738692</v>
      </c>
      <c r="H4">
        <f t="shared" si="1"/>
        <v>13200.540993615214</v>
      </c>
    </row>
    <row r="5" spans="1:8" x14ac:dyDescent="0.2">
      <c r="A5" t="s">
        <v>102</v>
      </c>
      <c r="B5" t="s">
        <v>103</v>
      </c>
      <c r="C5" cm="1">
        <f t="array" ref="C5">INDEX(TABLE1[],MATCH($B5,TABLE1[[#All],[Column1]],0)+1,4)</f>
        <v>199977</v>
      </c>
      <c r="D5" cm="1">
        <f t="array" ref="D5">INDEX(TABLE1[],MATCH($B5,TABLE1[[#All],[Column1]],0)+8,4)</f>
        <v>3149</v>
      </c>
      <c r="E5">
        <f t="shared" si="0"/>
        <v>1.5746810883251573E-2</v>
      </c>
      <c r="F5">
        <f>E5/'OD 2022'!$F$3</f>
        <v>4.9679505833923185E-3</v>
      </c>
      <c r="G5">
        <f>C5*'POP 2022 (tab20)'!$F$3</f>
        <v>235852.36504509405</v>
      </c>
      <c r="H5">
        <f t="shared" si="1"/>
        <v>1171.702894520233</v>
      </c>
    </row>
    <row r="6" spans="1:8" x14ac:dyDescent="0.2">
      <c r="A6" t="s">
        <v>102</v>
      </c>
      <c r="B6" t="s">
        <v>107</v>
      </c>
      <c r="C6" cm="1">
        <f t="array" ref="C6">INDEX(TABLE1[],MATCH($B6,TABLE1[[#All],[Column1]],0)+1,4)</f>
        <v>12195</v>
      </c>
      <c r="D6" cm="1">
        <f t="array" ref="D6">INDEX(TABLE1[],MATCH($B6,TABLE1[[#All],[Column1]],0)+8,4)</f>
        <v>3900</v>
      </c>
      <c r="E6">
        <f t="shared" si="0"/>
        <v>0.31980319803198032</v>
      </c>
      <c r="F6">
        <f>E6/'OD 2022'!$F$3</f>
        <v>0.10089449197129367</v>
      </c>
      <c r="G6">
        <f>C6*'POP 2022 (tab20)'!$F$3</f>
        <v>14382.751975101746</v>
      </c>
      <c r="H6">
        <f t="shared" si="1"/>
        <v>1451.1404536770115</v>
      </c>
    </row>
    <row r="7" spans="1:8" x14ac:dyDescent="0.2">
      <c r="A7" t="s">
        <v>102</v>
      </c>
      <c r="B7" t="s">
        <v>108</v>
      </c>
      <c r="C7" cm="1">
        <f t="array" ref="C7">INDEX(TABLE1[],MATCH($B7,TABLE1[[#All],[Column1]],0)+1,4)</f>
        <v>114170</v>
      </c>
      <c r="D7" cm="1">
        <f t="array" ref="D7">INDEX(TABLE1[],MATCH($B7,TABLE1[[#All],[Column1]],0)+8,4)</f>
        <v>39108</v>
      </c>
      <c r="E7">
        <f t="shared" si="0"/>
        <v>0.34254182359639135</v>
      </c>
      <c r="F7">
        <f>E7/'OD 2022'!$F$3</f>
        <v>0.10806828538100592</v>
      </c>
      <c r="G7">
        <f>C7*'POP 2022 (tab20)'!$F$3</f>
        <v>134651.8075438595</v>
      </c>
      <c r="H7">
        <f t="shared" si="1"/>
        <v>14551.589964718094</v>
      </c>
    </row>
    <row r="8" spans="1:8" x14ac:dyDescent="0.2">
      <c r="A8" t="s">
        <v>102</v>
      </c>
      <c r="B8" t="s">
        <v>109</v>
      </c>
      <c r="C8" cm="1">
        <f t="array" ref="C8">INDEX(TABLE1[],MATCH($B8,TABLE1[[#All],[Column1]],0)+1,4)</f>
        <v>61471</v>
      </c>
      <c r="D8" cm="1">
        <f t="array" ref="D8">INDEX(TABLE1[],MATCH($B8,TABLE1[[#All],[Column1]],0)+8,4)</f>
        <v>8273</v>
      </c>
      <c r="E8">
        <f t="shared" si="0"/>
        <v>0.13458378747702168</v>
      </c>
      <c r="F8">
        <f>E8/'OD 2022'!$F$3</f>
        <v>4.2459746958843053E-2</v>
      </c>
      <c r="G8">
        <f>C8*'POP 2022 (tab20)'!$F$3</f>
        <v>72498.741013651452</v>
      </c>
      <c r="H8">
        <f t="shared" si="1"/>
        <v>3078.2781982743372</v>
      </c>
    </row>
    <row r="9" spans="1:8" x14ac:dyDescent="0.2">
      <c r="A9" t="s">
        <v>102</v>
      </c>
      <c r="B9" t="s">
        <v>110</v>
      </c>
      <c r="C9" cm="1">
        <f t="array" ref="C9">INDEX(TABLE1[],MATCH($B9,TABLE1[[#All],[Column1]],0)+1,4)</f>
        <v>36663</v>
      </c>
      <c r="D9" cm="1">
        <f t="array" ref="D9">INDEX(TABLE1[],MATCH($B9,TABLE1[[#All],[Column1]],0)+8,4)</f>
        <v>8505</v>
      </c>
      <c r="E9">
        <f t="shared" si="0"/>
        <v>0.23197774322886835</v>
      </c>
      <c r="F9">
        <f>E9/'OD 2022'!$F$3</f>
        <v>7.3186499371351993E-2</v>
      </c>
      <c r="G9">
        <f>C9*'POP 2022 (tab20)'!$F$3</f>
        <v>43240.248926868007</v>
      </c>
      <c r="H9">
        <f t="shared" si="1"/>
        <v>3164.6024509033291</v>
      </c>
    </row>
    <row r="10" spans="1:8" x14ac:dyDescent="0.2">
      <c r="A10" t="s">
        <v>102</v>
      </c>
      <c r="B10" t="s">
        <v>118</v>
      </c>
      <c r="C10" cm="1">
        <f t="array" ref="C10">INDEX(TABLE1[],MATCH($B10,TABLE1[[#All],[Column1]],0)+1,4)</f>
        <v>86742</v>
      </c>
      <c r="D10" cm="1">
        <f t="array" ref="D10">INDEX(TABLE1[],MATCH($B10,TABLE1[[#All],[Column1]],0)+8,4)</f>
        <v>11348</v>
      </c>
      <c r="E10">
        <f t="shared" si="0"/>
        <v>0.13082474464503932</v>
      </c>
      <c r="F10">
        <f>E10/'OD 2022'!$F$3</f>
        <v>4.1273809109674743E-2</v>
      </c>
      <c r="G10">
        <f>C10*'POP 2022 (tab20)'!$F$3</f>
        <v>102303.29412253184</v>
      </c>
      <c r="H10">
        <f t="shared" si="1"/>
        <v>4222.4466329042889</v>
      </c>
    </row>
    <row r="11" spans="1:8" x14ac:dyDescent="0.2">
      <c r="A11" t="s">
        <v>102</v>
      </c>
      <c r="B11" t="s">
        <v>111</v>
      </c>
      <c r="C11" cm="1">
        <f t="array" ref="C11">INDEX(TABLE1[],MATCH($B11,TABLE1[[#All],[Column1]],0)+1,4)</f>
        <v>127487</v>
      </c>
      <c r="D11" cm="1">
        <f t="array" ref="D11">INDEX(TABLE1[],MATCH($B11,TABLE1[[#All],[Column1]],0)+8,4)</f>
        <v>23747</v>
      </c>
      <c r="E11">
        <f t="shared" si="0"/>
        <v>0.18626997262465977</v>
      </c>
      <c r="F11">
        <f>E11/'OD 2022'!$F$3</f>
        <v>5.8766186120479222E-2</v>
      </c>
      <c r="G11">
        <f>C11*'POP 2022 (tab20)'!$F$3</f>
        <v>150357.84346451794</v>
      </c>
      <c r="H11">
        <f t="shared" si="1"/>
        <v>8835.9570137097417</v>
      </c>
    </row>
    <row r="12" spans="1:8" x14ac:dyDescent="0.2">
      <c r="A12" t="s">
        <v>102</v>
      </c>
      <c r="B12" t="s">
        <v>112</v>
      </c>
      <c r="C12" cm="1">
        <f t="array" ref="C12">INDEX(TABLE1[],MATCH($B12,TABLE1[[#All],[Column1]],0)+1,4)</f>
        <v>271359</v>
      </c>
      <c r="D12" cm="1">
        <f t="array" ref="D12">INDEX(TABLE1[],MATCH($B12,TABLE1[[#All],[Column1]],0)+8,4)</f>
        <v>21455</v>
      </c>
      <c r="E12">
        <f t="shared" si="0"/>
        <v>7.9065002450628141E-2</v>
      </c>
      <c r="F12">
        <f>E12/'OD 2022'!$F$3</f>
        <v>2.4944163485718155E-2</v>
      </c>
      <c r="G12">
        <f>C12*'POP 2022 (tab20)'!$F$3</f>
        <v>320040.11424449651</v>
      </c>
      <c r="H12">
        <f t="shared" si="1"/>
        <v>7983.1329317026366</v>
      </c>
    </row>
    <row r="13" spans="1:8" x14ac:dyDescent="0.2">
      <c r="A13" t="s">
        <v>102</v>
      </c>
      <c r="B13" t="s">
        <v>113</v>
      </c>
      <c r="C13" cm="1">
        <f t="array" ref="C13">INDEX(TABLE1[],MATCH($B13,TABLE1[[#All],[Column1]],0)+1,4)</f>
        <v>169944</v>
      </c>
      <c r="D13" cm="1">
        <f t="array" ref="D13">INDEX(TABLE1[],MATCH($B13,TABLE1[[#All],[Column1]],0)+8,4)</f>
        <v>10377</v>
      </c>
      <c r="E13">
        <f t="shared" si="0"/>
        <v>6.1061290778138683E-2</v>
      </c>
      <c r="F13">
        <f>E13/'OD 2022'!$F$3</f>
        <v>1.9264184817675487E-2</v>
      </c>
      <c r="G13">
        <f>C13*'POP 2022 (tab20)'!$F$3</f>
        <v>200431.5212510612</v>
      </c>
      <c r="H13">
        <f t="shared" si="1"/>
        <v>3861.1498686682949</v>
      </c>
    </row>
    <row r="14" spans="1:8" x14ac:dyDescent="0.2">
      <c r="A14" t="s">
        <v>102</v>
      </c>
      <c r="B14" t="s">
        <v>114</v>
      </c>
      <c r="C14" cm="1">
        <f t="array" ref="C14">INDEX(TABLE1[],MATCH($B14,TABLE1[[#All],[Column1]],0)+1,4)</f>
        <v>98754</v>
      </c>
      <c r="D14" cm="1">
        <f t="array" ref="D14">INDEX(TABLE1[],MATCH($B14,TABLE1[[#All],[Column1]],0)+8,4)</f>
        <v>7689</v>
      </c>
      <c r="E14">
        <f t="shared" si="0"/>
        <v>7.7860137310893737E-2</v>
      </c>
      <c r="F14">
        <f>E14/'OD 2022'!$F$3</f>
        <v>2.456404140777925E-2</v>
      </c>
      <c r="G14">
        <f>C14*'POP 2022 (tab20)'!$F$3</f>
        <v>116470.21636319786</v>
      </c>
      <c r="H14">
        <f t="shared" si="1"/>
        <v>2860.9792175186008</v>
      </c>
    </row>
    <row r="15" spans="1:8" x14ac:dyDescent="0.2">
      <c r="A15" t="s">
        <v>102</v>
      </c>
      <c r="B15" t="s">
        <v>115</v>
      </c>
      <c r="C15" cm="1">
        <f t="array" ref="C15">INDEX(TABLE1[],MATCH($B15,TABLE1[[#All],[Column1]],0)+1,4)</f>
        <v>244990</v>
      </c>
      <c r="D15" cm="1">
        <f t="array" ref="D15">INDEX(TABLE1[],MATCH($B15,TABLE1[[#All],[Column1]],0)+8,4)</f>
        <v>60881</v>
      </c>
      <c r="E15">
        <f t="shared" si="0"/>
        <v>0.24850402057226825</v>
      </c>
      <c r="F15">
        <f>E15/'OD 2022'!$F$3</f>
        <v>7.8400363294539824E-2</v>
      </c>
      <c r="G15">
        <f>C15*'POP 2022 (tab20)'!$F$3</f>
        <v>288940.58272900182</v>
      </c>
      <c r="H15">
        <f t="shared" si="1"/>
        <v>22653.046656489783</v>
      </c>
    </row>
    <row r="16" spans="1:8" x14ac:dyDescent="0.2">
      <c r="A16" t="s">
        <v>102</v>
      </c>
      <c r="B16" t="s">
        <v>116</v>
      </c>
      <c r="C16" cm="1">
        <f t="array" ref="C16">INDEX(TABLE1[],MATCH($B16,TABLE1[[#All],[Column1]],0)+1,4)</f>
        <v>89650</v>
      </c>
      <c r="D16" cm="1">
        <f t="array" ref="D16">INDEX(TABLE1[],MATCH($B16,TABLE1[[#All],[Column1]],0)+8,4)</f>
        <v>4799</v>
      </c>
      <c r="E16">
        <f t="shared" si="0"/>
        <v>5.3530395984383715E-2</v>
      </c>
      <c r="F16">
        <f>E16/'OD 2022'!$F$3</f>
        <v>1.6888267975752019E-2</v>
      </c>
      <c r="G16">
        <f>C16*'POP 2022 (tab20)'!$F$3</f>
        <v>105732.98192438472</v>
      </c>
      <c r="H16">
        <f t="shared" si="1"/>
        <v>1785.6469326143535</v>
      </c>
    </row>
    <row r="17" spans="1:8" x14ac:dyDescent="0.2">
      <c r="A17" t="s">
        <v>102</v>
      </c>
      <c r="B17" t="s">
        <v>117</v>
      </c>
      <c r="C17" cm="1">
        <f t="array" ref="C17">INDEX(TABLE1[],MATCH($B17,TABLE1[[#All],[Column1]],0)+1,4)</f>
        <v>66929</v>
      </c>
      <c r="D17" cm="1">
        <f t="array" ref="D17">INDEX(TABLE1[],MATCH($B17,TABLE1[[#All],[Column1]],0)+8,4)</f>
        <v>20791</v>
      </c>
      <c r="E17">
        <f t="shared" si="0"/>
        <v>0.31064262128524256</v>
      </c>
      <c r="F17">
        <f>E17/'OD 2022'!$F$3</f>
        <v>9.8004427885900358E-2</v>
      </c>
      <c r="G17">
        <f>C17*'POP 2022 (tab20)'!$F$3</f>
        <v>78935.892328133239</v>
      </c>
      <c r="H17">
        <f t="shared" si="1"/>
        <v>7736.0669672817294</v>
      </c>
    </row>
    <row r="18" spans="1:8" x14ac:dyDescent="0.2">
      <c r="A18" t="s">
        <v>102</v>
      </c>
      <c r="B18" t="s">
        <v>119</v>
      </c>
      <c r="C18" cm="1">
        <f t="array" ref="C18">INDEX(TABLE1[],MATCH($B18,TABLE1[[#All],[Column1]],0)+1,4)</f>
        <v>50208</v>
      </c>
      <c r="D18" cm="1">
        <f t="array" ref="D18">INDEX(TABLE1[],MATCH($B18,TABLE1[[#All],[Column1]],0)+8,4)</f>
        <v>23740</v>
      </c>
      <c r="E18">
        <f t="shared" si="0"/>
        <v>0.4728330146590185</v>
      </c>
      <c r="F18">
        <f>E18/'OD 2022'!$F$3</f>
        <v>0.14917376403630056</v>
      </c>
      <c r="G18">
        <f>C18*'POP 2022 (tab20)'!$F$3</f>
        <v>59215.187467479169</v>
      </c>
      <c r="H18">
        <f t="shared" si="1"/>
        <v>8833.3524026390405</v>
      </c>
    </row>
    <row r="19" spans="1:8" x14ac:dyDescent="0.2">
      <c r="A19" t="s">
        <v>225</v>
      </c>
      <c r="B19" t="s">
        <v>227</v>
      </c>
      <c r="C19" cm="1">
        <f t="array" ref="C19">INDEX(TABLE1[],MATCH($B19,TABLE1[[#All],[Column1]],0)+1,4)</f>
        <v>140873</v>
      </c>
      <c r="D19" cm="1">
        <f t="array" ref="D19">INDEX(TABLE1[],MATCH($B19,TABLE1[[#All],[Column1]],0)+8,4)</f>
        <v>2179</v>
      </c>
      <c r="E19">
        <f t="shared" si="0"/>
        <v>1.5467832728769886E-2</v>
      </c>
      <c r="F19">
        <f>E19/'OD 2022'!$F$4</f>
        <v>2.4980609780448405E-2</v>
      </c>
      <c r="G19">
        <f>C19*'POP 2022 (tab20)'!$F$4</f>
        <v>149033.64333014083</v>
      </c>
      <c r="H19">
        <f t="shared" si="1"/>
        <v>3722.9512881887749</v>
      </c>
    </row>
    <row r="20" spans="1:8" x14ac:dyDescent="0.2">
      <c r="A20" t="s">
        <v>225</v>
      </c>
      <c r="B20" t="s">
        <v>229</v>
      </c>
      <c r="C20" cm="1">
        <f t="array" ref="C20">INDEX(TABLE1[],MATCH($B20,TABLE1[[#All],[Column1]],0)+1,4)</f>
        <v>27065</v>
      </c>
      <c r="D20" cm="1">
        <f t="array" ref="D20">INDEX(TABLE1[],MATCH($B20,TABLE1[[#All],[Column1]],0)+8,4)</f>
        <v>5514</v>
      </c>
      <c r="E20">
        <f t="shared" si="0"/>
        <v>0.20373175688158138</v>
      </c>
      <c r="F20">
        <f>E20/'OD 2022'!$F$4</f>
        <v>0.32902757663508236</v>
      </c>
      <c r="G20">
        <f>C20*'POP 2022 (tab20)'!$F$4</f>
        <v>28632.850558519101</v>
      </c>
      <c r="H20">
        <f t="shared" si="1"/>
        <v>9420.9974314240044</v>
      </c>
    </row>
    <row r="21" spans="1:8" x14ac:dyDescent="0.2">
      <c r="A21" t="s">
        <v>225</v>
      </c>
      <c r="B21" t="s">
        <v>230</v>
      </c>
      <c r="C21" cm="1">
        <f t="array" ref="C21">INDEX(TABLE1[],MATCH($B21,TABLE1[[#All],[Column1]],0)+1,4)</f>
        <v>22008</v>
      </c>
      <c r="D21" cm="1">
        <f t="array" ref="D21">INDEX(TABLE1[],MATCH($B21,TABLE1[[#All],[Column1]],0)+8,4)</f>
        <v>3899</v>
      </c>
      <c r="E21">
        <f t="shared" si="0"/>
        <v>0.17716284987277353</v>
      </c>
      <c r="F21">
        <f>E21/'OD 2022'!$F$4</f>
        <v>0.28611868888602066</v>
      </c>
      <c r="G21">
        <f>C21*'POP 2022 (tab20)'!$F$4</f>
        <v>23282.903199404707</v>
      </c>
      <c r="H21">
        <f t="shared" si="1"/>
        <v>6661.6737368738104</v>
      </c>
    </row>
    <row r="22" spans="1:8" x14ac:dyDescent="0.2">
      <c r="A22" t="s">
        <v>225</v>
      </c>
      <c r="B22" t="s">
        <v>231</v>
      </c>
      <c r="C22" cm="1">
        <f t="array" ref="C22">INDEX(TABLE1[],MATCH($B22,TABLE1[[#All],[Column1]],0)+1,4)</f>
        <v>216885</v>
      </c>
      <c r="D22" cm="1">
        <f t="array" ref="D22">INDEX(TABLE1[],MATCH($B22,TABLE1[[#All],[Column1]],0)+8,4)</f>
        <v>7372</v>
      </c>
      <c r="E22">
        <f t="shared" si="0"/>
        <v>3.3990363556723607E-2</v>
      </c>
      <c r="F22">
        <f>E22/'OD 2022'!$F$4</f>
        <v>5.4894568825196589E-2</v>
      </c>
      <c r="G22">
        <f>C22*'POP 2022 (tab20)'!$F$4</f>
        <v>229448.948582465</v>
      </c>
      <c r="H22">
        <f t="shared" si="1"/>
        <v>12595.501099829118</v>
      </c>
    </row>
    <row r="23" spans="1:8" x14ac:dyDescent="0.2">
      <c r="A23" t="s">
        <v>225</v>
      </c>
      <c r="B23" t="s">
        <v>238</v>
      </c>
      <c r="C23" cm="1">
        <f t="array" ref="C23">INDEX(TABLE1[],MATCH($B23,TABLE1[[#All],[Column1]],0)+1,4)</f>
        <v>118799</v>
      </c>
      <c r="D23" cm="1">
        <f t="array" ref="D23">INDEX(TABLE1[],MATCH($B23,TABLE1[[#All],[Column1]],0)+8,4)</f>
        <v>3957</v>
      </c>
      <c r="E23">
        <f t="shared" si="0"/>
        <v>3.3308361181491428E-2</v>
      </c>
      <c r="F23">
        <f>E23/'OD 2022'!$F$4</f>
        <v>5.3793132347070866E-2</v>
      </c>
      <c r="G23">
        <f>C23*'POP 2022 (tab20)'!$F$4</f>
        <v>125680.91681143583</v>
      </c>
      <c r="H23">
        <f t="shared" si="1"/>
        <v>6760.7701915387715</v>
      </c>
    </row>
    <row r="24" spans="1:8" x14ac:dyDescent="0.2">
      <c r="A24" t="s">
        <v>225</v>
      </c>
      <c r="B24" t="s">
        <v>228</v>
      </c>
      <c r="C24" cm="1">
        <f t="array" ref="C24">INDEX(TABLE1[],MATCH($B24,TABLE1[[#All],[Column1]],0)+1,4)</f>
        <v>216777</v>
      </c>
      <c r="D24" cm="1">
        <f t="array" ref="D24">INDEX(TABLE1[],MATCH($B24,TABLE1[[#All],[Column1]],0)+8,4)</f>
        <v>18627</v>
      </c>
      <c r="E24">
        <f t="shared" si="0"/>
        <v>8.5927012552069637E-2</v>
      </c>
      <c r="F24">
        <f>E24/'OD 2022'!$F$4</f>
        <v>0.13877245815895564</v>
      </c>
      <c r="G24">
        <f>C24*'POP 2022 (tab20)'!$F$4</f>
        <v>229334.69224179181</v>
      </c>
      <c r="H24">
        <f t="shared" si="1"/>
        <v>31825.338983521022</v>
      </c>
    </row>
    <row r="25" spans="1:8" x14ac:dyDescent="0.2">
      <c r="A25" t="s">
        <v>225</v>
      </c>
      <c r="B25" t="s">
        <v>226</v>
      </c>
      <c r="C25" cm="1">
        <f t="array" ref="C25">INDEX(TABLE1[],MATCH($B25,TABLE1[[#All],[Column1]],0)+1,4)</f>
        <v>141525</v>
      </c>
      <c r="D25" cm="1">
        <f t="array" ref="D25">INDEX(TABLE1[],MATCH($B25,TABLE1[[#All],[Column1]],0)+8,4)</f>
        <v>436</v>
      </c>
      <c r="E25">
        <f t="shared" si="0"/>
        <v>3.0807277866101396E-3</v>
      </c>
      <c r="F25">
        <f>E25/'OD 2022'!$F$4</f>
        <v>4.9753873103341164E-3</v>
      </c>
      <c r="G25">
        <f>C25*'POP 2022 (tab20)'!$F$4</f>
        <v>149723.41309050124</v>
      </c>
      <c r="H25">
        <f t="shared" si="1"/>
        <v>744.93196955039286</v>
      </c>
    </row>
    <row r="26" spans="1:8" x14ac:dyDescent="0.2">
      <c r="A26" t="s">
        <v>225</v>
      </c>
      <c r="B26" t="s">
        <v>232</v>
      </c>
      <c r="C26" cm="1">
        <f t="array" ref="C26">INDEX(TABLE1[],MATCH($B26,TABLE1[[#All],[Column1]],0)+1,4)</f>
        <v>89920</v>
      </c>
      <c r="D26" cm="1">
        <f t="array" ref="D26">INDEX(TABLE1[],MATCH($B26,TABLE1[[#All],[Column1]],0)+8,4)</f>
        <v>6539</v>
      </c>
      <c r="E26">
        <f t="shared" si="0"/>
        <v>7.2720195729537362E-2</v>
      </c>
      <c r="F26">
        <f>E26/'OD 2022'!$F$4</f>
        <v>0.11744339782641755</v>
      </c>
      <c r="G26">
        <f>C26*'POP 2022 (tab20)'!$F$4</f>
        <v>95128.982901239142</v>
      </c>
      <c r="H26">
        <f t="shared" si="1"/>
        <v>11172.270983692701</v>
      </c>
    </row>
    <row r="27" spans="1:8" x14ac:dyDescent="0.2">
      <c r="A27" t="s">
        <v>225</v>
      </c>
      <c r="B27" t="s">
        <v>237</v>
      </c>
      <c r="C27" cm="1">
        <f t="array" ref="C27">INDEX(TABLE1[],MATCH($B27,TABLE1[[#All],[Column1]],0)+1,4)</f>
        <v>150221</v>
      </c>
      <c r="D27" cm="1">
        <f t="array" ref="D27">INDEX(TABLE1[],MATCH($B27,TABLE1[[#All],[Column1]],0)+8,4)</f>
        <v>2283</v>
      </c>
      <c r="E27">
        <f t="shared" si="0"/>
        <v>1.5197608856285074E-2</v>
      </c>
      <c r="F27">
        <f>E27/'OD 2022'!$F$4</f>
        <v>2.4544197179518917E-2</v>
      </c>
      <c r="G27">
        <f>C27*'POP 2022 (tab20)'!$F$4</f>
        <v>158923.16437285417</v>
      </c>
      <c r="H27">
        <f t="shared" si="1"/>
        <v>3900.6414827604285</v>
      </c>
    </row>
    <row r="28" spans="1:8" x14ac:dyDescent="0.2">
      <c r="A28" t="s">
        <v>225</v>
      </c>
      <c r="B28" t="s">
        <v>233</v>
      </c>
      <c r="C28" cm="1">
        <f t="array" ref="C28">INDEX(TABLE1[],MATCH($B28,TABLE1[[#All],[Column1]],0)+1,4)</f>
        <v>38148</v>
      </c>
      <c r="D28" cm="1">
        <f t="array" ref="D28">INDEX(TABLE1[],MATCH($B28,TABLE1[[#All],[Column1]],0)+8,4)</f>
        <v>3233</v>
      </c>
      <c r="E28">
        <f t="shared" si="0"/>
        <v>8.4748872811156548E-2</v>
      </c>
      <c r="F28">
        <f>E28/'OD 2022'!$F$4</f>
        <v>0.13686975791318379</v>
      </c>
      <c r="G28">
        <f>C28*'POP 2022 (tab20)'!$F$4</f>
        <v>40357.878555565738</v>
      </c>
      <c r="H28">
        <f t="shared" si="1"/>
        <v>5523.7730677899535</v>
      </c>
    </row>
    <row r="29" spans="1:8" x14ac:dyDescent="0.2">
      <c r="A29" t="s">
        <v>225</v>
      </c>
      <c r="B29" t="s">
        <v>234</v>
      </c>
      <c r="C29" cm="1">
        <f t="array" ref="C29">INDEX(TABLE1[],MATCH($B29,TABLE1[[#All],[Column1]],0)+1,4)</f>
        <v>136829</v>
      </c>
      <c r="D29" cm="1">
        <f t="array" ref="D29">INDEX(TABLE1[],MATCH($B29,TABLE1[[#All],[Column1]],0)+8,4)</f>
        <v>15042</v>
      </c>
      <c r="E29">
        <f t="shared" si="0"/>
        <v>0.10993283587543576</v>
      </c>
      <c r="F29">
        <f>E29/'OD 2022'!$F$4</f>
        <v>0.17754195582646029</v>
      </c>
      <c r="G29">
        <f>C29*'POP 2022 (tab20)'!$F$4</f>
        <v>144755.37812937779</v>
      </c>
      <c r="H29">
        <f t="shared" si="1"/>
        <v>25700.152949488547</v>
      </c>
    </row>
    <row r="30" spans="1:8" x14ac:dyDescent="0.2">
      <c r="A30" t="s">
        <v>225</v>
      </c>
      <c r="B30" t="s">
        <v>239</v>
      </c>
      <c r="C30" cm="1">
        <f t="array" ref="C30">INDEX(TABLE1[],MATCH($B30,TABLE1[[#All],[Column1]],0)+1,4)</f>
        <v>28343</v>
      </c>
      <c r="D30" cm="1">
        <f t="array" ref="D30">INDEX(TABLE1[],MATCH($B30,TABLE1[[#All],[Column1]],0)+8,4)</f>
        <v>3875</v>
      </c>
      <c r="E30">
        <f t="shared" si="0"/>
        <v>0.13671806089687047</v>
      </c>
      <c r="F30">
        <f>E30/'OD 2022'!$F$4</f>
        <v>0.22080019800394576</v>
      </c>
      <c r="G30">
        <f>C30*'POP 2022 (tab20)'!$F$4</f>
        <v>29984.883923151927</v>
      </c>
      <c r="H30">
        <f t="shared" si="1"/>
        <v>6620.6683073572758</v>
      </c>
    </row>
    <row r="31" spans="1:8" x14ac:dyDescent="0.2">
      <c r="A31" t="s">
        <v>225</v>
      </c>
      <c r="B31" t="s">
        <v>235</v>
      </c>
      <c r="C31" cm="1">
        <f t="array" ref="C31">INDEX(TABLE1[],MATCH($B31,TABLE1[[#All],[Column1]],0)+1,4)</f>
        <v>21449</v>
      </c>
      <c r="D31" cm="1">
        <f t="array" ref="D31">INDEX(TABLE1[],MATCH($B31,TABLE1[[#All],[Column1]],0)+8,4)</f>
        <v>6031</v>
      </c>
      <c r="E31">
        <f t="shared" si="0"/>
        <v>0.2811786097253951</v>
      </c>
      <c r="F31">
        <f>E31/'OD 2022'!$F$4</f>
        <v>0.45410454401246236</v>
      </c>
      <c r="G31">
        <f>C31*'POP 2022 (tab20)'!$F$4</f>
        <v>22691.520843512884</v>
      </c>
      <c r="H31">
        <f t="shared" si="1"/>
        <v>10304.322725592703</v>
      </c>
    </row>
    <row r="32" spans="1:8" x14ac:dyDescent="0.2">
      <c r="A32" t="s">
        <v>225</v>
      </c>
      <c r="B32" t="s">
        <v>236</v>
      </c>
      <c r="C32" cm="1">
        <f t="array" ref="C32">INDEX(TABLE1[],MATCH($B32,TABLE1[[#All],[Column1]],0)+1,4)</f>
        <v>36697</v>
      </c>
      <c r="D32" cm="1">
        <f t="array" ref="D32">INDEX(TABLE1[],MATCH($B32,TABLE1[[#All],[Column1]],0)+8,4)</f>
        <v>1524</v>
      </c>
      <c r="E32">
        <f t="shared" si="0"/>
        <v>4.1529280322642179E-2</v>
      </c>
      <c r="F32">
        <f>E32/'OD 2022'!$F$4</f>
        <v>6.7069948608455277E-2</v>
      </c>
      <c r="G32">
        <f>C32*'POP 2022 (tab20)'!$F$4</f>
        <v>38822.823460039734</v>
      </c>
      <c r="H32">
        <f t="shared" si="1"/>
        <v>2603.844774299997</v>
      </c>
    </row>
    <row r="33" spans="1:8" x14ac:dyDescent="0.2">
      <c r="A33" t="s">
        <v>210</v>
      </c>
      <c r="B33" t="s">
        <v>211</v>
      </c>
      <c r="C33" cm="1">
        <f t="array" ref="C33">INDEX(TABLE1[],MATCH($B33,TABLE1[[#All],[Column1]],0)+1,4)</f>
        <v>81992</v>
      </c>
      <c r="D33" cm="1">
        <f t="array" ref="D33">INDEX(TABLE1[],MATCH($B33,TABLE1[[#All],[Column1]],0)+8,4)</f>
        <v>1603</v>
      </c>
      <c r="E33">
        <f t="shared" si="0"/>
        <v>1.9550687871987511E-2</v>
      </c>
      <c r="F33">
        <f>E33/'OD 2022'!$F$5</f>
        <v>2.0026165528411421E-2</v>
      </c>
      <c r="G33">
        <f>C33*'POP 2022 (tab20)'!$F$5</f>
        <v>88286.560538561083</v>
      </c>
      <c r="H33">
        <f t="shared" si="1"/>
        <v>1768.04127527934</v>
      </c>
    </row>
    <row r="34" spans="1:8" x14ac:dyDescent="0.2">
      <c r="A34" t="s">
        <v>210</v>
      </c>
      <c r="B34" t="s">
        <v>220</v>
      </c>
      <c r="C34" cm="1">
        <f t="array" ref="C34">INDEX(TABLE1[],MATCH($B34,TABLE1[[#All],[Column1]],0)+1,4)</f>
        <v>129928</v>
      </c>
      <c r="D34" cm="1">
        <f t="array" ref="D34">INDEX(TABLE1[],MATCH($B34,TABLE1[[#All],[Column1]],0)+8,4)</f>
        <v>860</v>
      </c>
      <c r="E34">
        <f t="shared" si="0"/>
        <v>6.6190505510744409E-3</v>
      </c>
      <c r="F34">
        <f>E34/'OD 2022'!$F$5</f>
        <v>6.7800275286817417E-3</v>
      </c>
      <c r="G34">
        <f>C34*'POP 2022 (tab20)'!$F$5</f>
        <v>139902.62754481126</v>
      </c>
      <c r="H34">
        <f t="shared" si="1"/>
        <v>948.54366608872886</v>
      </c>
    </row>
    <row r="35" spans="1:8" x14ac:dyDescent="0.2">
      <c r="A35" t="s">
        <v>210</v>
      </c>
      <c r="B35" t="s">
        <v>212</v>
      </c>
      <c r="C35" cm="1">
        <f t="array" ref="C35">INDEX(TABLE1[],MATCH($B35,TABLE1[[#All],[Column1]],0)+1,4)</f>
        <v>43967</v>
      </c>
      <c r="D35" cm="1">
        <f t="array" ref="D35">INDEX(TABLE1[],MATCH($B35,TABLE1[[#All],[Column1]],0)+8,4)</f>
        <v>12203</v>
      </c>
      <c r="E35">
        <f t="shared" si="0"/>
        <v>0.27754907089407965</v>
      </c>
      <c r="F35">
        <f>E35/'OD 2022'!$F$5</f>
        <v>0.28429913424916176</v>
      </c>
      <c r="G35">
        <f>C35*'POP 2022 (tab20)'!$F$5</f>
        <v>47342.365196591316</v>
      </c>
      <c r="H35">
        <f t="shared" si="1"/>
        <v>13459.393438698558</v>
      </c>
    </row>
    <row r="36" spans="1:8" x14ac:dyDescent="0.2">
      <c r="A36" t="s">
        <v>210</v>
      </c>
      <c r="B36" t="s">
        <v>213</v>
      </c>
      <c r="C36" cm="1">
        <f t="array" ref="C36">INDEX(TABLE1[],MATCH($B36,TABLE1[[#All],[Column1]],0)+1,4)</f>
        <v>36016</v>
      </c>
      <c r="D36" cm="1">
        <f t="array" ref="D36">INDEX(TABLE1[],MATCH($B36,TABLE1[[#All],[Column1]],0)+8,4)</f>
        <v>10677</v>
      </c>
      <c r="E36">
        <f t="shared" si="0"/>
        <v>0.29645157707685471</v>
      </c>
      <c r="F36">
        <f>E36/'OD 2022'!$F$5</f>
        <v>0.30366135414631723</v>
      </c>
      <c r="G36">
        <f>C36*'POP 2022 (tab20)'!$F$5</f>
        <v>38780.963561772078</v>
      </c>
      <c r="H36">
        <f t="shared" si="1"/>
        <v>11776.279910266696</v>
      </c>
    </row>
    <row r="37" spans="1:8" x14ac:dyDescent="0.2">
      <c r="A37" t="s">
        <v>210</v>
      </c>
      <c r="B37" t="s">
        <v>214</v>
      </c>
      <c r="C37" cm="1">
        <f t="array" ref="C37">INDEX(TABLE1[],MATCH($B37,TABLE1[[#All],[Column1]],0)+1,4)</f>
        <v>114759</v>
      </c>
      <c r="D37" cm="1">
        <f t="array" ref="D37">INDEX(TABLE1[],MATCH($B37,TABLE1[[#All],[Column1]],0)+8,4)</f>
        <v>8569</v>
      </c>
      <c r="E37">
        <f t="shared" si="0"/>
        <v>7.4669524830296541E-2</v>
      </c>
      <c r="F37">
        <f>E37/'OD 2022'!$F$5</f>
        <v>7.6485506493195812E-2</v>
      </c>
      <c r="G37">
        <f>C37*'POP 2022 (tab20)'!$F$5</f>
        <v>123569.09699537432</v>
      </c>
      <c r="H37">
        <f t="shared" si="1"/>
        <v>9451.2449705980453</v>
      </c>
    </row>
    <row r="38" spans="1:8" x14ac:dyDescent="0.2">
      <c r="A38" t="s">
        <v>210</v>
      </c>
      <c r="B38" t="s">
        <v>215</v>
      </c>
      <c r="C38" cm="1">
        <f t="array" ref="C38">INDEX(TABLE1[],MATCH($B38,TABLE1[[#All],[Column1]],0)+1,4)</f>
        <v>113147</v>
      </c>
      <c r="D38" cm="1">
        <f t="array" ref="D38">INDEX(TABLE1[],MATCH($B38,TABLE1[[#All],[Column1]],0)+8,4)</f>
        <v>12951</v>
      </c>
      <c r="E38">
        <f t="shared" si="0"/>
        <v>0.11446171794214606</v>
      </c>
      <c r="F38">
        <f>E38/'OD 2022'!$F$5</f>
        <v>0.11724545577038717</v>
      </c>
      <c r="G38">
        <f>C38*'POP 2022 (tab20)'!$F$5</f>
        <v>121833.34307318483</v>
      </c>
      <c r="H38">
        <f t="shared" si="1"/>
        <v>14284.405836645499</v>
      </c>
    </row>
    <row r="39" spans="1:8" x14ac:dyDescent="0.2">
      <c r="A39" t="s">
        <v>210</v>
      </c>
      <c r="B39" t="s">
        <v>216</v>
      </c>
      <c r="C39" cm="1">
        <f t="array" ref="C39">INDEX(TABLE1[],MATCH($B39,TABLE1[[#All],[Column1]],0)+1,4)</f>
        <v>56965</v>
      </c>
      <c r="D39" cm="1">
        <f t="array" ref="D39">INDEX(TABLE1[],MATCH($B39,TABLE1[[#All],[Column1]],0)+8,4)</f>
        <v>11524</v>
      </c>
      <c r="E39">
        <f t="shared" si="0"/>
        <v>0.20229965768454314</v>
      </c>
      <c r="F39">
        <f>E39/'OD 2022'!$F$5</f>
        <v>0.20721963634519305</v>
      </c>
      <c r="G39">
        <f>C39*'POP 2022 (tab20)'!$F$5</f>
        <v>61338.227157273053</v>
      </c>
      <c r="H39">
        <f t="shared" si="1"/>
        <v>12710.485125588966</v>
      </c>
    </row>
    <row r="40" spans="1:8" x14ac:dyDescent="0.2">
      <c r="A40" t="s">
        <v>210</v>
      </c>
      <c r="B40" t="s">
        <v>217</v>
      </c>
      <c r="C40" cm="1">
        <f t="array" ref="C40">INDEX(TABLE1[],MATCH($B40,TABLE1[[#All],[Column1]],0)+1,4)</f>
        <v>105172</v>
      </c>
      <c r="D40" cm="1">
        <f t="array" ref="D40">INDEX(TABLE1[],MATCH($B40,TABLE1[[#All],[Column1]],0)+8,4)</f>
        <v>3919</v>
      </c>
      <c r="E40">
        <f t="shared" si="0"/>
        <v>3.726276955843761E-2</v>
      </c>
      <c r="F40">
        <f>E40/'OD 2022'!$F$5</f>
        <v>3.8169009505467616E-2</v>
      </c>
      <c r="G40">
        <f>C40*'POP 2022 (tab20)'!$F$5</f>
        <v>113246.09894820894</v>
      </c>
      <c r="H40">
        <f t="shared" si="1"/>
        <v>4322.4914272113128</v>
      </c>
    </row>
    <row r="41" spans="1:8" x14ac:dyDescent="0.2">
      <c r="A41" t="s">
        <v>210</v>
      </c>
      <c r="B41" t="s">
        <v>218</v>
      </c>
      <c r="C41" cm="1">
        <f t="array" ref="C41">INDEX(TABLE1[],MATCH($B41,TABLE1[[#All],[Column1]],0)+1,4)</f>
        <v>50737</v>
      </c>
      <c r="D41" cm="1">
        <f t="array" ref="D41">INDEX(TABLE1[],MATCH($B41,TABLE1[[#All],[Column1]],0)+8,4)</f>
        <v>21472</v>
      </c>
      <c r="E41">
        <f t="shared" si="0"/>
        <v>0.42320200248339473</v>
      </c>
      <c r="F41">
        <f>E41/'OD 2022'!$F$5</f>
        <v>0.43349438184376626</v>
      </c>
      <c r="G41">
        <f>C41*'POP 2022 (tab20)'!$F$5</f>
        <v>54632.100961617885</v>
      </c>
      <c r="H41">
        <f t="shared" si="1"/>
        <v>23682.708835182773</v>
      </c>
    </row>
    <row r="42" spans="1:8" x14ac:dyDescent="0.2">
      <c r="A42" t="s">
        <v>210</v>
      </c>
      <c r="B42" t="s">
        <v>219</v>
      </c>
      <c r="C42" cm="1">
        <f t="array" ref="C42">INDEX(TABLE1[],MATCH($B42,TABLE1[[#All],[Column1]],0)+1,4)</f>
        <v>236610</v>
      </c>
      <c r="D42" cm="1">
        <f t="array" ref="D42">INDEX(TABLE1[],MATCH($B42,TABLE1[[#All],[Column1]],0)+8,4)</f>
        <v>7274</v>
      </c>
      <c r="E42">
        <f t="shared" si="0"/>
        <v>3.0742572165166307E-2</v>
      </c>
      <c r="F42">
        <f>E42/'OD 2022'!$F$5</f>
        <v>3.1490239268300836E-2</v>
      </c>
      <c r="G42">
        <f>C42*'POP 2022 (tab20)'!$F$5</f>
        <v>254774.64983204385</v>
      </c>
      <c r="H42">
        <f t="shared" si="1"/>
        <v>8022.9146827086224</v>
      </c>
    </row>
    <row r="43" spans="1:8" x14ac:dyDescent="0.2">
      <c r="A43" t="s">
        <v>210</v>
      </c>
      <c r="B43" t="s">
        <v>221</v>
      </c>
      <c r="C43" cm="1">
        <f t="array" ref="C43">INDEX(TABLE1[],MATCH($B43,TABLE1[[#All],[Column1]],0)+1,4)</f>
        <v>136823</v>
      </c>
      <c r="D43" cm="1">
        <f t="array" ref="D43">INDEX(TABLE1[],MATCH($B43,TABLE1[[#All],[Column1]],0)+8,4)</f>
        <v>4641</v>
      </c>
      <c r="E43">
        <f t="shared" si="0"/>
        <v>3.3919735716948174E-2</v>
      </c>
      <c r="F43">
        <f>E43/'OD 2022'!$F$5</f>
        <v>3.4744672238405376E-2</v>
      </c>
      <c r="G43">
        <f>C43*'POP 2022 (tab20)'!$F$5</f>
        <v>147326.95961273715</v>
      </c>
      <c r="H43">
        <f t="shared" si="1"/>
        <v>5118.8269236253382</v>
      </c>
    </row>
    <row r="44" spans="1:8" x14ac:dyDescent="0.2">
      <c r="A44" t="s">
        <v>210</v>
      </c>
      <c r="B44" t="s">
        <v>222</v>
      </c>
      <c r="C44" cm="1">
        <f t="array" ref="C44">INDEX(TABLE1[],MATCH($B44,TABLE1[[#All],[Column1]],0)+1,4)</f>
        <v>43892</v>
      </c>
      <c r="D44" cm="1">
        <f t="array" ref="D44">INDEX(TABLE1[],MATCH($B44,TABLE1[[#All],[Column1]],0)+8,4)</f>
        <v>11552</v>
      </c>
      <c r="E44">
        <f t="shared" si="0"/>
        <v>0.26319146997174886</v>
      </c>
      <c r="F44">
        <f>E44/'OD 2022'!$F$5</f>
        <v>0.26959235285384098</v>
      </c>
      <c r="G44">
        <f>C44*'POP 2022 (tab20)'!$F$5</f>
        <v>47261.607414851729</v>
      </c>
      <c r="H44">
        <f t="shared" si="1"/>
        <v>12741.367942624414</v>
      </c>
    </row>
    <row r="45" spans="1:8" x14ac:dyDescent="0.2">
      <c r="A45" t="s">
        <v>210</v>
      </c>
      <c r="B45" t="s">
        <v>223</v>
      </c>
      <c r="C45" cm="1">
        <f t="array" ref="C45">INDEX(TABLE1[],MATCH($B45,TABLE1[[#All],[Column1]],0)+1,4)</f>
        <v>151531</v>
      </c>
      <c r="D45" cm="1">
        <f t="array" ref="D45">INDEX(TABLE1[],MATCH($B45,TABLE1[[#All],[Column1]],0)+8,4)</f>
        <v>28851</v>
      </c>
      <c r="E45">
        <f t="shared" si="0"/>
        <v>0.19039668450680058</v>
      </c>
      <c r="F45">
        <f>E45/'OD 2022'!$F$5</f>
        <v>0.19502717985985094</v>
      </c>
      <c r="G45">
        <f>C45*'POP 2022 (tab20)'!$F$5</f>
        <v>163164.09899708143</v>
      </c>
      <c r="H45">
        <f t="shared" si="1"/>
        <v>31821.434081774321</v>
      </c>
    </row>
    <row r="46" spans="1:8" x14ac:dyDescent="0.2">
      <c r="A46" t="s">
        <v>210</v>
      </c>
      <c r="B46" t="s">
        <v>224</v>
      </c>
      <c r="C46" cm="1">
        <f t="array" ref="C46">INDEX(TABLE1[],MATCH($B46,TABLE1[[#All],[Column1]],0)+1,4)</f>
        <v>151221</v>
      </c>
      <c r="D46" cm="1">
        <f t="array" ref="D46">INDEX(TABLE1[],MATCH($B46,TABLE1[[#All],[Column1]],0)+8,4)</f>
        <v>12547</v>
      </c>
      <c r="E46">
        <f t="shared" si="0"/>
        <v>8.2971280443853698E-2</v>
      </c>
      <c r="F46">
        <f>E46/'OD 2022'!$F$5</f>
        <v>8.4989162895573497E-2</v>
      </c>
      <c r="G46">
        <f>C46*'POP 2022 (tab20)'!$F$5</f>
        <v>162830.30016589112</v>
      </c>
      <c r="H46">
        <f t="shared" si="1"/>
        <v>13838.810905134049</v>
      </c>
    </row>
    <row r="47" spans="1:8" x14ac:dyDescent="0.2">
      <c r="A47" t="s">
        <v>183</v>
      </c>
      <c r="B47" t="s">
        <v>185</v>
      </c>
      <c r="C47" cm="1">
        <f t="array" ref="C47">INDEX(TABLE1[],MATCH($B47,TABLE1[[#All],[Column1]],0)+1,4)</f>
        <v>185307</v>
      </c>
      <c r="D47" cm="1">
        <f t="array" ref="D47">INDEX(TABLE1[],MATCH($B47,TABLE1[[#All],[Column1]],0)+8,4)</f>
        <v>40606</v>
      </c>
      <c r="E47">
        <f t="shared" si="0"/>
        <v>0.21912825743226105</v>
      </c>
      <c r="F47">
        <f>E47/'OD 2022'!$F$6</f>
        <v>0.21787833135182416</v>
      </c>
      <c r="G47">
        <f>C47*'POP 2022 (tab20)'!$F$6</f>
        <v>224217.02243544473</v>
      </c>
      <c r="H47">
        <f t="shared" si="1"/>
        <v>48852.030708909217</v>
      </c>
    </row>
    <row r="48" spans="1:8" x14ac:dyDescent="0.2">
      <c r="A48" t="s">
        <v>183</v>
      </c>
      <c r="B48" t="s">
        <v>184</v>
      </c>
      <c r="C48" cm="1">
        <f t="array" ref="C48">INDEX(TABLE1[],MATCH($B48,TABLE1[[#All],[Column1]],0)+1,4)</f>
        <v>361955</v>
      </c>
      <c r="D48" cm="1">
        <f t="array" ref="D48">INDEX(TABLE1[],MATCH($B48,TABLE1[[#All],[Column1]],0)+8,4)</f>
        <v>7112</v>
      </c>
      <c r="E48">
        <f t="shared" si="0"/>
        <v>1.9648851376552333E-2</v>
      </c>
      <c r="F48">
        <f>E48/'OD 2022'!$F$6</f>
        <v>1.9536772669433634E-2</v>
      </c>
      <c r="G48">
        <f>C48*'POP 2022 (tab20)'!$F$6</f>
        <v>437956.86269607407</v>
      </c>
      <c r="H48">
        <f t="shared" si="1"/>
        <v>8556.2636655115584</v>
      </c>
    </row>
    <row r="49" spans="1:8" x14ac:dyDescent="0.2">
      <c r="A49" t="s">
        <v>183</v>
      </c>
      <c r="B49" t="s">
        <v>186</v>
      </c>
      <c r="C49" cm="1">
        <f t="array" ref="C49">INDEX(TABLE1[],MATCH($B49,TABLE1[[#All],[Column1]],0)+1,4)</f>
        <v>191947</v>
      </c>
      <c r="D49" cm="1">
        <f t="array" ref="D49">INDEX(TABLE1[],MATCH($B49,TABLE1[[#All],[Column1]],0)+8,4)</f>
        <v>52278</v>
      </c>
      <c r="E49">
        <f t="shared" si="0"/>
        <v>0.27235643172334029</v>
      </c>
      <c r="F49">
        <f>E49/'OD 2022'!$F$6</f>
        <v>0.27080288764292443</v>
      </c>
      <c r="G49">
        <f>C49*'POP 2022 (tab20)'!$F$6</f>
        <v>232251.26306840169</v>
      </c>
      <c r="H49">
        <f t="shared" si="1"/>
        <v>62894.312697639667</v>
      </c>
    </row>
    <row r="50" spans="1:8" x14ac:dyDescent="0.2">
      <c r="A50" t="s">
        <v>183</v>
      </c>
      <c r="B50" t="s">
        <v>187</v>
      </c>
      <c r="C50" cm="1">
        <f t="array" ref="C50">INDEX(TABLE1[],MATCH($B50,TABLE1[[#All],[Column1]],0)+1,4)</f>
        <v>96980</v>
      </c>
      <c r="D50" cm="1">
        <f t="array" ref="D50">INDEX(TABLE1[],MATCH($B50,TABLE1[[#All],[Column1]],0)+8,4)</f>
        <v>34259</v>
      </c>
      <c r="E50">
        <f t="shared" si="0"/>
        <v>0.35325840379459683</v>
      </c>
      <c r="F50">
        <f>E50/'OD 2022'!$F$6</f>
        <v>0.35124338803528576</v>
      </c>
      <c r="G50">
        <f>C50*'POP 2022 (tab20)'!$F$6</f>
        <v>117343.47237713325</v>
      </c>
      <c r="H50">
        <f t="shared" si="1"/>
        <v>41216.118801569253</v>
      </c>
    </row>
    <row r="51" spans="1:8" x14ac:dyDescent="0.2">
      <c r="A51" t="s">
        <v>183</v>
      </c>
      <c r="B51" t="s">
        <v>194</v>
      </c>
      <c r="C51" cm="1">
        <f t="array" ref="C51">INDEX(TABLE1[],MATCH($B51,TABLE1[[#All],[Column1]],0)+1,4)</f>
        <v>84309</v>
      </c>
      <c r="D51" cm="1">
        <f t="array" ref="D51">INDEX(TABLE1[],MATCH($B51,TABLE1[[#All],[Column1]],0)+8,4)</f>
        <v>27510</v>
      </c>
      <c r="E51">
        <f t="shared" si="0"/>
        <v>0.32629968330783188</v>
      </c>
      <c r="F51">
        <f>E51/'OD 2022'!$F$6</f>
        <v>0.32443844236618458</v>
      </c>
      <c r="G51">
        <f>C51*'POP 2022 (tab20)'!$F$6</f>
        <v>102011.86649457339</v>
      </c>
      <c r="H51">
        <f t="shared" si="1"/>
        <v>33096.571068366567</v>
      </c>
    </row>
    <row r="52" spans="1:8" x14ac:dyDescent="0.2">
      <c r="A52" t="s">
        <v>183</v>
      </c>
      <c r="B52" t="s">
        <v>188</v>
      </c>
      <c r="C52" cm="1">
        <f t="array" ref="C52">INDEX(TABLE1[],MATCH($B52,TABLE1[[#All],[Column1]],0)+1,4)</f>
        <v>126287</v>
      </c>
      <c r="D52" cm="1">
        <f t="array" ref="D52">INDEX(TABLE1[],MATCH($B52,TABLE1[[#All],[Column1]],0)+8,4)</f>
        <v>70773</v>
      </c>
      <c r="E52">
        <f t="shared" si="0"/>
        <v>0.56041397768574752</v>
      </c>
      <c r="F52">
        <f>E52/'OD 2022'!$F$6</f>
        <v>0.55721732904371957</v>
      </c>
      <c r="G52">
        <f>C52*'POP 2022 (tab20)'!$F$6</f>
        <v>152804.2389780473</v>
      </c>
      <c r="H52">
        <f t="shared" si="1"/>
        <v>85145.169909905744</v>
      </c>
    </row>
    <row r="53" spans="1:8" x14ac:dyDescent="0.2">
      <c r="A53" t="s">
        <v>183</v>
      </c>
      <c r="B53" t="s">
        <v>189</v>
      </c>
      <c r="C53" cm="1">
        <f t="array" ref="C53">INDEX(TABLE1[],MATCH($B53,TABLE1[[#All],[Column1]],0)+1,4)</f>
        <v>45987</v>
      </c>
      <c r="D53" cm="1">
        <f t="array" ref="D53">INDEX(TABLE1[],MATCH($B53,TABLE1[[#All],[Column1]],0)+8,4)</f>
        <v>21156</v>
      </c>
      <c r="E53">
        <f t="shared" si="0"/>
        <v>0.46004305564616088</v>
      </c>
      <c r="F53">
        <f>E53/'OD 2022'!$F$6</f>
        <v>0.45741893121732596</v>
      </c>
      <c r="G53">
        <f>C53*'POP 2022 (tab20)'!$F$6</f>
        <v>55643.166263221559</v>
      </c>
      <c r="H53">
        <f t="shared" si="1"/>
        <v>25452.237641670774</v>
      </c>
    </row>
    <row r="54" spans="1:8" x14ac:dyDescent="0.2">
      <c r="A54" t="s">
        <v>183</v>
      </c>
      <c r="B54" t="s">
        <v>190</v>
      </c>
      <c r="C54" cm="1">
        <f t="array" ref="C54">INDEX(TABLE1[],MATCH($B54,TABLE1[[#All],[Column1]],0)+1,4)</f>
        <v>214973</v>
      </c>
      <c r="D54" cm="1">
        <f t="array" ref="D54">INDEX(TABLE1[],MATCH($B54,TABLE1[[#All],[Column1]],0)+8,4)</f>
        <v>18145</v>
      </c>
      <c r="E54">
        <f t="shared" si="0"/>
        <v>8.4405948654017016E-2</v>
      </c>
      <c r="F54">
        <f>E54/'OD 2022'!$F$6</f>
        <v>8.3924489996868301E-2</v>
      </c>
      <c r="G54">
        <f>C54*'POP 2022 (tab20)'!$F$6</f>
        <v>260112.17041997798</v>
      </c>
      <c r="H54">
        <f t="shared" si="1"/>
        <v>21829.781244475143</v>
      </c>
    </row>
    <row r="55" spans="1:8" x14ac:dyDescent="0.2">
      <c r="A55" t="s">
        <v>183</v>
      </c>
      <c r="B55" t="s">
        <v>191</v>
      </c>
      <c r="C55" cm="1">
        <f t="array" ref="C55">INDEX(TABLE1[],MATCH($B55,TABLE1[[#All],[Column1]],0)+1,4)</f>
        <v>203254</v>
      </c>
      <c r="D55" cm="1">
        <f t="array" ref="D55">INDEX(TABLE1[],MATCH($B55,TABLE1[[#All],[Column1]],0)+8,4)</f>
        <v>58357</v>
      </c>
      <c r="E55">
        <f t="shared" si="0"/>
        <v>0.28711366073976402</v>
      </c>
      <c r="F55">
        <f>E55/'OD 2022'!$F$6</f>
        <v>0.28547594017914996</v>
      </c>
      <c r="G55">
        <f>C55*'POP 2022 (tab20)'!$F$6</f>
        <v>245932.46168840834</v>
      </c>
      <c r="H55">
        <f t="shared" si="1"/>
        <v>70207.800721071151</v>
      </c>
    </row>
    <row r="56" spans="1:8" x14ac:dyDescent="0.2">
      <c r="A56" t="s">
        <v>183</v>
      </c>
      <c r="B56" t="s">
        <v>192</v>
      </c>
      <c r="C56" cm="1">
        <f t="array" ref="C56">INDEX(TABLE1[],MATCH($B56,TABLE1[[#All],[Column1]],0)+1,4)</f>
        <v>168157</v>
      </c>
      <c r="D56" cm="1">
        <f t="array" ref="D56">INDEX(TABLE1[],MATCH($B56,TABLE1[[#All],[Column1]],0)+8,4)</f>
        <v>66018</v>
      </c>
      <c r="E56">
        <f t="shared" si="0"/>
        <v>0.39259739410194044</v>
      </c>
      <c r="F56">
        <f>E56/'OD 2022'!$F$6</f>
        <v>0.39035798542069688</v>
      </c>
      <c r="G56">
        <f>C56*'POP 2022 (tab20)'!$F$6</f>
        <v>203465.93405363575</v>
      </c>
      <c r="H56">
        <f t="shared" si="1"/>
        <v>79424.552118917622</v>
      </c>
    </row>
    <row r="57" spans="1:8" x14ac:dyDescent="0.2">
      <c r="A57" t="s">
        <v>183</v>
      </c>
      <c r="B57" t="s">
        <v>193</v>
      </c>
      <c r="C57" cm="1">
        <f t="array" ref="C57">INDEX(TABLE1[],MATCH($B57,TABLE1[[#All],[Column1]],0)+1,4)</f>
        <v>53318</v>
      </c>
      <c r="D57" cm="1">
        <f t="array" ref="D57">INDEX(TABLE1[],MATCH($B57,TABLE1[[#All],[Column1]],0)+8,4)</f>
        <v>24820</v>
      </c>
      <c r="E57">
        <f t="shared" si="0"/>
        <v>0.46550883378971453</v>
      </c>
      <c r="F57">
        <f>E57/'OD 2022'!$F$6</f>
        <v>0.46285353210089697</v>
      </c>
      <c r="G57">
        <f>C57*'POP 2022 (tab20)'!$F$6</f>
        <v>64513.500311445561</v>
      </c>
      <c r="H57">
        <f t="shared" si="1"/>
        <v>29860.301487344896</v>
      </c>
    </row>
    <row r="58" spans="1:8" x14ac:dyDescent="0.2">
      <c r="A58" t="s">
        <v>183</v>
      </c>
      <c r="B58" t="s">
        <v>195</v>
      </c>
      <c r="C58" cm="1">
        <f t="array" ref="C58">INDEX(TABLE1[],MATCH($B58,TABLE1[[#All],[Column1]],0)+1,4)</f>
        <v>115361</v>
      </c>
      <c r="D58" cm="1">
        <f t="array" ref="D58">INDEX(TABLE1[],MATCH($B58,TABLE1[[#All],[Column1]],0)+8,4)</f>
        <v>29713</v>
      </c>
      <c r="E58">
        <f t="shared" si="0"/>
        <v>0.25756538171479099</v>
      </c>
      <c r="F58">
        <f>E58/'OD 2022'!$F$6</f>
        <v>0.25609620703236774</v>
      </c>
      <c r="G58">
        <f>C58*'POP 2022 (tab20)'!$F$6</f>
        <v>139584.04121363652</v>
      </c>
      <c r="H58">
        <f t="shared" si="1"/>
        <v>35746.943517062013</v>
      </c>
    </row>
    <row r="59" spans="1:8" x14ac:dyDescent="0.2">
      <c r="A59" t="s">
        <v>249</v>
      </c>
      <c r="B59" t="s">
        <v>253</v>
      </c>
      <c r="C59" cm="1">
        <f t="array" ref="C59">INDEX(TABLE1[],MATCH($B59,TABLE1[[#All],[Column1]],0)+1,4)</f>
        <v>326081</v>
      </c>
      <c r="D59" cm="1">
        <f t="array" ref="D59">INDEX(TABLE1[],MATCH($B59,TABLE1[[#All],[Column1]],0)+8,4)</f>
        <v>85</v>
      </c>
      <c r="E59">
        <f t="shared" ref="E59:E65" si="2">D59/C59</f>
        <v>2.6067142826475631E-4</v>
      </c>
      <c r="F59">
        <f>E59/'OD 2022'!$F$7</f>
        <v>2.6067142826475631E-4</v>
      </c>
      <c r="G59">
        <f>C59*'POP 2022 (tab20)'!$F$7</f>
        <v>342286.25409335952</v>
      </c>
      <c r="H59">
        <f t="shared" ref="H59:H65" si="3">F59*G59</f>
        <v>89.224246729909311</v>
      </c>
    </row>
    <row r="60" spans="1:8" x14ac:dyDescent="0.2">
      <c r="A60" t="s">
        <v>249</v>
      </c>
      <c r="B60" t="s">
        <v>252</v>
      </c>
      <c r="C60" cm="1">
        <f t="array" ref="C60">INDEX(TABLE1[],MATCH($B60,TABLE1[[#All],[Column1]],0)+1,4)</f>
        <v>194786</v>
      </c>
      <c r="D60" cm="1">
        <f t="array" ref="D60">INDEX(TABLE1[],MATCH($B60,TABLE1[[#All],[Column1]],0)+8,4)</f>
        <v>64</v>
      </c>
      <c r="E60">
        <f t="shared" si="2"/>
        <v>3.2856570800776234E-4</v>
      </c>
      <c r="F60">
        <f>E60/'OD 2022'!$F$7</f>
        <v>3.2856570800776234E-4</v>
      </c>
      <c r="G60">
        <f>C60*'POP 2022 (tab20)'!$F$7</f>
        <v>204466.28380626018</v>
      </c>
      <c r="H60">
        <f t="shared" si="3"/>
        <v>67.180609302519954</v>
      </c>
    </row>
    <row r="61" spans="1:8" x14ac:dyDescent="0.2">
      <c r="A61" t="s">
        <v>249</v>
      </c>
      <c r="B61" t="s">
        <v>250</v>
      </c>
      <c r="C61" cm="1">
        <f t="array" ref="C61">INDEX(TABLE1[],MATCH($B61,TABLE1[[#All],[Column1]],0)+1,4)</f>
        <v>75521</v>
      </c>
      <c r="D61" cm="1">
        <f t="array" ref="D61">INDEX(TABLE1[],MATCH($B61,TABLE1[[#All],[Column1]],0)+8,4)</f>
        <v>424</v>
      </c>
      <c r="E61">
        <f t="shared" si="2"/>
        <v>5.6143324373353109E-3</v>
      </c>
      <c r="F61">
        <f>E61/'OD 2022'!$F$7</f>
        <v>5.6143324373353109E-3</v>
      </c>
      <c r="G61">
        <f>C61*'POP 2022 (tab20)'!$F$7</f>
        <v>79274.168673993903</v>
      </c>
      <c r="H61">
        <f t="shared" si="3"/>
        <v>445.07153662919472</v>
      </c>
    </row>
    <row r="62" spans="1:8" x14ac:dyDescent="0.2">
      <c r="A62" t="s">
        <v>249</v>
      </c>
      <c r="B62" t="s">
        <v>254</v>
      </c>
      <c r="C62" cm="1">
        <f t="array" ref="C62">INDEX(TABLE1[],MATCH($B62,TABLE1[[#All],[Column1]],0)+1,4)</f>
        <v>319308</v>
      </c>
      <c r="D62" cm="1">
        <f t="array" ref="D62">INDEX(TABLE1[],MATCH($B62,TABLE1[[#All],[Column1]],0)+8,4)</f>
        <v>139</v>
      </c>
      <c r="E62">
        <f t="shared" si="2"/>
        <v>4.3531637165370113E-4</v>
      </c>
      <c r="F62">
        <f>E62/'OD 2022'!$F$7</f>
        <v>4.3531637165370113E-4</v>
      </c>
      <c r="G62">
        <f>C62*'POP 2022 (tab20)'!$F$7</f>
        <v>335176.65617451625</v>
      </c>
      <c r="H62">
        <f t="shared" si="3"/>
        <v>145.90788582891051</v>
      </c>
    </row>
    <row r="63" spans="1:8" x14ac:dyDescent="0.2">
      <c r="A63" t="s">
        <v>249</v>
      </c>
      <c r="B63" t="s">
        <v>256</v>
      </c>
      <c r="C63" cm="1">
        <f t="array" ref="C63">INDEX(TABLE1[],MATCH($B63,TABLE1[[#All],[Column1]],0)+1,4)</f>
        <v>5945</v>
      </c>
      <c r="D63" cm="1">
        <f t="array" ref="D63">INDEX(TABLE1[],MATCH($B63,TABLE1[[#All],[Column1]],0)+8,4)</f>
        <v>54</v>
      </c>
      <c r="E63">
        <f t="shared" si="2"/>
        <v>9.0832632464255669E-3</v>
      </c>
      <c r="F63">
        <f>E63/'OD 2022'!$F$7</f>
        <v>9.0832632464255669E-3</v>
      </c>
      <c r="G63">
        <f>C63*'POP 2022 (tab20)'!$F$7</f>
        <v>6240.4487859918927</v>
      </c>
      <c r="H63">
        <f t="shared" si="3"/>
        <v>56.683639099001205</v>
      </c>
    </row>
    <row r="64" spans="1:8" x14ac:dyDescent="0.2">
      <c r="A64" t="s">
        <v>249</v>
      </c>
      <c r="B64" t="s">
        <v>255</v>
      </c>
      <c r="C64" cm="1">
        <f t="array" ref="C64">INDEX(TABLE1[],MATCH($B64,TABLE1[[#All],[Column1]],0)+1,4)</f>
        <v>28743</v>
      </c>
      <c r="D64" cm="1">
        <f t="array" ref="D64">INDEX(TABLE1[],MATCH($B64,TABLE1[[#All],[Column1]],0)+8,4)</f>
        <v>132</v>
      </c>
      <c r="E64">
        <f t="shared" si="2"/>
        <v>4.5924225028702642E-3</v>
      </c>
      <c r="F64">
        <f>E64/'OD 2022'!$F$7</f>
        <v>4.5924225028702642E-3</v>
      </c>
      <c r="G64">
        <f>C64*'POP 2022 (tab20)'!$F$7</f>
        <v>30171.441455973923</v>
      </c>
      <c r="H64">
        <f t="shared" si="3"/>
        <v>138.56000668644742</v>
      </c>
    </row>
    <row r="65" spans="1:8" x14ac:dyDescent="0.2">
      <c r="A65" t="s">
        <v>249</v>
      </c>
      <c r="B65" t="s">
        <v>251</v>
      </c>
      <c r="C65" cm="1">
        <f t="array" ref="C65">INDEX(TABLE1[],MATCH($B65,TABLE1[[#All],[Column1]],0)+1,4)</f>
        <v>126421</v>
      </c>
      <c r="D65" cm="1">
        <f t="array" ref="D65">INDEX(TABLE1[],MATCH($B65,TABLE1[[#All],[Column1]],0)+8,4)</f>
        <v>325</v>
      </c>
      <c r="E65">
        <f t="shared" si="2"/>
        <v>2.5707754249689528E-3</v>
      </c>
      <c r="F65">
        <f>E65/'OD 2022'!$F$7</f>
        <v>2.5707754249689528E-3</v>
      </c>
      <c r="G65">
        <f>C65*'POP 2022 (tab20)'!$F$7</f>
        <v>132703.7470099043</v>
      </c>
      <c r="H65">
        <f t="shared" si="3"/>
        <v>341.1515316143591</v>
      </c>
    </row>
    <row r="66" spans="1:8" x14ac:dyDescent="0.2">
      <c r="A66" t="s">
        <v>240</v>
      </c>
      <c r="B66" t="s">
        <v>242</v>
      </c>
      <c r="C66" cm="1">
        <f t="array" ref="C66">INDEX(TABLE1[],MATCH($B66,TABLE1[[#All],[Column1]],0)+1,4)</f>
        <v>209700</v>
      </c>
      <c r="D66" cm="1">
        <f t="array" ref="D66">INDEX(TABLE1[],MATCH($B66,TABLE1[[#All],[Column1]],0)+8,4)</f>
        <v>585</v>
      </c>
      <c r="E66">
        <f t="shared" ref="E66:E125" si="4">D66/C66</f>
        <v>2.7896995708154505E-3</v>
      </c>
      <c r="F66">
        <f>E66/'OD 2022'!$F$8</f>
        <v>3.5848994595547761E-4</v>
      </c>
      <c r="G66">
        <f>C66*'POP 2022 (tab20)'!$F$8</f>
        <v>263315.14679913904</v>
      </c>
      <c r="H66">
        <f t="shared" ref="H66:H125" si="5">F66*G66</f>
        <v>94.395832745282007</v>
      </c>
    </row>
    <row r="67" spans="1:8" x14ac:dyDescent="0.2">
      <c r="A67" t="s">
        <v>240</v>
      </c>
      <c r="B67" t="s">
        <v>241</v>
      </c>
      <c r="C67" cm="1">
        <f t="array" ref="C67">INDEX(TABLE1[],MATCH($B67,TABLE1[[#All],[Column1]],0)+1,4)</f>
        <v>1029426</v>
      </c>
      <c r="D67" cm="1">
        <f t="array" ref="D67">INDEX(TABLE1[],MATCH($B67,TABLE1[[#All],[Column1]],0)+8,4)</f>
        <v>728</v>
      </c>
      <c r="E67">
        <f t="shared" si="4"/>
        <v>7.0719022056952132E-4</v>
      </c>
      <c r="F67">
        <f>E67/'OD 2022'!$F$8</f>
        <v>9.087737855517682E-5</v>
      </c>
      <c r="G67">
        <f>C67*'POP 2022 (tab20)'!$F$8</f>
        <v>1292624.9800135931</v>
      </c>
      <c r="H67">
        <f t="shared" si="5"/>
        <v>117.47036963857317</v>
      </c>
    </row>
    <row r="68" spans="1:8" x14ac:dyDescent="0.2">
      <c r="A68" t="s">
        <v>240</v>
      </c>
      <c r="B68" t="s">
        <v>245</v>
      </c>
      <c r="C68" cm="1">
        <f t="array" ref="C68">INDEX(TABLE1[],MATCH($B68,TABLE1[[#All],[Column1]],0)+1,4)</f>
        <v>218584</v>
      </c>
      <c r="D68" cm="1">
        <f t="array" ref="D68">INDEX(TABLE1[],MATCH($B68,TABLE1[[#All],[Column1]],0)+8,4)</f>
        <v>2805</v>
      </c>
      <c r="E68">
        <f t="shared" si="4"/>
        <v>1.2832595249423562E-2</v>
      </c>
      <c r="F68">
        <f>E68/'OD 2022'!$F$8</f>
        <v>1.6490508245264747E-3</v>
      </c>
      <c r="G68">
        <f>C68*'POP 2022 (tab20)'!$F$8</f>
        <v>274470.56770597521</v>
      </c>
      <c r="H68">
        <f t="shared" si="5"/>
        <v>452.615915983788</v>
      </c>
    </row>
    <row r="69" spans="1:8" x14ac:dyDescent="0.2">
      <c r="A69" t="s">
        <v>240</v>
      </c>
      <c r="B69" t="s">
        <v>243</v>
      </c>
      <c r="C69" cm="1">
        <f t="array" ref="C69">INDEX(TABLE1[],MATCH($B69,TABLE1[[#All],[Column1]],0)+1,4)</f>
        <v>62247</v>
      </c>
      <c r="D69" cm="1">
        <f t="array" ref="D69">INDEX(TABLE1[],MATCH($B69,TABLE1[[#All],[Column1]],0)+8,4)</f>
        <v>2263</v>
      </c>
      <c r="E69">
        <f t="shared" si="4"/>
        <v>3.6355165710797305E-2</v>
      </c>
      <c r="F69">
        <f>E69/'OD 2022'!$F$8</f>
        <v>4.671815390879715E-3</v>
      </c>
      <c r="G69">
        <f>C69*'POP 2022 (tab20)'!$F$8</f>
        <v>78162.031200791636</v>
      </c>
      <c r="H69">
        <f t="shared" si="5"/>
        <v>365.15858034627888</v>
      </c>
    </row>
    <row r="70" spans="1:8" x14ac:dyDescent="0.2">
      <c r="A70" t="s">
        <v>240</v>
      </c>
      <c r="B70" t="s">
        <v>244</v>
      </c>
      <c r="C70" cm="1">
        <f t="array" ref="C70">INDEX(TABLE1[],MATCH($B70,TABLE1[[#All],[Column1]],0)+1,4)</f>
        <v>204766</v>
      </c>
      <c r="D70" cm="1">
        <f t="array" ref="D70">INDEX(TABLE1[],MATCH($B70,TABLE1[[#All],[Column1]],0)+8,4)</f>
        <v>3716</v>
      </c>
      <c r="E70">
        <f t="shared" si="4"/>
        <v>1.814754402586367E-2</v>
      </c>
      <c r="F70">
        <f>E70/'OD 2022'!$F$8</f>
        <v>2.3320475599294902E-3</v>
      </c>
      <c r="G70">
        <f>C70*'POP 2022 (tab20)'!$F$8</f>
        <v>257119.64401274439</v>
      </c>
      <c r="H70">
        <f t="shared" si="5"/>
        <v>599.61523842985969</v>
      </c>
    </row>
    <row r="71" spans="1:8" x14ac:dyDescent="0.2">
      <c r="A71" t="s">
        <v>240</v>
      </c>
      <c r="B71" t="s">
        <v>246</v>
      </c>
      <c r="C71" cm="1">
        <f t="array" ref="C71">INDEX(TABLE1[],MATCH($B71,TABLE1[[#All],[Column1]],0)+1,4)</f>
        <v>43572</v>
      </c>
      <c r="D71" cm="1">
        <f t="array" ref="D71">INDEX(TABLE1[],MATCH($B71,TABLE1[[#All],[Column1]],0)+8,4)</f>
        <v>1940</v>
      </c>
      <c r="E71">
        <f t="shared" si="4"/>
        <v>4.4524006242541082E-2</v>
      </c>
      <c r="F71">
        <f>E71/'OD 2022'!$F$8</f>
        <v>5.7215510797617025E-3</v>
      </c>
      <c r="G71">
        <f>C71*'POP 2022 (tab20)'!$F$8</f>
        <v>54712.291732627971</v>
      </c>
      <c r="H71">
        <f t="shared" si="5"/>
        <v>313.03917183905486</v>
      </c>
    </row>
    <row r="72" spans="1:8" x14ac:dyDescent="0.2">
      <c r="A72" t="s">
        <v>240</v>
      </c>
      <c r="B72" t="s">
        <v>247</v>
      </c>
      <c r="C72" cm="1">
        <f t="array" ref="C72">INDEX(TABLE1[],MATCH($B72,TABLE1[[#All],[Column1]],0)+1,4)</f>
        <v>88532</v>
      </c>
      <c r="D72" cm="1">
        <f t="array" ref="D72">INDEX(TABLE1[],MATCH($B72,TABLE1[[#All],[Column1]],0)+8,4)</f>
        <v>2165</v>
      </c>
      <c r="E72">
        <f t="shared" si="4"/>
        <v>2.4454434554737271E-2</v>
      </c>
      <c r="F72">
        <f>E72/'OD 2022'!$F$8</f>
        <v>3.1425136289270619E-3</v>
      </c>
      <c r="G72">
        <f>C72*'POP 2022 (tab20)'!$F$8</f>
        <v>111167.46102251491</v>
      </c>
      <c r="H72">
        <f t="shared" si="5"/>
        <v>349.34526135647104</v>
      </c>
    </row>
    <row r="73" spans="1:8" x14ac:dyDescent="0.2">
      <c r="A73" t="s">
        <v>240</v>
      </c>
      <c r="B73" t="s">
        <v>248</v>
      </c>
      <c r="C73" cm="1">
        <f t="array" ref="C73">INDEX(TABLE1[],MATCH($B73,TABLE1[[#All],[Column1]],0)+1,4)</f>
        <v>47067</v>
      </c>
      <c r="D73" cm="1">
        <f t="array" ref="D73">INDEX(TABLE1[],MATCH($B73,TABLE1[[#All],[Column1]],0)+8,4)</f>
        <v>928</v>
      </c>
      <c r="E73">
        <f t="shared" si="4"/>
        <v>1.9716574245224893E-2</v>
      </c>
      <c r="F73">
        <f>E73/'OD 2022'!$F$8</f>
        <v>2.5336755647604541E-3</v>
      </c>
      <c r="G73">
        <f>C73*'POP 2022 (tab20)'!$F$8</f>
        <v>59100.877512613624</v>
      </c>
      <c r="H73">
        <f t="shared" si="5"/>
        <v>149.74244920960976</v>
      </c>
    </row>
    <row r="74" spans="1:8" x14ac:dyDescent="0.2">
      <c r="A74" t="s">
        <v>120</v>
      </c>
      <c r="B74" t="s">
        <v>122</v>
      </c>
      <c r="C74" cm="1">
        <f t="array" ref="C74">INDEX(TABLE1[],MATCH($B74,TABLE1[[#All],[Column1]],0)+1,4)</f>
        <v>346609</v>
      </c>
      <c r="D74" cm="1">
        <f t="array" ref="D74">INDEX(TABLE1[],MATCH($B74,TABLE1[[#All],[Column1]],0)+8,4)</f>
        <v>131240</v>
      </c>
      <c r="E74">
        <f t="shared" si="4"/>
        <v>0.378639908369373</v>
      </c>
      <c r="F74">
        <f>E74/'OD 2022'!$F$9</f>
        <v>0.29778108743080067</v>
      </c>
      <c r="G74">
        <f>C74*'POP 2022 (tab20)'!$F$9</f>
        <v>410943.1712779011</v>
      </c>
      <c r="H74">
        <f t="shared" si="5"/>
        <v>122371.10441539517</v>
      </c>
    </row>
    <row r="75" spans="1:8" x14ac:dyDescent="0.2">
      <c r="A75" t="s">
        <v>120</v>
      </c>
      <c r="B75" t="s">
        <v>121</v>
      </c>
      <c r="C75" cm="1">
        <f t="array" ref="C75">INDEX(TABLE1[],MATCH($B75,TABLE1[[#All],[Column1]],0)+1,4)</f>
        <v>756963</v>
      </c>
      <c r="D75" cm="1">
        <f t="array" ref="D75">INDEX(TABLE1[],MATCH($B75,TABLE1[[#All],[Column1]],0)+8,4)</f>
        <v>58893</v>
      </c>
      <c r="E75">
        <f t="shared" si="4"/>
        <v>7.780168911822638E-2</v>
      </c>
      <c r="F75">
        <f>E75/'OD 2022'!$F$9</f>
        <v>6.1187083235234904E-2</v>
      </c>
      <c r="G75">
        <f>C75*'POP 2022 (tab20)'!$F$9</f>
        <v>897463.065760075</v>
      </c>
      <c r="H75">
        <f t="shared" si="5"/>
        <v>54913.147305210805</v>
      </c>
    </row>
    <row r="76" spans="1:8" x14ac:dyDescent="0.2">
      <c r="A76" t="s">
        <v>120</v>
      </c>
      <c r="B76" t="s">
        <v>123</v>
      </c>
      <c r="C76" cm="1">
        <f t="array" ref="C76">INDEX(TABLE1[],MATCH($B76,TABLE1[[#All],[Column1]],0)+1,4)</f>
        <v>387250</v>
      </c>
      <c r="D76" cm="1">
        <f t="array" ref="D76">INDEX(TABLE1[],MATCH($B76,TABLE1[[#All],[Column1]],0)+8,4)</f>
        <v>119535</v>
      </c>
      <c r="E76">
        <f t="shared" si="4"/>
        <v>0.30867656552614592</v>
      </c>
      <c r="F76">
        <f>E76/'OD 2022'!$F$9</f>
        <v>0.24275846606510401</v>
      </c>
      <c r="G76">
        <f>C76*'POP 2022 (tab20)'!$F$9</f>
        <v>459127.55605701869</v>
      </c>
      <c r="H76">
        <f t="shared" si="5"/>
        <v>111457.10123662191</v>
      </c>
    </row>
    <row r="77" spans="1:8" x14ac:dyDescent="0.2">
      <c r="A77" t="s">
        <v>120</v>
      </c>
      <c r="B77" t="s">
        <v>124</v>
      </c>
      <c r="C77" cm="1">
        <f t="array" ref="C77">INDEX(TABLE1[],MATCH($B77,TABLE1[[#All],[Column1]],0)+1,4)</f>
        <v>64513</v>
      </c>
      <c r="D77" cm="1">
        <f t="array" ref="D77">INDEX(TABLE1[],MATCH($B77,TABLE1[[#All],[Column1]],0)+8,4)</f>
        <v>23684</v>
      </c>
      <c r="E77">
        <f t="shared" si="4"/>
        <v>0.36711980531055755</v>
      </c>
      <c r="F77">
        <f>E77/'OD 2022'!$F$9</f>
        <v>0.28872111054948774</v>
      </c>
      <c r="G77">
        <f>C77*'POP 2022 (tab20)'!$F$9</f>
        <v>76487.271849984376</v>
      </c>
      <c r="H77">
        <f t="shared" si="5"/>
        <v>22083.490071428059</v>
      </c>
    </row>
    <row r="78" spans="1:8" x14ac:dyDescent="0.2">
      <c r="A78" t="s">
        <v>120</v>
      </c>
      <c r="B78" t="s">
        <v>125</v>
      </c>
      <c r="C78" cm="1">
        <f t="array" ref="C78">INDEX(TABLE1[],MATCH($B78,TABLE1[[#All],[Column1]],0)+1,4)</f>
        <v>107135</v>
      </c>
      <c r="D78" cm="1">
        <f t="array" ref="D78">INDEX(TABLE1[],MATCH($B78,TABLE1[[#All],[Column1]],0)+8,4)</f>
        <v>45745</v>
      </c>
      <c r="E78">
        <f t="shared" si="4"/>
        <v>0.426984645540673</v>
      </c>
      <c r="F78">
        <f>E78/'OD 2022'!$F$9</f>
        <v>0.33580177169629061</v>
      </c>
      <c r="G78">
        <f>C78*'POP 2022 (tab20)'!$F$9</f>
        <v>127020.3504665428</v>
      </c>
      <c r="H78">
        <f t="shared" si="5"/>
        <v>42653.658728148825</v>
      </c>
    </row>
    <row r="79" spans="1:8" x14ac:dyDescent="0.2">
      <c r="A79" t="s">
        <v>120</v>
      </c>
      <c r="B79" t="s">
        <v>142</v>
      </c>
      <c r="C79" cm="1">
        <f t="array" ref="C79">INDEX(TABLE1[],MATCH($B79,TABLE1[[#All],[Column1]],0)+1,4)</f>
        <v>98274</v>
      </c>
      <c r="D79" cm="1">
        <f t="array" ref="D79">INDEX(TABLE1[],MATCH($B79,TABLE1[[#All],[Column1]],0)+8,4)</f>
        <v>46060</v>
      </c>
      <c r="E79">
        <f t="shared" si="4"/>
        <v>0.46868958218857482</v>
      </c>
      <c r="F79">
        <f>E79/'OD 2022'!$F$9</f>
        <v>0.36860058954865987</v>
      </c>
      <c r="G79">
        <f>C79*'POP 2022 (tab20)'!$F$9</f>
        <v>116514.65834460285</v>
      </c>
      <c r="H79">
        <f t="shared" si="5"/>
        <v>42947.371756881294</v>
      </c>
    </row>
    <row r="80" spans="1:8" x14ac:dyDescent="0.2">
      <c r="A80" t="s">
        <v>120</v>
      </c>
      <c r="B80" t="s">
        <v>143</v>
      </c>
      <c r="C80" cm="1">
        <f t="array" ref="C80">INDEX(TABLE1[],MATCH($B80,TABLE1[[#All],[Column1]],0)+1,4)</f>
        <v>89140</v>
      </c>
      <c r="D80" cm="1">
        <f t="array" ref="D80">INDEX(TABLE1[],MATCH($B80,TABLE1[[#All],[Column1]],0)+8,4)</f>
        <v>24596</v>
      </c>
      <c r="E80">
        <f t="shared" si="4"/>
        <v>0.27592551043302671</v>
      </c>
      <c r="F80">
        <f>E80/'OD 2022'!$F$9</f>
        <v>0.21700142201199502</v>
      </c>
      <c r="G80">
        <f>C80*'POP 2022 (tab20)'!$F$9</f>
        <v>105685.29463375764</v>
      </c>
      <c r="H80">
        <f t="shared" si="5"/>
        <v>22933.859221282073</v>
      </c>
    </row>
    <row r="81" spans="1:8" x14ac:dyDescent="0.2">
      <c r="A81" t="s">
        <v>120</v>
      </c>
      <c r="B81" t="s">
        <v>126</v>
      </c>
      <c r="C81" cm="1">
        <f t="array" ref="C81">INDEX(TABLE1[],MATCH($B81,TABLE1[[#All],[Column1]],0)+1,4)</f>
        <v>212699</v>
      </c>
      <c r="D81" cm="1">
        <f t="array" ref="D81">INDEX(TABLE1[],MATCH($B81,TABLE1[[#All],[Column1]],0)+8,4)</f>
        <v>70360</v>
      </c>
      <c r="E81">
        <f t="shared" si="4"/>
        <v>0.33079610153315248</v>
      </c>
      <c r="F81">
        <f>E81/'OD 2022'!$F$9</f>
        <v>0.26015435947210747</v>
      </c>
      <c r="G81">
        <f>C81*'POP 2022 (tab20)'!$F$9</f>
        <v>252178.10728411059</v>
      </c>
      <c r="H81">
        <f t="shared" si="5"/>
        <v>65605.233973386188</v>
      </c>
    </row>
    <row r="82" spans="1:8" x14ac:dyDescent="0.2">
      <c r="A82" t="s">
        <v>120</v>
      </c>
      <c r="B82" t="s">
        <v>127</v>
      </c>
      <c r="C82" cm="1">
        <f t="array" ref="C82">INDEX(TABLE1[],MATCH($B82,TABLE1[[#All],[Column1]],0)+1,4)</f>
        <v>223395</v>
      </c>
      <c r="D82" cm="1">
        <f t="array" ref="D82">INDEX(TABLE1[],MATCH($B82,TABLE1[[#All],[Column1]],0)+8,4)</f>
        <v>57246</v>
      </c>
      <c r="E82">
        <f t="shared" si="4"/>
        <v>0.25625461626267376</v>
      </c>
      <c r="F82">
        <f>E82/'OD 2022'!$F$9</f>
        <v>0.20153126124101353</v>
      </c>
      <c r="G82">
        <f>C82*'POP 2022 (tab20)'!$F$9</f>
        <v>264859.3941519889</v>
      </c>
      <c r="H82">
        <f t="shared" si="5"/>
        <v>53377.447754981047</v>
      </c>
    </row>
    <row r="83" spans="1:8" x14ac:dyDescent="0.2">
      <c r="A83" t="s">
        <v>120</v>
      </c>
      <c r="B83" t="s">
        <v>128</v>
      </c>
      <c r="C83" cm="1">
        <f t="array" ref="C83">INDEX(TABLE1[],MATCH($B83,TABLE1[[#All],[Column1]],0)+1,4)</f>
        <v>207065</v>
      </c>
      <c r="D83" cm="1">
        <f t="array" ref="D83">INDEX(TABLE1[],MATCH($B83,TABLE1[[#All],[Column1]],0)+8,4)</f>
        <v>79577</v>
      </c>
      <c r="E83">
        <f t="shared" si="4"/>
        <v>0.38430927486538041</v>
      </c>
      <c r="F83">
        <f>E83/'OD 2022'!$F$9</f>
        <v>0.30223975669124725</v>
      </c>
      <c r="G83">
        <f>C83*'POP 2022 (tab20)'!$F$9</f>
        <v>245498.37932846116</v>
      </c>
      <c r="H83">
        <f t="shared" si="5"/>
        <v>74199.370436329627</v>
      </c>
    </row>
    <row r="84" spans="1:8" x14ac:dyDescent="0.2">
      <c r="A84" t="s">
        <v>120</v>
      </c>
      <c r="B84" t="s">
        <v>129</v>
      </c>
      <c r="C84" cm="1">
        <f t="array" ref="C84">INDEX(TABLE1[],MATCH($B84,TABLE1[[#All],[Column1]],0)+1,4)</f>
        <v>327920</v>
      </c>
      <c r="D84" cm="1">
        <f t="array" ref="D84">INDEX(TABLE1[],MATCH($B84,TABLE1[[#All],[Column1]],0)+8,4)</f>
        <v>86028</v>
      </c>
      <c r="E84">
        <f t="shared" si="4"/>
        <v>0.26234447426201513</v>
      </c>
      <c r="F84">
        <f>E84/'OD 2022'!$F$9</f>
        <v>0.20632062574607243</v>
      </c>
      <c r="G84">
        <f>C84*'POP 2022 (tab20)'!$F$9</f>
        <v>388785.3019553714</v>
      </c>
      <c r="H84">
        <f t="shared" si="5"/>
        <v>80214.426780307942</v>
      </c>
    </row>
    <row r="85" spans="1:8" x14ac:dyDescent="0.2">
      <c r="A85" t="s">
        <v>120</v>
      </c>
      <c r="B85" t="s">
        <v>130</v>
      </c>
      <c r="C85" cm="1">
        <f t="array" ref="C85">INDEX(TABLE1[],MATCH($B85,TABLE1[[#All],[Column1]],0)+1,4)</f>
        <v>98071</v>
      </c>
      <c r="D85" cm="1">
        <f t="array" ref="D85">INDEX(TABLE1[],MATCH($B85,TABLE1[[#All],[Column1]],0)+8,4)</f>
        <v>23718</v>
      </c>
      <c r="E85">
        <f t="shared" si="4"/>
        <v>0.24184519378817387</v>
      </c>
      <c r="F85">
        <f>E85/'OD 2022'!$F$9</f>
        <v>0.19019898115414915</v>
      </c>
      <c r="G85">
        <f>C85*'POP 2022 (tab20)'!$F$9</f>
        <v>116273.97947080151</v>
      </c>
      <c r="H85">
        <f t="shared" si="5"/>
        <v>22115.192430084902</v>
      </c>
    </row>
    <row r="86" spans="1:8" x14ac:dyDescent="0.2">
      <c r="A86" t="s">
        <v>120</v>
      </c>
      <c r="B86" t="s">
        <v>131</v>
      </c>
      <c r="C86" cm="1">
        <f t="array" ref="C86">INDEX(TABLE1[],MATCH($B86,TABLE1[[#All],[Column1]],0)+1,4)</f>
        <v>368670</v>
      </c>
      <c r="D86" cm="1">
        <f t="array" ref="D86">INDEX(TABLE1[],MATCH($B86,TABLE1[[#All],[Column1]],0)+8,4)</f>
        <v>182670</v>
      </c>
      <c r="E86">
        <f t="shared" si="4"/>
        <v>0.49548376596956628</v>
      </c>
      <c r="F86">
        <f>E86/'OD 2022'!$F$9</f>
        <v>0.38967285638256377</v>
      </c>
      <c r="G86">
        <f>C86*'POP 2022 (tab20)'!$F$9</f>
        <v>437098.91824800801</v>
      </c>
      <c r="H86">
        <f t="shared" si="5"/>
        <v>170325.58399543</v>
      </c>
    </row>
    <row r="87" spans="1:8" x14ac:dyDescent="0.2">
      <c r="A87" t="s">
        <v>120</v>
      </c>
      <c r="B87" t="s">
        <v>132</v>
      </c>
      <c r="C87" cm="1">
        <f t="array" ref="C87">INDEX(TABLE1[],MATCH($B87,TABLE1[[#All],[Column1]],0)+1,4)</f>
        <v>324240</v>
      </c>
      <c r="D87" cm="1">
        <f t="array" ref="D87">INDEX(TABLE1[],MATCH($B87,TABLE1[[#All],[Column1]],0)+8,4)</f>
        <v>206249</v>
      </c>
      <c r="E87">
        <f t="shared" si="4"/>
        <v>0.63609980261534671</v>
      </c>
      <c r="F87">
        <f>E87/'OD 2022'!$F$9</f>
        <v>0.50026023868707725</v>
      </c>
      <c r="G87">
        <f>C87*'POP 2022 (tab20)'!$F$9</f>
        <v>384422.25636133697</v>
      </c>
      <c r="H87">
        <f t="shared" si="5"/>
        <v>192311.16972394724</v>
      </c>
    </row>
    <row r="88" spans="1:8" x14ac:dyDescent="0.2">
      <c r="A88" t="s">
        <v>120</v>
      </c>
      <c r="B88" t="s">
        <v>133</v>
      </c>
      <c r="C88" cm="1">
        <f t="array" ref="C88">INDEX(TABLE1[],MATCH($B88,TABLE1[[#All],[Column1]],0)+1,4)</f>
        <v>393321</v>
      </c>
      <c r="D88" cm="1">
        <f t="array" ref="D88">INDEX(TABLE1[],MATCH($B88,TABLE1[[#All],[Column1]],0)+8,4)</f>
        <v>65924</v>
      </c>
      <c r="E88">
        <f t="shared" si="4"/>
        <v>0.16760864535582895</v>
      </c>
      <c r="F88">
        <f>E88/'OD 2022'!$F$9</f>
        <v>0.13181570028316456</v>
      </c>
      <c r="G88">
        <f>C88*'POP 2022 (tab20)'!$F$9</f>
        <v>466325.39567695971</v>
      </c>
      <c r="H88">
        <f t="shared" si="5"/>
        <v>61469.008590982245</v>
      </c>
    </row>
    <row r="89" spans="1:8" x14ac:dyDescent="0.2">
      <c r="A89" t="s">
        <v>120</v>
      </c>
      <c r="B89" t="s">
        <v>134</v>
      </c>
      <c r="C89" cm="1">
        <f t="array" ref="C89">INDEX(TABLE1[],MATCH($B89,TABLE1[[#All],[Column1]],0)+1,4)</f>
        <v>174450</v>
      </c>
      <c r="D89" cm="1">
        <f t="array" ref="D89">INDEX(TABLE1[],MATCH($B89,TABLE1[[#All],[Column1]],0)+8,4)</f>
        <v>53371</v>
      </c>
      <c r="E89">
        <f t="shared" si="4"/>
        <v>0.30593866437374606</v>
      </c>
      <c r="F89">
        <f>E89/'OD 2022'!$F$9</f>
        <v>0.24060524564533692</v>
      </c>
      <c r="G89">
        <f>C89*'POP 2022 (tab20)'!$F$9</f>
        <v>206829.70214111533</v>
      </c>
      <c r="H89">
        <f t="shared" si="5"/>
        <v>49764.311290414917</v>
      </c>
    </row>
    <row r="90" spans="1:8" x14ac:dyDescent="0.2">
      <c r="A90" t="s">
        <v>120</v>
      </c>
      <c r="B90" t="s">
        <v>135</v>
      </c>
      <c r="C90" cm="1">
        <f t="array" ref="C90">INDEX(TABLE1[],MATCH($B90,TABLE1[[#All],[Column1]],0)+1,4)</f>
        <v>134117</v>
      </c>
      <c r="D90" cm="1">
        <f t="array" ref="D90">INDEX(TABLE1[],MATCH($B90,TABLE1[[#All],[Column1]],0)+8,4)</f>
        <v>54314</v>
      </c>
      <c r="E90">
        <f t="shared" si="4"/>
        <v>0.40497476084314443</v>
      </c>
      <c r="F90">
        <f>E90/'OD 2022'!$F$9</f>
        <v>0.31849211348386869</v>
      </c>
      <c r="G90">
        <f>C90*'POP 2022 (tab20)'!$F$9</f>
        <v>159010.48530845495</v>
      </c>
      <c r="H90">
        <f t="shared" si="5"/>
        <v>50643.585531985467</v>
      </c>
    </row>
    <row r="91" spans="1:8" x14ac:dyDescent="0.2">
      <c r="A91" t="s">
        <v>120</v>
      </c>
      <c r="B91" t="s">
        <v>136</v>
      </c>
      <c r="C91" cm="1">
        <f t="array" ref="C91">INDEX(TABLE1[],MATCH($B91,TABLE1[[#All],[Column1]],0)+1,4)</f>
        <v>184509</v>
      </c>
      <c r="D91" cm="1">
        <f t="array" ref="D91">INDEX(TABLE1[],MATCH($B91,TABLE1[[#All],[Column1]],0)+8,4)</f>
        <v>86939</v>
      </c>
      <c r="E91">
        <f t="shared" si="4"/>
        <v>0.47119110720886243</v>
      </c>
      <c r="F91">
        <f>E91/'OD 2022'!$F$9</f>
        <v>0.37056791212694951</v>
      </c>
      <c r="G91">
        <f>C91*'POP 2022 (tab20)'!$F$9</f>
        <v>218755.75530154799</v>
      </c>
      <c r="H91">
        <f t="shared" si="5"/>
        <v>81063.863507848509</v>
      </c>
    </row>
    <row r="92" spans="1:8" x14ac:dyDescent="0.2">
      <c r="A92" t="s">
        <v>120</v>
      </c>
      <c r="B92" t="s">
        <v>137</v>
      </c>
      <c r="C92" cm="1">
        <f t="array" ref="C92">INDEX(TABLE1[],MATCH($B92,TABLE1[[#All],[Column1]],0)+1,4)</f>
        <v>287173</v>
      </c>
      <c r="D92" cm="1">
        <f t="array" ref="D92">INDEX(TABLE1[],MATCH($B92,TABLE1[[#All],[Column1]],0)+8,4)</f>
        <v>15662</v>
      </c>
      <c r="E92">
        <f t="shared" si="4"/>
        <v>5.4538553415536976E-2</v>
      </c>
      <c r="F92">
        <f>E92/'OD 2022'!$F$9</f>
        <v>4.2891806658526689E-2</v>
      </c>
      <c r="G92">
        <f>C92*'POP 2022 (tab20)'!$F$9</f>
        <v>340475.24249338213</v>
      </c>
      <c r="H92">
        <f t="shared" si="5"/>
        <v>14603.598273041136</v>
      </c>
    </row>
    <row r="93" spans="1:8" x14ac:dyDescent="0.2">
      <c r="A93" t="s">
        <v>120</v>
      </c>
      <c r="B93" t="s">
        <v>138</v>
      </c>
      <c r="C93" cm="1">
        <f t="array" ref="C93">INDEX(TABLE1[],MATCH($B93,TABLE1[[#All],[Column1]],0)+1,4)</f>
        <v>121581</v>
      </c>
      <c r="D93" cm="1">
        <f t="array" ref="D93">INDEX(TABLE1[],MATCH($B93,TABLE1[[#All],[Column1]],0)+8,4)</f>
        <v>25030</v>
      </c>
      <c r="E93">
        <f t="shared" si="4"/>
        <v>0.20587098313058783</v>
      </c>
      <c r="F93">
        <f>E93/'OD 2022'!$F$9</f>
        <v>0.16190708869301321</v>
      </c>
      <c r="G93">
        <f>C93*'POP 2022 (tab20)'!$F$9</f>
        <v>144147.67564355943</v>
      </c>
      <c r="H93">
        <f t="shared" si="5"/>
        <v>23338.530505313476</v>
      </c>
    </row>
    <row r="94" spans="1:8" x14ac:dyDescent="0.2">
      <c r="A94" t="s">
        <v>120</v>
      </c>
      <c r="B94" t="s">
        <v>139</v>
      </c>
      <c r="C94" cm="1">
        <f t="array" ref="C94">INDEX(TABLE1[],MATCH($B94,TABLE1[[#All],[Column1]],0)+1,4)</f>
        <v>145195</v>
      </c>
      <c r="D94" cm="1">
        <f t="array" ref="D94">INDEX(TABLE1[],MATCH($B94,TABLE1[[#All],[Column1]],0)+8,4)</f>
        <v>41887</v>
      </c>
      <c r="E94">
        <f t="shared" si="4"/>
        <v>0.28848789558869109</v>
      </c>
      <c r="F94">
        <f>E94/'OD 2022'!$F$9</f>
        <v>0.22688110090925748</v>
      </c>
      <c r="G94">
        <f>C94*'POP 2022 (tab20)'!$F$9</f>
        <v>172144.67527875747</v>
      </c>
      <c r="H94">
        <f t="shared" si="5"/>
        <v>39056.373442911135</v>
      </c>
    </row>
    <row r="95" spans="1:8" x14ac:dyDescent="0.2">
      <c r="A95" t="s">
        <v>120</v>
      </c>
      <c r="B95" t="s">
        <v>140</v>
      </c>
      <c r="C95" cm="1">
        <f t="array" ref="C95">INDEX(TABLE1[],MATCH($B95,TABLE1[[#All],[Column1]],0)+1,4)</f>
        <v>166150</v>
      </c>
      <c r="D95" cm="1">
        <f t="array" ref="D95">INDEX(TABLE1[],MATCH($B95,TABLE1[[#All],[Column1]],0)+8,4)</f>
        <v>44142</v>
      </c>
      <c r="E95">
        <f t="shared" si="4"/>
        <v>0.26567559434246163</v>
      </c>
      <c r="F95">
        <f>E95/'OD 2022'!$F$9</f>
        <v>0.20894038277113031</v>
      </c>
      <c r="G95">
        <f>C95*'POP 2022 (tab20)'!$F$9</f>
        <v>196989.1373502225</v>
      </c>
      <c r="H95">
        <f t="shared" si="5"/>
        <v>41158.985759710253</v>
      </c>
    </row>
    <row r="96" spans="1:8" x14ac:dyDescent="0.2">
      <c r="A96" t="s">
        <v>120</v>
      </c>
      <c r="B96" t="s">
        <v>141</v>
      </c>
      <c r="C96" cm="1">
        <f t="array" ref="C96">INDEX(TABLE1[],MATCH($B96,TABLE1[[#All],[Column1]],0)+1,4)</f>
        <v>255763</v>
      </c>
      <c r="D96" cm="1">
        <f t="array" ref="D96">INDEX(TABLE1[],MATCH($B96,TABLE1[[#All],[Column1]],0)+8,4)</f>
        <v>79710</v>
      </c>
      <c r="E96">
        <f t="shared" si="4"/>
        <v>0.31165571251510188</v>
      </c>
      <c r="F96">
        <f>E96/'OD 2022'!$F$9</f>
        <v>0.2451014141019551</v>
      </c>
      <c r="G96">
        <f>C96*'POP 2022 (tab20)'!$F$9</f>
        <v>303235.22561603948</v>
      </c>
      <c r="H96">
        <f t="shared" si="5"/>
        <v>74323.382604016675</v>
      </c>
    </row>
    <row r="97" spans="1:8" x14ac:dyDescent="0.2">
      <c r="A97" t="s">
        <v>85</v>
      </c>
      <c r="B97" t="s">
        <v>89</v>
      </c>
      <c r="C97" cm="1">
        <f t="array" ref="C97">INDEX(TABLE1[],MATCH($B97,TABLE1[[#All],[Column1]],0)+1,4)</f>
        <v>72391</v>
      </c>
      <c r="D97" cm="1">
        <f t="array" ref="D97">INDEX(TABLE1[],MATCH($B97,TABLE1[[#All],[Column1]],0)+8,4)</f>
        <v>4518</v>
      </c>
      <c r="E97">
        <f t="shared" si="4"/>
        <v>6.2411073199707144E-2</v>
      </c>
      <c r="F97">
        <f>E97/'OD 2022'!$F$10</f>
        <v>1.5245190432449492E-2</v>
      </c>
      <c r="G97">
        <f>C97*'POP 2022 (tab20)'!$F$10</f>
        <v>90246.163138297867</v>
      </c>
      <c r="H97">
        <f t="shared" si="5"/>
        <v>1375.8199428412547</v>
      </c>
    </row>
    <row r="98" spans="1:8" x14ac:dyDescent="0.2">
      <c r="A98" t="s">
        <v>85</v>
      </c>
      <c r="B98" t="s">
        <v>87</v>
      </c>
      <c r="C98" cm="1">
        <f t="array" ref="C98">INDEX(TABLE1[],MATCH($B98,TABLE1[[#All],[Column1]],0)+1,4)</f>
        <v>267527</v>
      </c>
      <c r="D98" cm="1">
        <f t="array" ref="D98">INDEX(TABLE1[],MATCH($B98,TABLE1[[#All],[Column1]],0)+8,4)</f>
        <v>46918</v>
      </c>
      <c r="E98">
        <f t="shared" si="4"/>
        <v>0.17537669095081992</v>
      </c>
      <c r="F98">
        <f>E98/'OD 2022'!$F$10</f>
        <v>4.2839369904804601E-2</v>
      </c>
      <c r="G98">
        <f>C98*'POP 2022 (tab20)'!$F$10</f>
        <v>333512.2499468085</v>
      </c>
      <c r="H98">
        <f t="shared" si="5"/>
        <v>14287.454643254978</v>
      </c>
    </row>
    <row r="99" spans="1:8" x14ac:dyDescent="0.2">
      <c r="A99" t="s">
        <v>85</v>
      </c>
      <c r="B99" t="s">
        <v>88</v>
      </c>
      <c r="C99" cm="1">
        <f t="array" ref="C99">INDEX(TABLE1[],MATCH($B99,TABLE1[[#All],[Column1]],0)+1,4)</f>
        <v>106731</v>
      </c>
      <c r="D99" cm="1">
        <f t="array" ref="D99">INDEX(TABLE1[],MATCH($B99,TABLE1[[#All],[Column1]],0)+8,4)</f>
        <v>7540</v>
      </c>
      <c r="E99">
        <f t="shared" si="4"/>
        <v>7.0644892299331963E-2</v>
      </c>
      <c r="F99">
        <f>E99/'OD 2022'!$F$10</f>
        <v>1.7256470382058003E-2</v>
      </c>
      <c r="G99">
        <f>C99*'POP 2022 (tab20)'!$F$10</f>
        <v>133056.08760638296</v>
      </c>
      <c r="H99">
        <f t="shared" si="5"/>
        <v>2296.0784349320625</v>
      </c>
    </row>
    <row r="100" spans="1:8" x14ac:dyDescent="0.2">
      <c r="A100" t="s">
        <v>85</v>
      </c>
      <c r="B100" t="s">
        <v>86</v>
      </c>
      <c r="C100" cm="1">
        <f t="array" ref="C100">INDEX(TABLE1[],MATCH($B100,TABLE1[[#All],[Column1]],0)+1,4)</f>
        <v>241613</v>
      </c>
      <c r="D100" cm="1">
        <f t="array" ref="D100">INDEX(TABLE1[],MATCH($B100,TABLE1[[#All],[Column1]],0)+8,4)</f>
        <v>3901</v>
      </c>
      <c r="E100">
        <f t="shared" si="4"/>
        <v>1.6145654414290622E-2</v>
      </c>
      <c r="F100">
        <f>E100/'OD 2022'!$F$10</f>
        <v>3.9439087261767241E-3</v>
      </c>
      <c r="G100">
        <f>C100*'POP 2022 (tab20)'!$F$10</f>
        <v>301206.58941489359</v>
      </c>
      <c r="H100">
        <f t="shared" si="5"/>
        <v>1187.9312963753284</v>
      </c>
    </row>
    <row r="101" spans="1:8" x14ac:dyDescent="0.2">
      <c r="A101" t="s">
        <v>85</v>
      </c>
      <c r="B101" t="s">
        <v>90</v>
      </c>
      <c r="C101" cm="1">
        <f t="array" ref="C101">INDEX(TABLE1[],MATCH($B101,TABLE1[[#All],[Column1]],0)+1,4)</f>
        <v>39908</v>
      </c>
      <c r="D101" cm="1">
        <f t="array" ref="D101">INDEX(TABLE1[],MATCH($B101,TABLE1[[#All],[Column1]],0)+8,4)</f>
        <v>1640</v>
      </c>
      <c r="E101">
        <f t="shared" si="4"/>
        <v>4.109451738999699E-2</v>
      </c>
      <c r="F101">
        <f>E101/'OD 2022'!$F$10</f>
        <v>1.0038182508661798E-2</v>
      </c>
      <c r="G101">
        <f>C101*'POP 2022 (tab20)'!$F$10</f>
        <v>49751.265744680844</v>
      </c>
      <c r="H101">
        <f t="shared" si="5"/>
        <v>499.41228558204011</v>
      </c>
    </row>
    <row r="102" spans="1:8" x14ac:dyDescent="0.2">
      <c r="A102" t="s">
        <v>85</v>
      </c>
      <c r="B102" t="s">
        <v>91</v>
      </c>
      <c r="C102" cm="1">
        <f t="array" ref="C102">INDEX(TABLE1[],MATCH($B102,TABLE1[[#All],[Column1]],0)+1,4)</f>
        <v>211718</v>
      </c>
      <c r="D102" cm="1">
        <f t="array" ref="D102">INDEX(TABLE1[],MATCH($B102,TABLE1[[#All],[Column1]],0)+8,4)</f>
        <v>15237</v>
      </c>
      <c r="E102">
        <f t="shared" si="4"/>
        <v>7.1968373024494853E-2</v>
      </c>
      <c r="F102">
        <f>E102/'OD 2022'!$F$10</f>
        <v>1.7579757815751409E-2</v>
      </c>
      <c r="G102">
        <f>C102*'POP 2022 (tab20)'!$F$10</f>
        <v>263938.01946808508</v>
      </c>
      <c r="H102">
        <f t="shared" si="5"/>
        <v>4639.9664606180158</v>
      </c>
    </row>
    <row r="103" spans="1:8" x14ac:dyDescent="0.2">
      <c r="A103" t="s">
        <v>85</v>
      </c>
      <c r="B103" t="s">
        <v>92</v>
      </c>
      <c r="C103" cm="1">
        <f t="array" ref="C103">INDEX(TABLE1[],MATCH($B103,TABLE1[[#All],[Column1]],0)+1,4)</f>
        <v>77616</v>
      </c>
      <c r="D103" cm="1">
        <f t="array" ref="D103">INDEX(TABLE1[],MATCH($B103,TABLE1[[#All],[Column1]],0)+8,4)</f>
        <v>14092</v>
      </c>
      <c r="E103">
        <f t="shared" si="4"/>
        <v>0.18156050298907442</v>
      </c>
      <c r="F103">
        <f>E103/'OD 2022'!$F$10</f>
        <v>4.4349893395083342E-2</v>
      </c>
      <c r="G103">
        <f>C103*'POP 2022 (tab20)'!$F$10</f>
        <v>96759.903829787232</v>
      </c>
      <c r="H103">
        <f t="shared" si="5"/>
        <v>4291.29141976958</v>
      </c>
    </row>
    <row r="104" spans="1:8" x14ac:dyDescent="0.2">
      <c r="A104" t="s">
        <v>85</v>
      </c>
      <c r="B104" t="s">
        <v>93</v>
      </c>
      <c r="C104" cm="1">
        <f t="array" ref="C104">INDEX(TABLE1[],MATCH($B104,TABLE1[[#All],[Column1]],0)+1,4)</f>
        <v>68134</v>
      </c>
      <c r="D104" cm="1">
        <f t="array" ref="D104">INDEX(TABLE1[],MATCH($B104,TABLE1[[#All],[Column1]],0)+8,4)</f>
        <v>11491</v>
      </c>
      <c r="E104">
        <f t="shared" si="4"/>
        <v>0.16865294860128571</v>
      </c>
      <c r="F104">
        <f>E104/'OD 2022'!$F$10</f>
        <v>4.1196957312260758E-2</v>
      </c>
      <c r="G104">
        <f>C104*'POP 2022 (tab20)'!$F$10</f>
        <v>84939.178617021273</v>
      </c>
      <c r="H104">
        <f t="shared" si="5"/>
        <v>3499.2357156239173</v>
      </c>
    </row>
    <row r="105" spans="1:8" x14ac:dyDescent="0.2">
      <c r="A105" t="s">
        <v>85</v>
      </c>
      <c r="B105" t="s">
        <v>94</v>
      </c>
      <c r="C105" cm="1">
        <f t="array" ref="C105">INDEX(TABLE1[],MATCH($B105,TABLE1[[#All],[Column1]],0)+1,4)</f>
        <v>29848</v>
      </c>
      <c r="D105" cm="1">
        <f t="array" ref="D105">INDEX(TABLE1[],MATCH($B105,TABLE1[[#All],[Column1]],0)+8,4)</f>
        <v>1101</v>
      </c>
      <c r="E105">
        <f t="shared" si="4"/>
        <v>3.6886893594210671E-2</v>
      </c>
      <c r="F105">
        <f>E105/'OD 2022'!$F$10</f>
        <v>9.0103837103682697E-3</v>
      </c>
      <c r="G105">
        <f>C105*'POP 2022 (tab20)'!$F$10</f>
        <v>37209.977446808509</v>
      </c>
      <c r="H105">
        <f t="shared" si="5"/>
        <v>335.27617464989407</v>
      </c>
    </row>
    <row r="106" spans="1:8" x14ac:dyDescent="0.2">
      <c r="A106" t="s">
        <v>85</v>
      </c>
      <c r="B106" t="s">
        <v>95</v>
      </c>
      <c r="C106" cm="1">
        <f t="array" ref="C106">INDEX(TABLE1[],MATCH($B106,TABLE1[[#All],[Column1]],0)+1,4)</f>
        <v>269333</v>
      </c>
      <c r="D106" cm="1">
        <f t="array" ref="D106">INDEX(TABLE1[],MATCH($B106,TABLE1[[#All],[Column1]],0)+8,4)</f>
        <v>53934</v>
      </c>
      <c r="E106">
        <f t="shared" si="4"/>
        <v>0.20025024783446513</v>
      </c>
      <c r="F106">
        <f>E106/'OD 2022'!$F$10</f>
        <v>4.8915248622834966E-2</v>
      </c>
      <c r="G106">
        <f>C106*'POP 2022 (tab20)'!$F$10</f>
        <v>335763.69792553189</v>
      </c>
      <c r="H106">
        <f t="shared" si="5"/>
        <v>16423.964762549847</v>
      </c>
    </row>
    <row r="107" spans="1:8" x14ac:dyDescent="0.2">
      <c r="A107" t="s">
        <v>85</v>
      </c>
      <c r="B107" t="s">
        <v>96</v>
      </c>
      <c r="C107" cm="1">
        <f t="array" ref="C107">INDEX(TABLE1[],MATCH($B107,TABLE1[[#All],[Column1]],0)+1,4)</f>
        <v>20797</v>
      </c>
      <c r="D107" cm="1">
        <f t="array" ref="D107">INDEX(TABLE1[],MATCH($B107,TABLE1[[#All],[Column1]],0)+8,4)</f>
        <v>2696</v>
      </c>
      <c r="E107">
        <f t="shared" si="4"/>
        <v>0.12963408183872674</v>
      </c>
      <c r="F107">
        <f>E107/'OD 2022'!$F$10</f>
        <v>3.1665795232253831E-2</v>
      </c>
      <c r="G107">
        <f>C107*'POP 2022 (tab20)'!$F$10</f>
        <v>25926.557925531913</v>
      </c>
      <c r="H107">
        <f t="shared" si="5"/>
        <v>820.98507434706119</v>
      </c>
    </row>
    <row r="108" spans="1:8" x14ac:dyDescent="0.2">
      <c r="A108" t="s">
        <v>85</v>
      </c>
      <c r="B108" t="s">
        <v>97</v>
      </c>
      <c r="C108" cm="1">
        <f t="array" ref="C108">INDEX(TABLE1[],MATCH($B108,TABLE1[[#All],[Column1]],0)+1,4)</f>
        <v>45218</v>
      </c>
      <c r="D108" cm="1">
        <f t="array" ref="D108">INDEX(TABLE1[],MATCH($B108,TABLE1[[#All],[Column1]],0)+8,4)</f>
        <v>10766</v>
      </c>
      <c r="E108">
        <f t="shared" si="4"/>
        <v>0.238091025697731</v>
      </c>
      <c r="F108">
        <f>E108/'OD 2022'!$F$10</f>
        <v>5.8158638218004023E-2</v>
      </c>
      <c r="G108">
        <f>C108*'POP 2022 (tab20)'!$F$10</f>
        <v>56370.971595744675</v>
      </c>
      <c r="H108">
        <f t="shared" si="5"/>
        <v>3278.4589430342953</v>
      </c>
    </row>
    <row r="109" spans="1:8" x14ac:dyDescent="0.2">
      <c r="A109" t="s">
        <v>85</v>
      </c>
      <c r="B109" t="s">
        <v>98</v>
      </c>
      <c r="C109" cm="1">
        <f t="array" ref="C109">INDEX(TABLE1[],MATCH($B109,TABLE1[[#All],[Column1]],0)+1,4)</f>
        <v>43753</v>
      </c>
      <c r="D109" cm="1">
        <f t="array" ref="D109">INDEX(TABLE1[],MATCH($B109,TABLE1[[#All],[Column1]],0)+8,4)</f>
        <v>1417</v>
      </c>
      <c r="E109">
        <f t="shared" si="4"/>
        <v>3.2386350650241126E-2</v>
      </c>
      <c r="F109">
        <f>E109/'OD 2022'!$F$10</f>
        <v>7.9110333753614603E-3</v>
      </c>
      <c r="G109">
        <f>C109*'POP 2022 (tab20)'!$F$10</f>
        <v>54544.630904255311</v>
      </c>
      <c r="H109">
        <f t="shared" si="5"/>
        <v>431.5043955303359</v>
      </c>
    </row>
    <row r="110" spans="1:8" x14ac:dyDescent="0.2">
      <c r="A110" t="s">
        <v>85</v>
      </c>
      <c r="B110" t="s">
        <v>99</v>
      </c>
      <c r="C110" cm="1">
        <f t="array" ref="C110">INDEX(TABLE1[],MATCH($B110,TABLE1[[#All],[Column1]],0)+1,4)</f>
        <v>95685</v>
      </c>
      <c r="D110" cm="1">
        <f t="array" ref="D110">INDEX(TABLE1[],MATCH($B110,TABLE1[[#All],[Column1]],0)+8,4)</f>
        <v>3845</v>
      </c>
      <c r="E110">
        <f t="shared" si="4"/>
        <v>4.0183936876208394E-2</v>
      </c>
      <c r="F110">
        <f>E110/'OD 2022'!$F$10</f>
        <v>9.8157544582361256E-3</v>
      </c>
      <c r="G110">
        <f>C110*'POP 2022 (tab20)'!$F$10</f>
        <v>119285.60345744679</v>
      </c>
      <c r="H110">
        <f t="shared" si="5"/>
        <v>1170.87819394082</v>
      </c>
    </row>
    <row r="111" spans="1:8" x14ac:dyDescent="0.2">
      <c r="A111" t="s">
        <v>85</v>
      </c>
      <c r="B111" t="s">
        <v>100</v>
      </c>
      <c r="C111" cm="1">
        <f t="array" ref="C111">INDEX(TABLE1[],MATCH($B111,TABLE1[[#All],[Column1]],0)+1,4)</f>
        <v>44992</v>
      </c>
      <c r="D111" cm="1">
        <f t="array" ref="D111">INDEX(TABLE1[],MATCH($B111,TABLE1[[#All],[Column1]],0)+8,4)</f>
        <v>12842</v>
      </c>
      <c r="E111">
        <f t="shared" si="4"/>
        <v>0.28542852062588903</v>
      </c>
      <c r="F111">
        <f>E111/'OD 2022'!$F$10</f>
        <v>6.9721796609234304E-2</v>
      </c>
      <c r="G111">
        <f>C111*'POP 2022 (tab20)'!$F$10</f>
        <v>56089.228936170206</v>
      </c>
      <c r="H111">
        <f t="shared" si="5"/>
        <v>3910.6418118564384</v>
      </c>
    </row>
    <row r="112" spans="1:8" x14ac:dyDescent="0.2">
      <c r="A112" t="s">
        <v>85</v>
      </c>
      <c r="B112" t="s">
        <v>101</v>
      </c>
      <c r="C112" cm="1">
        <f t="array" ref="C112">INDEX(TABLE1[],MATCH($B112,TABLE1[[#All],[Column1]],0)+1,4)</f>
        <v>75536</v>
      </c>
      <c r="D112" cm="1">
        <f t="array" ref="D112">INDEX(TABLE1[],MATCH($B112,TABLE1[[#All],[Column1]],0)+8,4)</f>
        <v>2757</v>
      </c>
      <c r="E112">
        <f t="shared" si="4"/>
        <v>3.6499152721880958E-2</v>
      </c>
      <c r="F112">
        <f>E112/'OD 2022'!$F$10</f>
        <v>8.9156700139991097E-3</v>
      </c>
      <c r="G112">
        <f>C112*'POP 2022 (tab20)'!$F$10</f>
        <v>94166.874042553187</v>
      </c>
      <c r="H112">
        <f t="shared" si="5"/>
        <v>839.56077521322254</v>
      </c>
    </row>
    <row r="113" spans="1:8" x14ac:dyDescent="0.2">
      <c r="A113" t="s">
        <v>196</v>
      </c>
      <c r="B113" t="s">
        <v>198</v>
      </c>
      <c r="C113" cm="1">
        <f t="array" ref="C113">INDEX(TABLE1[],MATCH($B113,TABLE1[[#All],[Column1]],0)+1,4)</f>
        <v>176959</v>
      </c>
      <c r="D113" cm="1">
        <f t="array" ref="D113">INDEX(TABLE1[],MATCH($B113,TABLE1[[#All],[Column1]],0)+8,4)</f>
        <v>77603</v>
      </c>
      <c r="E113">
        <f t="shared" si="4"/>
        <v>0.43853661017523832</v>
      </c>
      <c r="F113">
        <f>E113/'OD 2022'!$F$11</f>
        <v>0.42938362670043112</v>
      </c>
      <c r="G113">
        <f>C113*'POP 2022 (tab20)'!$F$11</f>
        <v>209983.74207633617</v>
      </c>
      <c r="H113">
        <f t="shared" si="5"/>
        <v>90163.580720865139</v>
      </c>
    </row>
    <row r="114" spans="1:8" x14ac:dyDescent="0.2">
      <c r="A114" t="s">
        <v>196</v>
      </c>
      <c r="B114" t="s">
        <v>199</v>
      </c>
      <c r="C114" cm="1">
        <f t="array" ref="C114">INDEX(TABLE1[],MATCH($B114,TABLE1[[#All],[Column1]],0)+1,4)</f>
        <v>158032</v>
      </c>
      <c r="D114" cm="1">
        <f t="array" ref="D114">INDEX(TABLE1[],MATCH($B114,TABLE1[[#All],[Column1]],0)+8,4)</f>
        <v>55673</v>
      </c>
      <c r="E114">
        <f t="shared" si="4"/>
        <v>0.35228940973979955</v>
      </c>
      <c r="F114">
        <f>E114/'OD 2022'!$F$11</f>
        <v>0.34493654781018901</v>
      </c>
      <c r="G114">
        <f>C114*'POP 2022 (tab20)'!$F$11</f>
        <v>187524.51544034245</v>
      </c>
      <c r="H114">
        <f t="shared" si="5"/>
        <v>64684.058985770214</v>
      </c>
    </row>
    <row r="115" spans="1:8" x14ac:dyDescent="0.2">
      <c r="A115" t="s">
        <v>196</v>
      </c>
      <c r="B115" t="s">
        <v>200</v>
      </c>
      <c r="C115" cm="1">
        <f t="array" ref="C115">INDEX(TABLE1[],MATCH($B115,TABLE1[[#All],[Column1]],0)+1,4)</f>
        <v>83126</v>
      </c>
      <c r="D115" cm="1">
        <f t="array" ref="D115">INDEX(TABLE1[],MATCH($B115,TABLE1[[#All],[Column1]],0)+8,4)</f>
        <v>49951</v>
      </c>
      <c r="E115">
        <f t="shared" si="4"/>
        <v>0.6009070567572119</v>
      </c>
      <c r="F115">
        <f>E115/'OD 2022'!$F$11</f>
        <v>0.58836513384182298</v>
      </c>
      <c r="G115">
        <f>C115*'POP 2022 (tab20)'!$F$11</f>
        <v>98639.281098093459</v>
      </c>
      <c r="H115">
        <f t="shared" si="5"/>
        <v>58035.913825340955</v>
      </c>
    </row>
    <row r="116" spans="1:8" x14ac:dyDescent="0.2">
      <c r="A116" t="s">
        <v>196</v>
      </c>
      <c r="B116" t="s">
        <v>201</v>
      </c>
      <c r="C116" cm="1">
        <f t="array" ref="C116">INDEX(TABLE1[],MATCH($B116,TABLE1[[#All],[Column1]],0)+1,4)</f>
        <v>57448</v>
      </c>
      <c r="D116" cm="1">
        <f t="array" ref="D116">INDEX(TABLE1[],MATCH($B116,TABLE1[[#All],[Column1]],0)+8,4)</f>
        <v>32458</v>
      </c>
      <c r="E116">
        <f t="shared" si="4"/>
        <v>0.56499791115443532</v>
      </c>
      <c r="F116">
        <f>E116/'OD 2022'!$F$11</f>
        <v>0.55320547142624332</v>
      </c>
      <c r="G116">
        <f>C116*'POP 2022 (tab20)'!$F$11</f>
        <v>68169.157911162256</v>
      </c>
      <c r="H116">
        <f t="shared" si="5"/>
        <v>37711.551138974537</v>
      </c>
    </row>
    <row r="117" spans="1:8" x14ac:dyDescent="0.2">
      <c r="A117" t="s">
        <v>196</v>
      </c>
      <c r="B117" t="s">
        <v>202</v>
      </c>
      <c r="C117" cm="1">
        <f t="array" ref="C117">INDEX(TABLE1[],MATCH($B117,TABLE1[[#All],[Column1]],0)+1,4)</f>
        <v>134862</v>
      </c>
      <c r="D117" cm="1">
        <f t="array" ref="D117">INDEX(TABLE1[],MATCH($B117,TABLE1[[#All],[Column1]],0)+8,4)</f>
        <v>81011</v>
      </c>
      <c r="E117">
        <f t="shared" si="4"/>
        <v>0.60069552579674035</v>
      </c>
      <c r="F117">
        <f>E117/'OD 2022'!$F$11</f>
        <v>0.58815801788192534</v>
      </c>
      <c r="G117">
        <f>C117*'POP 2022 (tab20)'!$F$11</f>
        <v>160030.44447526743</v>
      </c>
      <c r="H117">
        <f t="shared" si="5"/>
        <v>94123.189023336803</v>
      </c>
    </row>
    <row r="118" spans="1:8" x14ac:dyDescent="0.2">
      <c r="A118" t="s">
        <v>196</v>
      </c>
      <c r="B118" t="s">
        <v>197</v>
      </c>
      <c r="C118" cm="1">
        <f t="array" ref="C118">INDEX(TABLE1[],MATCH($B118,TABLE1[[#All],[Column1]],0)+1,4)</f>
        <v>590293</v>
      </c>
      <c r="D118" cm="1">
        <f t="array" ref="D118">INDEX(TABLE1[],MATCH($B118,TABLE1[[#All],[Column1]],0)+8,4)</f>
        <v>17266</v>
      </c>
      <c r="E118">
        <f t="shared" si="4"/>
        <v>2.9249880991304319E-2</v>
      </c>
      <c r="F118">
        <f>E118/'OD 2022'!$F$11</f>
        <v>2.8639387657015757E-2</v>
      </c>
      <c r="G118">
        <f>C118*'POP 2022 (tab20)'!$F$11</f>
        <v>700455.65956784738</v>
      </c>
      <c r="H118">
        <f t="shared" si="5"/>
        <v>20060.621170914241</v>
      </c>
    </row>
    <row r="119" spans="1:8" x14ac:dyDescent="0.2">
      <c r="A119" t="s">
        <v>196</v>
      </c>
      <c r="B119" t="s">
        <v>203</v>
      </c>
      <c r="C119" cm="1">
        <f t="array" ref="C119">INDEX(TABLE1[],MATCH($B119,TABLE1[[#All],[Column1]],0)+1,4)</f>
        <v>192997</v>
      </c>
      <c r="D119" cm="1">
        <f t="array" ref="D119">INDEX(TABLE1[],MATCH($B119,TABLE1[[#All],[Column1]],0)+8,4)</f>
        <v>25542</v>
      </c>
      <c r="E119">
        <f t="shared" si="4"/>
        <v>0.13234402607294413</v>
      </c>
      <c r="F119">
        <f>E119/'OD 2022'!$F$11</f>
        <v>0.12958178762915476</v>
      </c>
      <c r="G119">
        <f>C119*'POP 2022 (tab20)'!$F$11</f>
        <v>229014.81286346924</v>
      </c>
      <c r="H119">
        <f t="shared" si="5"/>
        <v>29676.148844404692</v>
      </c>
    </row>
    <row r="120" spans="1:8" x14ac:dyDescent="0.2">
      <c r="A120" t="s">
        <v>196</v>
      </c>
      <c r="B120" t="s">
        <v>204</v>
      </c>
      <c r="C120" cm="1">
        <f t="array" ref="C120">INDEX(TABLE1[],MATCH($B120,TABLE1[[#All],[Column1]],0)+1,4)</f>
        <v>176293</v>
      </c>
      <c r="D120" cm="1">
        <f t="array" ref="D120">INDEX(TABLE1[],MATCH($B120,TABLE1[[#All],[Column1]],0)+8,4)</f>
        <v>82280</v>
      </c>
      <c r="E120">
        <f t="shared" si="4"/>
        <v>0.46672301225800228</v>
      </c>
      <c r="F120">
        <f>E120/'OD 2022'!$F$11</f>
        <v>0.45698173201049302</v>
      </c>
      <c r="G120">
        <f>C120*'POP 2022 (tab20)'!$F$11</f>
        <v>209193.45069684804</v>
      </c>
      <c r="H120">
        <f t="shared" si="5"/>
        <v>95597.585424697303</v>
      </c>
    </row>
    <row r="121" spans="1:8" x14ac:dyDescent="0.2">
      <c r="A121" t="s">
        <v>196</v>
      </c>
      <c r="B121" t="s">
        <v>205</v>
      </c>
      <c r="C121" cm="1">
        <f t="array" ref="C121">INDEX(TABLE1[],MATCH($B121,TABLE1[[#All],[Column1]],0)+1,4)</f>
        <v>55708</v>
      </c>
      <c r="D121" cm="1">
        <f t="array" ref="D121">INDEX(TABLE1[],MATCH($B121,TABLE1[[#All],[Column1]],0)+8,4)</f>
        <v>36670</v>
      </c>
      <c r="E121">
        <f t="shared" si="4"/>
        <v>0.65825375170532063</v>
      </c>
      <c r="F121">
        <f>E121/'OD 2022'!$F$11</f>
        <v>0.64451490853512083</v>
      </c>
      <c r="G121">
        <f>C121*'POP 2022 (tab20)'!$F$11</f>
        <v>66104.432685472537</v>
      </c>
      <c r="H121">
        <f t="shared" si="5"/>
        <v>42605.292386043388</v>
      </c>
    </row>
    <row r="122" spans="1:8" x14ac:dyDescent="0.2">
      <c r="A122" t="s">
        <v>196</v>
      </c>
      <c r="B122" t="s">
        <v>206</v>
      </c>
      <c r="C122" cm="1">
        <f t="array" ref="C122">INDEX(TABLE1[],MATCH($B122,TABLE1[[#All],[Column1]],0)+1,4)</f>
        <v>95211</v>
      </c>
      <c r="D122" cm="1">
        <f t="array" ref="D122">INDEX(TABLE1[],MATCH($B122,TABLE1[[#All],[Column1]],0)+8,4)</f>
        <v>66672</v>
      </c>
      <c r="E122">
        <f t="shared" si="4"/>
        <v>0.70025522261083273</v>
      </c>
      <c r="F122">
        <f>E122/'OD 2022'!$F$11</f>
        <v>0.68563973936043043</v>
      </c>
      <c r="G122">
        <f>C122*'POP 2022 (tab20)'!$F$11</f>
        <v>112979.62842709353</v>
      </c>
      <c r="H122">
        <f t="shared" si="5"/>
        <v>77463.322987790685</v>
      </c>
    </row>
    <row r="123" spans="1:8" x14ac:dyDescent="0.2">
      <c r="A123" t="s">
        <v>196</v>
      </c>
      <c r="B123" t="s">
        <v>207</v>
      </c>
      <c r="C123" cm="1">
        <f t="array" ref="C123">INDEX(TABLE1[],MATCH($B123,TABLE1[[#All],[Column1]],0)+1,4)</f>
        <v>154088</v>
      </c>
      <c r="D123" cm="1">
        <f t="array" ref="D123">INDEX(TABLE1[],MATCH($B123,TABLE1[[#All],[Column1]],0)+8,4)</f>
        <v>43640</v>
      </c>
      <c r="E123">
        <f t="shared" si="4"/>
        <v>0.28321478635584862</v>
      </c>
      <c r="F123">
        <f>E123/'OD 2022'!$F$11</f>
        <v>0.27730362592091878</v>
      </c>
      <c r="G123">
        <f>C123*'POP 2022 (tab20)'!$F$11</f>
        <v>182844.47159544576</v>
      </c>
      <c r="H123">
        <f t="shared" si="5"/>
        <v>50703.434953011551</v>
      </c>
    </row>
    <row r="124" spans="1:8" x14ac:dyDescent="0.2">
      <c r="A124" t="s">
        <v>196</v>
      </c>
      <c r="B124" t="s">
        <v>208</v>
      </c>
      <c r="C124" cm="1">
        <f t="array" ref="C124">INDEX(TABLE1[],MATCH($B124,TABLE1[[#All],[Column1]],0)+1,4)</f>
        <v>38045</v>
      </c>
      <c r="D124" cm="1">
        <f t="array" ref="D124">INDEX(TABLE1[],MATCH($B124,TABLE1[[#All],[Column1]],0)+8,4)</f>
        <v>21455</v>
      </c>
      <c r="E124">
        <f t="shared" si="4"/>
        <v>0.56393744250229993</v>
      </c>
      <c r="F124">
        <f>E124/'OD 2022'!$F$11</f>
        <v>0.5521671365066706</v>
      </c>
      <c r="G124">
        <f>C124*'POP 2022 (tab20)'!$F$11</f>
        <v>45145.098397336165</v>
      </c>
      <c r="H124">
        <f t="shared" si="5"/>
        <v>24927.639709368996</v>
      </c>
    </row>
    <row r="125" spans="1:8" x14ac:dyDescent="0.2">
      <c r="A125" t="s">
        <v>196</v>
      </c>
      <c r="B125" t="s">
        <v>209</v>
      </c>
      <c r="C125" cm="1">
        <f t="array" ref="C125">INDEX(TABLE1[],MATCH($B125,TABLE1[[#All],[Column1]],0)+1,4)</f>
        <v>278664</v>
      </c>
      <c r="D125" cm="1">
        <f t="array" ref="D125">INDEX(TABLE1[],MATCH($B125,TABLE1[[#All],[Column1]],0)+8,4)</f>
        <v>101832</v>
      </c>
      <c r="E125">
        <f t="shared" si="4"/>
        <v>0.36542933425200241</v>
      </c>
      <c r="F125">
        <f>E125/'OD 2022'!$F$11</f>
        <v>0.35780222039192627</v>
      </c>
      <c r="G125">
        <f>C125*'POP 2022 (tab20)'!$F$11</f>
        <v>330669.30476528546</v>
      </c>
      <c r="H125">
        <f t="shared" si="5"/>
        <v>118314.2114604737</v>
      </c>
    </row>
    <row r="126" spans="1:8" x14ac:dyDescent="0.2">
      <c r="A126" t="s">
        <v>167</v>
      </c>
      <c r="B126" t="s">
        <v>169</v>
      </c>
      <c r="C126" cm="1">
        <f t="array" ref="C126">INDEX(TABLE1[],MATCH($B126,TABLE1[[#All],[Column1]],0)+1,4)</f>
        <v>471490</v>
      </c>
      <c r="D126" cm="1">
        <f t="array" ref="D126">INDEX(TABLE1[],MATCH($B126,TABLE1[[#All],[Column1]],0)+8,4)</f>
        <v>23409</v>
      </c>
      <c r="E126">
        <f t="shared" ref="E126:E162" si="6">D126/C126</f>
        <v>4.9648985132240343E-2</v>
      </c>
      <c r="F126">
        <f>E126/'OD 2022'!$F$12</f>
        <v>6.4770298130918086E-2</v>
      </c>
      <c r="G126">
        <f>C126*'POP 2022 (tab20)'!$F$12</f>
        <v>570057.33330507379</v>
      </c>
      <c r="H126">
        <f t="shared" ref="H126:H162" si="7">F126*G126</f>
        <v>36922.783429885771</v>
      </c>
    </row>
    <row r="127" spans="1:8" x14ac:dyDescent="0.2">
      <c r="A127" t="s">
        <v>167</v>
      </c>
      <c r="B127" t="s">
        <v>170</v>
      </c>
      <c r="C127" cm="1">
        <f t="array" ref="C127">INDEX(TABLE1[],MATCH($B127,TABLE1[[#All],[Column1]],0)+1,4)</f>
        <v>128617</v>
      </c>
      <c r="D127" cm="1">
        <f t="array" ref="D127">INDEX(TABLE1[],MATCH($B127,TABLE1[[#All],[Column1]],0)+8,4)</f>
        <v>37092</v>
      </c>
      <c r="E127">
        <f t="shared" si="6"/>
        <v>0.28839111470489903</v>
      </c>
      <c r="F127">
        <f>E127/'OD 2022'!$F$12</f>
        <v>0.37622477937851118</v>
      </c>
      <c r="G127">
        <f>C127*'POP 2022 (tab20)'!$F$12</f>
        <v>155505.02457676447</v>
      </c>
      <c r="H127">
        <f t="shared" si="7"/>
        <v>58504.843563643168</v>
      </c>
    </row>
    <row r="128" spans="1:8" x14ac:dyDescent="0.2">
      <c r="A128" t="s">
        <v>167</v>
      </c>
      <c r="B128" t="s">
        <v>171</v>
      </c>
      <c r="C128" cm="1">
        <f t="array" ref="C128">INDEX(TABLE1[],MATCH($B128,TABLE1[[#All],[Column1]],0)+1,4)</f>
        <v>122864</v>
      </c>
      <c r="D128" cm="1">
        <f t="array" ref="D128">INDEX(TABLE1[],MATCH($B128,TABLE1[[#All],[Column1]],0)+8,4)</f>
        <v>41566</v>
      </c>
      <c r="E128">
        <f t="shared" si="6"/>
        <v>0.33830902461257978</v>
      </c>
      <c r="F128">
        <f>E128/'OD 2022'!$F$12</f>
        <v>0.44134590719574956</v>
      </c>
      <c r="G128">
        <f>C128*'POP 2022 (tab20)'!$F$12</f>
        <v>148549.33126724765</v>
      </c>
      <c r="H128">
        <f t="shared" si="7"/>
        <v>65561.639371465339</v>
      </c>
    </row>
    <row r="129" spans="1:8" x14ac:dyDescent="0.2">
      <c r="A129" t="s">
        <v>167</v>
      </c>
      <c r="B129" t="s">
        <v>172</v>
      </c>
      <c r="C129" cm="1">
        <f t="array" ref="C129">INDEX(TABLE1[],MATCH($B129,TABLE1[[#All],[Column1]],0)+1,4)</f>
        <v>157354</v>
      </c>
      <c r="D129" cm="1">
        <f t="array" ref="D129">INDEX(TABLE1[],MATCH($B129,TABLE1[[#All],[Column1]],0)+8,4)</f>
        <v>36154</v>
      </c>
      <c r="E129">
        <f t="shared" si="6"/>
        <v>0.22976219225440725</v>
      </c>
      <c r="F129">
        <f>E129/'OD 2022'!$F$12</f>
        <v>0.29973957477466279</v>
      </c>
      <c r="G129">
        <f>C129*'POP 2022 (tab20)'!$F$12</f>
        <v>190249.63758486201</v>
      </c>
      <c r="H129">
        <f t="shared" si="7"/>
        <v>57025.34547072024</v>
      </c>
    </row>
    <row r="130" spans="1:8" x14ac:dyDescent="0.2">
      <c r="A130" t="s">
        <v>167</v>
      </c>
      <c r="B130" t="s">
        <v>173</v>
      </c>
      <c r="C130" cm="1">
        <f t="array" ref="C130">INDEX(TABLE1[],MATCH($B130,TABLE1[[#All],[Column1]],0)+1,4)</f>
        <v>101097</v>
      </c>
      <c r="D130" cm="1">
        <f t="array" ref="D130">INDEX(TABLE1[],MATCH($B130,TABLE1[[#All],[Column1]],0)+8,4)</f>
        <v>54076</v>
      </c>
      <c r="E130">
        <f t="shared" si="6"/>
        <v>0.53489223221262749</v>
      </c>
      <c r="F130">
        <f>E130/'OD 2022'!$F$12</f>
        <v>0.69780136000860149</v>
      </c>
      <c r="G130">
        <f>C130*'POP 2022 (tab20)'!$F$12</f>
        <v>122231.83148135284</v>
      </c>
      <c r="H130">
        <f t="shared" si="7"/>
        <v>85293.538244030206</v>
      </c>
    </row>
    <row r="131" spans="1:8" x14ac:dyDescent="0.2">
      <c r="A131" t="s">
        <v>167</v>
      </c>
      <c r="B131" t="s">
        <v>168</v>
      </c>
      <c r="C131" cm="1">
        <f t="array" ref="C131">INDEX(TABLE1[],MATCH($B131,TABLE1[[#All],[Column1]],0)+1,4)</f>
        <v>306743</v>
      </c>
      <c r="D131" cm="1">
        <f t="array" ref="D131">INDEX(TABLE1[],MATCH($B131,TABLE1[[#All],[Column1]],0)+8,4)</f>
        <v>14557</v>
      </c>
      <c r="E131">
        <f t="shared" si="6"/>
        <v>4.7456665677782381E-2</v>
      </c>
      <c r="F131">
        <f>E131/'OD 2022'!$F$12</f>
        <v>6.1910276233486675E-2</v>
      </c>
      <c r="G131">
        <f>C131*'POP 2022 (tab20)'!$F$12</f>
        <v>370869.15224076493</v>
      </c>
      <c r="H131">
        <f t="shared" si="7"/>
        <v>22960.611661704781</v>
      </c>
    </row>
    <row r="132" spans="1:8" x14ac:dyDescent="0.2">
      <c r="A132" t="s">
        <v>167</v>
      </c>
      <c r="B132" t="s">
        <v>181</v>
      </c>
      <c r="C132" cm="1">
        <f t="array" ref="C132">INDEX(TABLE1[],MATCH($B132,TABLE1[[#All],[Column1]],0)+1,4)</f>
        <v>86914</v>
      </c>
      <c r="D132" cm="1">
        <f t="array" ref="D132">INDEX(TABLE1[],MATCH($B132,TABLE1[[#All],[Column1]],0)+8,4)</f>
        <v>50723</v>
      </c>
      <c r="E132">
        <f t="shared" si="6"/>
        <v>0.58359988034148702</v>
      </c>
      <c r="F132">
        <f>E132/'OD 2022'!$F$12</f>
        <v>0.76134362340349737</v>
      </c>
      <c r="G132">
        <f>C132*'POP 2022 (tab20)'!$F$12</f>
        <v>105083.80467640287</v>
      </c>
      <c r="H132">
        <f t="shared" si="7"/>
        <v>80004.884613357935</v>
      </c>
    </row>
    <row r="133" spans="1:8" x14ac:dyDescent="0.2">
      <c r="A133" t="s">
        <v>167</v>
      </c>
      <c r="B133" t="s">
        <v>174</v>
      </c>
      <c r="C133" cm="1">
        <f t="array" ref="C133">INDEX(TABLE1[],MATCH($B133,TABLE1[[#All],[Column1]],0)+1,4)</f>
        <v>158605</v>
      </c>
      <c r="D133" cm="1">
        <f t="array" ref="D133">INDEX(TABLE1[],MATCH($B133,TABLE1[[#All],[Column1]],0)+8,4)</f>
        <v>29017</v>
      </c>
      <c r="E133">
        <f t="shared" si="6"/>
        <v>0.18295135714510891</v>
      </c>
      <c r="F133">
        <f>E133/'OD 2022'!$F$12</f>
        <v>0.2386718261044557</v>
      </c>
      <c r="G133">
        <f>C133*'POP 2022 (tab20)'!$F$12</f>
        <v>191762.16536692451</v>
      </c>
      <c r="H133">
        <f t="shared" si="7"/>
        <v>45768.226185868487</v>
      </c>
    </row>
    <row r="134" spans="1:8" x14ac:dyDescent="0.2">
      <c r="A134" t="s">
        <v>167</v>
      </c>
      <c r="B134" t="s">
        <v>175</v>
      </c>
      <c r="C134" cm="1">
        <f t="array" ref="C134">INDEX(TABLE1[],MATCH($B134,TABLE1[[#All],[Column1]],0)+1,4)</f>
        <v>89079</v>
      </c>
      <c r="D134" cm="1">
        <f t="array" ref="D134">INDEX(TABLE1[],MATCH($B134,TABLE1[[#All],[Column1]],0)+8,4)</f>
        <v>26115</v>
      </c>
      <c r="E134">
        <f t="shared" si="6"/>
        <v>0.29316673963560436</v>
      </c>
      <c r="F134">
        <f>E134/'OD 2022'!$F$12</f>
        <v>0.38245488961539431</v>
      </c>
      <c r="G134">
        <f>C134*'POP 2022 (tab20)'!$F$12</f>
        <v>107701.40871170687</v>
      </c>
      <c r="H134">
        <f t="shared" si="7"/>
        <v>41190.930380258316</v>
      </c>
    </row>
    <row r="135" spans="1:8" x14ac:dyDescent="0.2">
      <c r="A135" t="s">
        <v>167</v>
      </c>
      <c r="B135" t="s">
        <v>182</v>
      </c>
      <c r="C135" cm="1">
        <f t="array" ref="C135">INDEX(TABLE1[],MATCH($B135,TABLE1[[#All],[Column1]],0)+1,4)</f>
        <v>73005</v>
      </c>
      <c r="D135" cm="1">
        <f t="array" ref="D135">INDEX(TABLE1[],MATCH($B135,TABLE1[[#All],[Column1]],0)+8,4)</f>
        <v>40476</v>
      </c>
      <c r="E135">
        <f t="shared" si="6"/>
        <v>0.5544277789192521</v>
      </c>
      <c r="F135">
        <f>E135/'OD 2022'!$F$12</f>
        <v>0.72328673863151505</v>
      </c>
      <c r="G135">
        <f>C135*'POP 2022 (tab20)'!$F$12</f>
        <v>88267.058936429006</v>
      </c>
      <c r="H135">
        <f t="shared" si="7"/>
        <v>63842.393186725458</v>
      </c>
    </row>
    <row r="136" spans="1:8" x14ac:dyDescent="0.2">
      <c r="A136" t="s">
        <v>167</v>
      </c>
      <c r="B136" t="s">
        <v>176</v>
      </c>
      <c r="C136" cm="1">
        <f t="array" ref="C136">INDEX(TABLE1[],MATCH($B136,TABLE1[[#All],[Column1]],0)+1,4)</f>
        <v>126468</v>
      </c>
      <c r="D136" cm="1">
        <f t="array" ref="D136">INDEX(TABLE1[],MATCH($B136,TABLE1[[#All],[Column1]],0)+8,4)</f>
        <v>64714</v>
      </c>
      <c r="E136">
        <f t="shared" si="6"/>
        <v>0.5117025650757504</v>
      </c>
      <c r="F136">
        <f>E136/'OD 2022'!$F$12</f>
        <v>0.66754894598620618</v>
      </c>
      <c r="G136">
        <f>C136*'POP 2022 (tab20)'!$F$12</f>
        <v>152906.7654211671</v>
      </c>
      <c r="H136">
        <f t="shared" si="7"/>
        <v>102072.75009106018</v>
      </c>
    </row>
    <row r="137" spans="1:8" x14ac:dyDescent="0.2">
      <c r="A137" t="s">
        <v>167</v>
      </c>
      <c r="B137" t="s">
        <v>177</v>
      </c>
      <c r="C137" cm="1">
        <f t="array" ref="C137">INDEX(TABLE1[],MATCH($B137,TABLE1[[#All],[Column1]],0)+1,4)</f>
        <v>260436</v>
      </c>
      <c r="D137" cm="1">
        <f t="array" ref="D137">INDEX(TABLE1[],MATCH($B137,TABLE1[[#All],[Column1]],0)+8,4)</f>
        <v>69217</v>
      </c>
      <c r="E137">
        <f t="shared" si="6"/>
        <v>0.26577354897172434</v>
      </c>
      <c r="F137">
        <f>E137/'OD 2022'!$F$12</f>
        <v>0.34671870847632719</v>
      </c>
      <c r="G137">
        <f>C137*'POP 2022 (tab20)'!$F$12</f>
        <v>314881.44320481922</v>
      </c>
      <c r="H137">
        <f t="shared" si="7"/>
        <v>109175.2873111369</v>
      </c>
    </row>
    <row r="138" spans="1:8" x14ac:dyDescent="0.2">
      <c r="A138" t="s">
        <v>167</v>
      </c>
      <c r="B138" t="s">
        <v>178</v>
      </c>
      <c r="C138" cm="1">
        <f t="array" ref="C138">INDEX(TABLE1[],MATCH($B138,TABLE1[[#All],[Column1]],0)+1,4)</f>
        <v>167854</v>
      </c>
      <c r="D138" cm="1">
        <f t="array" ref="D138">INDEX(TABLE1[],MATCH($B138,TABLE1[[#All],[Column1]],0)+8,4)</f>
        <v>78106</v>
      </c>
      <c r="E138">
        <f t="shared" si="6"/>
        <v>0.46532105281971237</v>
      </c>
      <c r="F138">
        <f>E138/'OD 2022'!$F$12</f>
        <v>0.60704127662328045</v>
      </c>
      <c r="G138">
        <f>C138*'POP 2022 (tab20)'!$F$12</f>
        <v>202944.714892341</v>
      </c>
      <c r="H138">
        <f t="shared" si="7"/>
        <v>123195.81881219435</v>
      </c>
    </row>
    <row r="139" spans="1:8" x14ac:dyDescent="0.2">
      <c r="A139" t="s">
        <v>167</v>
      </c>
      <c r="B139" t="s">
        <v>179</v>
      </c>
      <c r="C139" cm="1">
        <f t="array" ref="C139">INDEX(TABLE1[],MATCH($B139,TABLE1[[#All],[Column1]],0)+1,4)</f>
        <v>214208</v>
      </c>
      <c r="D139" cm="1">
        <f t="array" ref="D139">INDEX(TABLE1[],MATCH($B139,TABLE1[[#All],[Column1]],0)+8,4)</f>
        <v>13870</v>
      </c>
      <c r="E139">
        <f t="shared" si="6"/>
        <v>6.4750149387511211E-2</v>
      </c>
      <c r="F139">
        <f>E139/'OD 2022'!$F$12</f>
        <v>8.4470739304743983E-2</v>
      </c>
      <c r="G139">
        <f>C139*'POP 2022 (tab20)'!$F$12</f>
        <v>258989.24951242498</v>
      </c>
      <c r="H139">
        <f t="shared" si="7"/>
        <v>21877.013378295345</v>
      </c>
    </row>
    <row r="140" spans="1:8" x14ac:dyDescent="0.2">
      <c r="A140" t="s">
        <v>167</v>
      </c>
      <c r="B140" t="s">
        <v>180</v>
      </c>
      <c r="C140" cm="1">
        <f t="array" ref="C140">INDEX(TABLE1[],MATCH($B140,TABLE1[[#All],[Column1]],0)+1,4)</f>
        <v>83079</v>
      </c>
      <c r="D140" cm="1">
        <f t="array" ref="D140">INDEX(TABLE1[],MATCH($B140,TABLE1[[#All],[Column1]],0)+8,4)</f>
        <v>39371</v>
      </c>
      <c r="E140">
        <f t="shared" si="6"/>
        <v>0.473898337726742</v>
      </c>
      <c r="F140">
        <f>E140/'OD 2022'!$F$12</f>
        <v>0.6182308970979471</v>
      </c>
      <c r="G140">
        <f>C140*'POP 2022 (tab20)'!$F$12</f>
        <v>100447.07882171887</v>
      </c>
      <c r="H140">
        <f t="shared" si="7"/>
        <v>62099.487650819457</v>
      </c>
    </row>
    <row r="141" spans="1:8" x14ac:dyDescent="0.2">
      <c r="A141" t="s">
        <v>144</v>
      </c>
      <c r="B141" t="s">
        <v>146</v>
      </c>
      <c r="C141" cm="1">
        <f t="array" ref="C141">INDEX(TABLE1[],MATCH($B141,TABLE1[[#All],[Column1]],0)+1,4)</f>
        <v>344868</v>
      </c>
      <c r="D141" cm="1">
        <f t="array" ref="D141">INDEX(TABLE1[],MATCH($B141,TABLE1[[#All],[Column1]],0)+8,4)</f>
        <v>70503</v>
      </c>
      <c r="E141">
        <f t="shared" si="6"/>
        <v>0.20443474024844288</v>
      </c>
      <c r="F141">
        <f>E141/'OD 2022'!$F$13</f>
        <v>0.28089804178661903</v>
      </c>
      <c r="G141">
        <f>C141*'POP 2022 (tab20)'!$F$13</f>
        <v>404545.15862136945</v>
      </c>
      <c r="H141">
        <f t="shared" si="7"/>
        <v>113635.94287099986</v>
      </c>
    </row>
    <row r="142" spans="1:8" x14ac:dyDescent="0.2">
      <c r="A142" t="s">
        <v>144</v>
      </c>
      <c r="B142" t="s">
        <v>147</v>
      </c>
      <c r="C142" cm="1">
        <f t="array" ref="C142">INDEX(TABLE1[],MATCH($B142,TABLE1[[#All],[Column1]],0)+1,4)</f>
        <v>85747</v>
      </c>
      <c r="D142" cm="1">
        <f t="array" ref="D142">INDEX(TABLE1[],MATCH($B142,TABLE1[[#All],[Column1]],0)+8,4)</f>
        <v>51135</v>
      </c>
      <c r="E142">
        <f t="shared" si="6"/>
        <v>0.59634739407792692</v>
      </c>
      <c r="F142">
        <f>E142/'OD 2022'!$F$13</f>
        <v>0.81939505495724452</v>
      </c>
      <c r="G142">
        <f>C142*'POP 2022 (tab20)'!$F$13</f>
        <v>100584.95922006846</v>
      </c>
      <c r="H142">
        <f t="shared" si="7"/>
        <v>82418.818188000194</v>
      </c>
    </row>
    <row r="143" spans="1:8" x14ac:dyDescent="0.2">
      <c r="A143" t="s">
        <v>144</v>
      </c>
      <c r="B143" t="s">
        <v>162</v>
      </c>
      <c r="C143" cm="1">
        <f t="array" ref="C143">INDEX(TABLE1[],MATCH($B143,TABLE1[[#All],[Column1]],0)+1,4)</f>
        <v>109398</v>
      </c>
      <c r="D143" cm="1">
        <f t="array" ref="D143">INDEX(TABLE1[],MATCH($B143,TABLE1[[#All],[Column1]],0)+8,4)</f>
        <v>75784</v>
      </c>
      <c r="E143">
        <f t="shared" si="6"/>
        <v>0.69273661310078793</v>
      </c>
      <c r="F143">
        <f>E143/'OD 2022'!$F$13</f>
        <v>0.95183606199919424</v>
      </c>
      <c r="G143">
        <f>C143*'POP 2022 (tab20)'!$F$13</f>
        <v>128328.61054913931</v>
      </c>
      <c r="H143">
        <f t="shared" si="7"/>
        <v>122147.79930692102</v>
      </c>
    </row>
    <row r="144" spans="1:8" x14ac:dyDescent="0.2">
      <c r="A144" t="s">
        <v>144</v>
      </c>
      <c r="B144" t="s">
        <v>148</v>
      </c>
      <c r="C144" cm="1">
        <f t="array" ref="C144">INDEX(TABLE1[],MATCH($B144,TABLE1[[#All],[Column1]],0)+1,4)</f>
        <v>213362</v>
      </c>
      <c r="D144" cm="1">
        <f t="array" ref="D144">INDEX(TABLE1[],MATCH($B144,TABLE1[[#All],[Column1]],0)+8,4)</f>
        <v>101549</v>
      </c>
      <c r="E144">
        <f t="shared" si="6"/>
        <v>0.47594698212427705</v>
      </c>
      <c r="F144">
        <f>E144/'OD 2022'!$F$13</f>
        <v>0.65396211578564467</v>
      </c>
      <c r="G144">
        <f>C144*'POP 2022 (tab20)'!$F$13</f>
        <v>250282.90283172877</v>
      </c>
      <c r="H144">
        <f t="shared" si="7"/>
        <v>163675.53668081027</v>
      </c>
    </row>
    <row r="145" spans="1:8" x14ac:dyDescent="0.2">
      <c r="A145" t="s">
        <v>144</v>
      </c>
      <c r="B145" t="s">
        <v>149</v>
      </c>
      <c r="C145" cm="1">
        <f t="array" ref="C145">INDEX(TABLE1[],MATCH($B145,TABLE1[[#All],[Column1]],0)+1,4)</f>
        <v>416193</v>
      </c>
      <c r="D145" cm="1">
        <f t="array" ref="D145">INDEX(TABLE1[],MATCH($B145,TABLE1[[#All],[Column1]],0)+8,4)</f>
        <v>69211</v>
      </c>
      <c r="E145">
        <f t="shared" si="6"/>
        <v>0.16629544466149118</v>
      </c>
      <c r="F145">
        <f>E145/'OD 2022'!$F$13</f>
        <v>0.22849377119896691</v>
      </c>
      <c r="G145">
        <f>C145*'POP 2022 (tab20)'!$F$13</f>
        <v>488212.48478288396</v>
      </c>
      <c r="H145">
        <f t="shared" si="7"/>
        <v>111553.51179445939</v>
      </c>
    </row>
    <row r="146" spans="1:8" x14ac:dyDescent="0.2">
      <c r="A146" t="s">
        <v>144</v>
      </c>
      <c r="B146" t="s">
        <v>150</v>
      </c>
      <c r="C146" cm="1">
        <f t="array" ref="C146">INDEX(TABLE1[],MATCH($B146,TABLE1[[#All],[Column1]],0)+1,4)</f>
        <v>192306</v>
      </c>
      <c r="D146" cm="1">
        <f t="array" ref="D146">INDEX(TABLE1[],MATCH($B146,TABLE1[[#All],[Column1]],0)+8,4)</f>
        <v>59113</v>
      </c>
      <c r="E146">
        <f t="shared" si="6"/>
        <v>0.30739030503468429</v>
      </c>
      <c r="F146">
        <f>E146/'OD 2022'!$F$13</f>
        <v>0.42236135914816453</v>
      </c>
      <c r="G146">
        <f>C146*'POP 2022 (tab20)'!$F$13</f>
        <v>225583.29933145747</v>
      </c>
      <c r="H146">
        <f t="shared" si="7"/>
        <v>95277.66890676161</v>
      </c>
    </row>
    <row r="147" spans="1:8" x14ac:dyDescent="0.2">
      <c r="A147" t="s">
        <v>144</v>
      </c>
      <c r="B147" t="s">
        <v>151</v>
      </c>
      <c r="C147" cm="1">
        <f t="array" ref="C147">INDEX(TABLE1[],MATCH($B147,TABLE1[[#All],[Column1]],0)+1,4)</f>
        <v>89682</v>
      </c>
      <c r="D147" cm="1">
        <f t="array" ref="D147">INDEX(TABLE1[],MATCH($B147,TABLE1[[#All],[Column1]],0)+8,4)</f>
        <v>41451</v>
      </c>
      <c r="E147">
        <f t="shared" si="6"/>
        <v>0.46219977252960459</v>
      </c>
      <c r="F147">
        <f>E147/'OD 2022'!$F$13</f>
        <v>0.63507313316712843</v>
      </c>
      <c r="G147">
        <f>C147*'POP 2022 (tab20)'!$F$13</f>
        <v>105200.88531113834</v>
      </c>
      <c r="H147">
        <f t="shared" si="7"/>
        <v>66810.255846500368</v>
      </c>
    </row>
    <row r="148" spans="1:8" x14ac:dyDescent="0.2">
      <c r="A148" t="s">
        <v>144</v>
      </c>
      <c r="B148" t="s">
        <v>163</v>
      </c>
      <c r="C148" cm="1">
        <f t="array" ref="C148">INDEX(TABLE1[],MATCH($B148,TABLE1[[#All],[Column1]],0)+1,4)</f>
        <v>58108</v>
      </c>
      <c r="D148" cm="1">
        <f t="array" ref="D148">INDEX(TABLE1[],MATCH($B148,TABLE1[[#All],[Column1]],0)+8,4)</f>
        <v>32262</v>
      </c>
      <c r="E148">
        <f t="shared" si="6"/>
        <v>0.55520754457217592</v>
      </c>
      <c r="F148">
        <f>E148/'OD 2022'!$F$13</f>
        <v>0.7628679541742861</v>
      </c>
      <c r="G148">
        <f>C148*'POP 2022 (tab20)'!$F$13</f>
        <v>68163.210495524487</v>
      </c>
      <c r="H148">
        <f t="shared" si="7"/>
        <v>51999.528940671989</v>
      </c>
    </row>
    <row r="149" spans="1:8" x14ac:dyDescent="0.2">
      <c r="A149" t="s">
        <v>144</v>
      </c>
      <c r="B149" t="s">
        <v>152</v>
      </c>
      <c r="C149" cm="1">
        <f t="array" ref="C149">INDEX(TABLE1[],MATCH($B149,TABLE1[[#All],[Column1]],0)+1,4)</f>
        <v>181796</v>
      </c>
      <c r="D149" cm="1">
        <f t="array" ref="D149">INDEX(TABLE1[],MATCH($B149,TABLE1[[#All],[Column1]],0)+8,4)</f>
        <v>64181</v>
      </c>
      <c r="E149">
        <f t="shared" si="6"/>
        <v>0.35303857070562611</v>
      </c>
      <c r="F149">
        <f>E149/'OD 2022'!$F$13</f>
        <v>0.485083127583119</v>
      </c>
      <c r="G149">
        <f>C149*'POP 2022 (tab20)'!$F$13</f>
        <v>213254.61236394936</v>
      </c>
      <c r="H149">
        <f t="shared" si="7"/>
        <v>103446.21433703024</v>
      </c>
    </row>
    <row r="150" spans="1:8" x14ac:dyDescent="0.2">
      <c r="A150" t="s">
        <v>144</v>
      </c>
      <c r="B150" t="s">
        <v>153</v>
      </c>
      <c r="C150" cm="1">
        <f t="array" ref="C150">INDEX(TABLE1[],MATCH($B150,TABLE1[[#All],[Column1]],0)+1,4)</f>
        <v>144610</v>
      </c>
      <c r="D150" cm="1">
        <f t="array" ref="D150">INDEX(TABLE1[],MATCH($B150,TABLE1[[#All],[Column1]],0)+8,4)</f>
        <v>82158</v>
      </c>
      <c r="E150">
        <f t="shared" si="6"/>
        <v>0.56813498374939497</v>
      </c>
      <c r="F150">
        <f>E150/'OD 2022'!$F$13</f>
        <v>0.78063055335769038</v>
      </c>
      <c r="G150">
        <f>C150*'POP 2022 (tab20)'!$F$13</f>
        <v>169633.81754246913</v>
      </c>
      <c r="H150">
        <f t="shared" si="7"/>
        <v>132421.34085635515</v>
      </c>
    </row>
    <row r="151" spans="1:8" x14ac:dyDescent="0.2">
      <c r="A151" t="s">
        <v>144</v>
      </c>
      <c r="B151" t="s">
        <v>154</v>
      </c>
      <c r="C151" cm="1">
        <f t="array" ref="C151">INDEX(TABLE1[],MATCH($B151,TABLE1[[#All],[Column1]],0)+1,4)</f>
        <v>594315</v>
      </c>
      <c r="D151" cm="1">
        <f t="array" ref="D151">INDEX(TABLE1[],MATCH($B151,TABLE1[[#All],[Column1]],0)+8,4)</f>
        <v>116365</v>
      </c>
      <c r="E151">
        <f t="shared" si="6"/>
        <v>0.19579684174217377</v>
      </c>
      <c r="F151">
        <f>E151/'OD 2022'!$F$13</f>
        <v>0.26902937028482893</v>
      </c>
      <c r="G151">
        <f>C151*'POP 2022 (tab20)'!$F$13</f>
        <v>697157.33540386229</v>
      </c>
      <c r="H151">
        <f t="shared" si="7"/>
        <v>187555.79893315033</v>
      </c>
    </row>
    <row r="152" spans="1:8" x14ac:dyDescent="0.2">
      <c r="A152" t="s">
        <v>144</v>
      </c>
      <c r="B152" t="s">
        <v>155</v>
      </c>
      <c r="C152" cm="1">
        <f t="array" ref="C152">INDEX(TABLE1[],MATCH($B152,TABLE1[[#All],[Column1]],0)+1,4)</f>
        <v>398481</v>
      </c>
      <c r="D152" cm="1">
        <f t="array" ref="D152">INDEX(TABLE1[],MATCH($B152,TABLE1[[#All],[Column1]],0)+8,4)</f>
        <v>101549</v>
      </c>
      <c r="E152">
        <f t="shared" si="6"/>
        <v>0.25484025587167269</v>
      </c>
      <c r="F152">
        <f>E152/'OD 2022'!$F$13</f>
        <v>0.35015638122835646</v>
      </c>
      <c r="G152">
        <f>C152*'POP 2022 (tab20)'!$F$13</f>
        <v>467435.53867741261</v>
      </c>
      <c r="H152">
        <f t="shared" si="7"/>
        <v>163675.53668081024</v>
      </c>
    </row>
    <row r="153" spans="1:8" x14ac:dyDescent="0.2">
      <c r="A153" t="s">
        <v>144</v>
      </c>
      <c r="B153" t="s">
        <v>164</v>
      </c>
      <c r="C153" cm="1">
        <f t="array" ref="C153">INDEX(TABLE1[],MATCH($B153,TABLE1[[#All],[Column1]],0)+1,4)</f>
        <v>120594</v>
      </c>
      <c r="D153" cm="1">
        <f t="array" ref="D153">INDEX(TABLE1[],MATCH($B153,TABLE1[[#All],[Column1]],0)+8,4)</f>
        <v>71394</v>
      </c>
      <c r="E153">
        <f t="shared" si="6"/>
        <v>0.59201950345788346</v>
      </c>
      <c r="F153">
        <f>E153/'OD 2022'!$F$13</f>
        <v>0.81344843356227281</v>
      </c>
      <c r="G153">
        <f>C153*'POP 2022 (tab20)'!$F$13</f>
        <v>141462.00534345148</v>
      </c>
      <c r="H153">
        <f t="shared" si="7"/>
        <v>115072.04665520848</v>
      </c>
    </row>
    <row r="154" spans="1:8" x14ac:dyDescent="0.2">
      <c r="A154" t="s">
        <v>144</v>
      </c>
      <c r="B154" t="s">
        <v>165</v>
      </c>
      <c r="C154" cm="1">
        <f t="array" ref="C154">INDEX(TABLE1[],MATCH($B154,TABLE1[[#All],[Column1]],0)+1,4)</f>
        <v>320352</v>
      </c>
      <c r="D154" cm="1">
        <f t="array" ref="D154">INDEX(TABLE1[],MATCH($B154,TABLE1[[#All],[Column1]],0)+8,4)</f>
        <v>59029</v>
      </c>
      <c r="E154">
        <f t="shared" si="6"/>
        <v>0.18426293577065228</v>
      </c>
      <c r="F154">
        <f>E154/'OD 2022'!$F$13</f>
        <v>0.25318151782289366</v>
      </c>
      <c r="G154">
        <f>C154*'POP 2022 (tab20)'!$F$13</f>
        <v>375786.82468269876</v>
      </c>
      <c r="H154">
        <f t="shared" si="7"/>
        <v>95142.278651011307</v>
      </c>
    </row>
    <row r="155" spans="1:8" x14ac:dyDescent="0.2">
      <c r="A155" t="s">
        <v>144</v>
      </c>
      <c r="B155" t="s">
        <v>156</v>
      </c>
      <c r="C155" cm="1">
        <f t="array" ref="C155">INDEX(TABLE1[],MATCH($B155,TABLE1[[#All],[Column1]],0)+1,4)</f>
        <v>153129</v>
      </c>
      <c r="D155" cm="1">
        <f t="array" ref="D155">INDEX(TABLE1[],MATCH($B155,TABLE1[[#All],[Column1]],0)+8,4)</f>
        <v>83438</v>
      </c>
      <c r="E155">
        <f t="shared" si="6"/>
        <v>0.5448869907071815</v>
      </c>
      <c r="F155">
        <f>E155/'OD 2022'!$F$13</f>
        <v>0.74868727545350133</v>
      </c>
      <c r="G155">
        <f>C155*'POP 2022 (tab20)'!$F$13</f>
        <v>179626.97494267861</v>
      </c>
      <c r="H155">
        <f t="shared" si="7"/>
        <v>134484.43046778839</v>
      </c>
    </row>
    <row r="156" spans="1:8" x14ac:dyDescent="0.2">
      <c r="A156" t="s">
        <v>144</v>
      </c>
      <c r="B156" t="s">
        <v>157</v>
      </c>
      <c r="C156" cm="1">
        <f t="array" ref="C156">INDEX(TABLE1[],MATCH($B156,TABLE1[[#All],[Column1]],0)+1,4)</f>
        <v>368420</v>
      </c>
      <c r="D156" cm="1">
        <f t="array" ref="D156">INDEX(TABLE1[],MATCH($B156,TABLE1[[#All],[Column1]],0)+8,4)</f>
        <v>159280</v>
      </c>
      <c r="E156">
        <f t="shared" si="6"/>
        <v>0.43233266380761087</v>
      </c>
      <c r="F156">
        <f>E156/'OD 2022'!$F$13</f>
        <v>0.59403503786277623</v>
      </c>
      <c r="G156">
        <f>C156*'POP 2022 (tab20)'!$F$13</f>
        <v>432172.67864598904</v>
      </c>
      <c r="H156">
        <f t="shared" si="7"/>
        <v>256725.71352272751</v>
      </c>
    </row>
    <row r="157" spans="1:8" x14ac:dyDescent="0.2">
      <c r="A157" t="s">
        <v>144</v>
      </c>
      <c r="B157" t="s">
        <v>166</v>
      </c>
      <c r="C157" cm="1">
        <f t="array" ref="C157">INDEX(TABLE1[],MATCH($B157,TABLE1[[#All],[Column1]],0)+1,4)</f>
        <v>105327</v>
      </c>
      <c r="D157" cm="1">
        <f t="array" ref="D157">INDEX(TABLE1[],MATCH($B157,TABLE1[[#All],[Column1]],0)+8,4)</f>
        <v>59500</v>
      </c>
      <c r="E157">
        <f t="shared" si="6"/>
        <v>0.56490738367180304</v>
      </c>
      <c r="F157">
        <f>E157/'OD 2022'!$F$13</f>
        <v>0.77619575651071548</v>
      </c>
      <c r="G157">
        <f>C157*'POP 2022 (tab20)'!$F$13</f>
        <v>123553.15054488379</v>
      </c>
      <c r="H157">
        <f t="shared" si="7"/>
        <v>95901.431156468389</v>
      </c>
    </row>
    <row r="158" spans="1:8" x14ac:dyDescent="0.2">
      <c r="A158" t="s">
        <v>144</v>
      </c>
      <c r="B158" t="s">
        <v>158</v>
      </c>
      <c r="C158" cm="1">
        <f t="array" ref="C158">INDEX(TABLE1[],MATCH($B158,TABLE1[[#All],[Column1]],0)+1,4)</f>
        <v>214412</v>
      </c>
      <c r="D158" cm="1">
        <f t="array" ref="D158">INDEX(TABLE1[],MATCH($B158,TABLE1[[#All],[Column1]],0)+8,4)</f>
        <v>107319</v>
      </c>
      <c r="E158">
        <f t="shared" si="6"/>
        <v>0.50052702274126448</v>
      </c>
      <c r="F158">
        <f>E158/'OD 2022'!$F$13</f>
        <v>0.6877356577382332</v>
      </c>
      <c r="G158">
        <f>C158*'POP 2022 (tab20)'!$F$13</f>
        <v>251514.59848500026</v>
      </c>
      <c r="H158">
        <f t="shared" si="7"/>
        <v>172975.55781984929</v>
      </c>
    </row>
    <row r="159" spans="1:8" x14ac:dyDescent="0.2">
      <c r="A159" t="s">
        <v>144</v>
      </c>
      <c r="B159" t="s">
        <v>159</v>
      </c>
      <c r="C159" cm="1">
        <f t="array" ref="C159">INDEX(TABLE1[],MATCH($B159,TABLE1[[#All],[Column1]],0)+1,4)</f>
        <v>141640</v>
      </c>
      <c r="D159" cm="1">
        <f t="array" ref="D159">INDEX(TABLE1[],MATCH($B159,TABLE1[[#All],[Column1]],0)+8,4)</f>
        <v>62150</v>
      </c>
      <c r="E159">
        <f t="shared" si="6"/>
        <v>0.43878847783112113</v>
      </c>
      <c r="F159">
        <f>E159/'OD 2022'!$F$13</f>
        <v>0.60290547502594538</v>
      </c>
      <c r="G159">
        <f>C159*'POP 2022 (tab20)'!$F$13</f>
        <v>166149.87840892971</v>
      </c>
      <c r="H159">
        <f t="shared" si="7"/>
        <v>100172.67136763883</v>
      </c>
    </row>
    <row r="160" spans="1:8" x14ac:dyDescent="0.2">
      <c r="A160" t="s">
        <v>144</v>
      </c>
      <c r="B160" t="s">
        <v>160</v>
      </c>
      <c r="C160" cm="1">
        <f t="array" ref="C160">INDEX(TABLE1[],MATCH($B160,TABLE1[[#All],[Column1]],0)+1,4)</f>
        <v>186457</v>
      </c>
      <c r="D160" cm="1">
        <f t="array" ref="D160">INDEX(TABLE1[],MATCH($B160,TABLE1[[#All],[Column1]],0)+8,4)</f>
        <v>78717</v>
      </c>
      <c r="E160">
        <f t="shared" si="6"/>
        <v>0.4221724043613273</v>
      </c>
      <c r="F160">
        <f>E160/'OD 2022'!$F$13</f>
        <v>0.58007460736531435</v>
      </c>
      <c r="G160">
        <f>C160*'POP 2022 (tab20)'!$F$13</f>
        <v>218722.16802099554</v>
      </c>
      <c r="H160">
        <f t="shared" si="7"/>
        <v>126875.17573686931</v>
      </c>
    </row>
    <row r="161" spans="1:8" x14ac:dyDescent="0.2">
      <c r="A161" t="s">
        <v>144</v>
      </c>
      <c r="B161" t="s">
        <v>161</v>
      </c>
      <c r="C161" cm="1">
        <f t="array" ref="C161">INDEX(TABLE1[],MATCH($B161,TABLE1[[#All],[Column1]],0)+1,4)</f>
        <v>205139</v>
      </c>
      <c r="D161" cm="1">
        <f t="array" ref="D161">INDEX(TABLE1[],MATCH($B161,TABLE1[[#All],[Column1]],0)+8,4)</f>
        <v>107091</v>
      </c>
      <c r="E161">
        <f t="shared" si="6"/>
        <v>0.52204115258434525</v>
      </c>
      <c r="F161">
        <f>E161/'OD 2022'!$F$13</f>
        <v>0.71729656767125261</v>
      </c>
      <c r="G161">
        <f>C161*'POP 2022 (tab20)'!$F$13</f>
        <v>240636.9663013939</v>
      </c>
      <c r="H161">
        <f t="shared" si="7"/>
        <v>172608.06998281271</v>
      </c>
    </row>
    <row r="162" spans="1:8" x14ac:dyDescent="0.2">
      <c r="A162" t="s">
        <v>144</v>
      </c>
      <c r="B162" t="s">
        <v>145</v>
      </c>
      <c r="C162" cm="1">
        <f t="array" ref="C162">INDEX(TABLE1[],MATCH($B162,TABLE1[[#All],[Column1]],0)+1,4)</f>
        <v>346820</v>
      </c>
      <c r="D162" cm="1">
        <f t="array" ref="D162">INDEX(TABLE1[],MATCH($B162,TABLE1[[#All],[Column1]],0)+8,4)</f>
        <v>68854</v>
      </c>
      <c r="E162">
        <f t="shared" si="6"/>
        <v>0.19852949656882532</v>
      </c>
      <c r="F162">
        <f>E162/'OD 2022'!$F$13</f>
        <v>0.27278410095708322</v>
      </c>
      <c r="G162">
        <f>C162*'POP 2022 (tab20)'!$F$13</f>
        <v>406834.93949297519</v>
      </c>
      <c r="H162">
        <f t="shared" si="7"/>
        <v>110978.10320752059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31A6E-7133-46F1-925A-EB2FA4A49173}">
  <dimension ref="A1:I173"/>
  <sheetViews>
    <sheetView topLeftCell="B1" workbookViewId="0">
      <selection activeCell="B177" sqref="B177"/>
    </sheetView>
  </sheetViews>
  <sheetFormatPr baseColWidth="10" defaultColWidth="8.83203125" defaultRowHeight="15" x14ac:dyDescent="0.2"/>
  <cols>
    <col min="1" max="1" width="32.6640625" customWidth="1"/>
    <col min="2" max="2" width="40.33203125" customWidth="1"/>
    <col min="3" max="3" width="17.1640625" customWidth="1"/>
    <col min="4" max="4" width="19.33203125" customWidth="1"/>
    <col min="5" max="5" width="20.6640625" customWidth="1"/>
    <col min="6" max="6" width="21.83203125" customWidth="1"/>
    <col min="7" max="7" width="10.5" customWidth="1"/>
    <col min="8" max="8" width="10.1640625" bestFit="1" customWidth="1"/>
    <col min="9" max="9" width="12.6640625" bestFit="1" customWidth="1"/>
  </cols>
  <sheetData>
    <row r="1" spans="1:9" x14ac:dyDescent="0.2">
      <c r="A1" t="s">
        <v>311</v>
      </c>
      <c r="B1" s="2" t="s">
        <v>320</v>
      </c>
      <c r="C1" s="2" t="s">
        <v>302</v>
      </c>
      <c r="D1" s="44" t="s">
        <v>303</v>
      </c>
      <c r="E1" s="2" t="s">
        <v>304</v>
      </c>
      <c r="F1" s="2" t="s">
        <v>319</v>
      </c>
      <c r="G1" s="2" t="s">
        <v>318</v>
      </c>
      <c r="H1" s="2" t="s">
        <v>266</v>
      </c>
      <c r="I1" s="44" t="s">
        <v>267</v>
      </c>
    </row>
    <row r="2" spans="1:9" s="62" customFormat="1" x14ac:dyDescent="0.2">
      <c r="A2" s="62" t="s">
        <v>102</v>
      </c>
      <c r="B2" s="62" t="s">
        <v>102</v>
      </c>
      <c r="C2" s="63" cm="1">
        <f t="array" ref="C2">INDEX(TABLE1[],MATCH($B2,TABLE1[[#All],[Column1]],0)+1,4)</f>
        <v>2263934</v>
      </c>
      <c r="D2" s="67" cm="1">
        <f t="array" ref="D2">INDEX(TABLE1[],MATCH($B2,TABLE1[[#All],[Column1]],0)+8,4)</f>
        <v>325593</v>
      </c>
      <c r="E2" s="64">
        <f>D2/C2</f>
        <v>0.14381735509957447</v>
      </c>
      <c r="F2" s="65">
        <f>C2/C$2</f>
        <v>1</v>
      </c>
      <c r="G2" s="65">
        <f>E2/'OD 2022'!$F$3</f>
        <v>4.5372838885668898E-2</v>
      </c>
      <c r="H2" s="66">
        <f>C2*'POP 2022 (tab20)'!$F$3</f>
        <v>2670078</v>
      </c>
      <c r="I2" s="67">
        <f>G2*H2</f>
        <v>121149.01890616905</v>
      </c>
    </row>
    <row r="3" spans="1:9" x14ac:dyDescent="0.2">
      <c r="A3" t="s">
        <v>102</v>
      </c>
      <c r="B3" t="s">
        <v>104</v>
      </c>
      <c r="C3" s="34" cm="1">
        <f t="array" ref="C3">INDEX(TABLE1[],MATCH($B3,TABLE1[[#All],[Column1]],0)+1,4)</f>
        <v>159178</v>
      </c>
      <c r="D3" s="13" cm="1">
        <f t="array" ref="D3">INDEX(TABLE1[],MATCH($B3,TABLE1[[#All],[Column1]],0)+8,4)</f>
        <v>22162</v>
      </c>
      <c r="E3" s="60">
        <f t="shared" ref="E3:E50" si="0">D3/C3</f>
        <v>0.13922778273379488</v>
      </c>
      <c r="F3" s="61">
        <f t="shared" ref="F3:F19" si="1">C3/C$2</f>
        <v>7.0310353570377931E-2</v>
      </c>
      <c r="G3" s="65">
        <f>E3/'OD 2022'!$F$3</f>
        <v>4.3924877842563527E-2</v>
      </c>
      <c r="H3" s="66">
        <f>C3*'POP 2022 (tab20)'!$F$3</f>
        <v>187734.12824048757</v>
      </c>
      <c r="I3" s="67">
        <f t="shared" ref="I3:I50" si="2">G3*H3</f>
        <v>8246.1986498435726</v>
      </c>
    </row>
    <row r="4" spans="1:9" x14ac:dyDescent="0.2">
      <c r="A4" t="s">
        <v>102</v>
      </c>
      <c r="B4" t="s">
        <v>105</v>
      </c>
      <c r="C4" s="34" cm="1">
        <f t="array" ref="C4">INDEX(TABLE1[],MATCH($B4,TABLE1[[#All],[Column1]],0)+1,4)</f>
        <v>175352</v>
      </c>
      <c r="D4" s="13" cm="1">
        <f t="array" ref="D4">INDEX(TABLE1[],MATCH($B4,TABLE1[[#All],[Column1]],0)+8,4)</f>
        <v>20192</v>
      </c>
      <c r="E4" s="60">
        <f t="shared" si="0"/>
        <v>0.11515123865139833</v>
      </c>
      <c r="F4" s="61">
        <f t="shared" si="1"/>
        <v>7.7454554770589601E-2</v>
      </c>
      <c r="G4" s="65">
        <f>E4/'OD 2022'!$F$3</f>
        <v>3.6328985435712301E-2</v>
      </c>
      <c r="H4" s="66">
        <f>C4*'POP 2022 (tab20)'!$F$3</f>
        <v>206809.70269274633</v>
      </c>
      <c r="I4" s="67">
        <f t="shared" si="2"/>
        <v>7513.1866770887727</v>
      </c>
    </row>
    <row r="5" spans="1:9" x14ac:dyDescent="0.2">
      <c r="A5" t="s">
        <v>102</v>
      </c>
      <c r="B5" t="s">
        <v>106</v>
      </c>
      <c r="C5" s="34" cm="1">
        <f t="array" ref="C5">INDEX(TABLE1[],MATCH($B5,TABLE1[[#All],[Column1]],0)+1,4)</f>
        <v>298865</v>
      </c>
      <c r="D5" s="13" cm="1">
        <f t="array" ref="D5">INDEX(TABLE1[],MATCH($B5,TABLE1[[#All],[Column1]],0)+8,4)</f>
        <v>35477</v>
      </c>
      <c r="E5" s="60">
        <f t="shared" si="0"/>
        <v>0.11870577016378632</v>
      </c>
      <c r="F5" s="61">
        <f t="shared" si="1"/>
        <v>0.13201135722154445</v>
      </c>
      <c r="G5" s="65">
        <f>E5/'OD 2022'!$F$3</f>
        <v>3.7450402148694883E-2</v>
      </c>
      <c r="H5" s="66">
        <f>C5*'POP 2022 (tab20)'!$F$3</f>
        <v>352480.62066738692</v>
      </c>
      <c r="I5" s="67">
        <f t="shared" si="2"/>
        <v>13200.540993615214</v>
      </c>
    </row>
    <row r="6" spans="1:9" x14ac:dyDescent="0.2">
      <c r="A6" t="s">
        <v>102</v>
      </c>
      <c r="B6" t="s">
        <v>103</v>
      </c>
      <c r="C6" s="34" cm="1">
        <f t="array" ref="C6">INDEX(TABLE1[],MATCH($B6,TABLE1[[#All],[Column1]],0)+1,4)</f>
        <v>199977</v>
      </c>
      <c r="D6" s="13" cm="1">
        <f t="array" ref="D6">INDEX(TABLE1[],MATCH($B6,TABLE1[[#All],[Column1]],0)+8,4)</f>
        <v>3149</v>
      </c>
      <c r="E6" s="60">
        <f t="shared" si="0"/>
        <v>1.5746810883251573E-2</v>
      </c>
      <c r="F6" s="61">
        <f t="shared" si="1"/>
        <v>8.8331638643175989E-2</v>
      </c>
      <c r="G6" s="65">
        <f>E6/'OD 2022'!$F$3</f>
        <v>4.9679505833923185E-3</v>
      </c>
      <c r="H6" s="66">
        <f>C6*'POP 2022 (tab20)'!$F$3</f>
        <v>235852.36504509405</v>
      </c>
      <c r="I6" s="67">
        <f t="shared" si="2"/>
        <v>1171.702894520233</v>
      </c>
    </row>
    <row r="7" spans="1:9" x14ac:dyDescent="0.2">
      <c r="A7" t="s">
        <v>102</v>
      </c>
      <c r="B7" t="s">
        <v>107</v>
      </c>
      <c r="C7" s="34" cm="1">
        <f t="array" ref="C7">INDEX(TABLE1[],MATCH($B7,TABLE1[[#All],[Column1]],0)+1,4)</f>
        <v>12195</v>
      </c>
      <c r="D7" s="13" cm="1">
        <f t="array" ref="D7">INDEX(TABLE1[],MATCH($B7,TABLE1[[#All],[Column1]],0)+8,4)</f>
        <v>3900</v>
      </c>
      <c r="E7" s="60">
        <f t="shared" si="0"/>
        <v>0.31980319803198032</v>
      </c>
      <c r="F7" s="61">
        <f t="shared" si="1"/>
        <v>5.3866411299976057E-3</v>
      </c>
      <c r="G7" s="65">
        <f>E7/'OD 2022'!$F$3</f>
        <v>0.10089449197129367</v>
      </c>
      <c r="H7" s="66">
        <f>C7*'POP 2022 (tab20)'!$F$3</f>
        <v>14382.751975101746</v>
      </c>
      <c r="I7" s="67">
        <f t="shared" si="2"/>
        <v>1451.1404536770115</v>
      </c>
    </row>
    <row r="8" spans="1:9" x14ac:dyDescent="0.2">
      <c r="A8" t="s">
        <v>102</v>
      </c>
      <c r="B8" t="s">
        <v>108</v>
      </c>
      <c r="C8" s="34" cm="1">
        <f t="array" ref="C8">INDEX(TABLE1[],MATCH($B8,TABLE1[[#All],[Column1]],0)+1,4)</f>
        <v>114170</v>
      </c>
      <c r="D8" s="13" cm="1">
        <f t="array" ref="D8">INDEX(TABLE1[],MATCH($B8,TABLE1[[#All],[Column1]],0)+8,4)</f>
        <v>39108</v>
      </c>
      <c r="E8" s="60">
        <f t="shared" si="0"/>
        <v>0.34254182359639135</v>
      </c>
      <c r="F8" s="61">
        <f t="shared" si="1"/>
        <v>5.0429915359723382E-2</v>
      </c>
      <c r="G8" s="65">
        <f>E8/'OD 2022'!$F$3</f>
        <v>0.10806828538100592</v>
      </c>
      <c r="H8" s="66">
        <f>C8*'POP 2022 (tab20)'!$F$3</f>
        <v>134651.8075438595</v>
      </c>
      <c r="I8" s="67">
        <f t="shared" si="2"/>
        <v>14551.589964718094</v>
      </c>
    </row>
    <row r="9" spans="1:9" x14ac:dyDescent="0.2">
      <c r="A9" t="s">
        <v>102</v>
      </c>
      <c r="B9" t="s">
        <v>109</v>
      </c>
      <c r="C9" s="34" cm="1">
        <f t="array" ref="C9">INDEX(TABLE1[],MATCH($B9,TABLE1[[#All],[Column1]],0)+1,4)</f>
        <v>61471</v>
      </c>
      <c r="D9" s="13" cm="1">
        <f t="array" ref="D9">INDEX(TABLE1[],MATCH($B9,TABLE1[[#All],[Column1]],0)+8,4)</f>
        <v>8273</v>
      </c>
      <c r="E9" s="60">
        <f t="shared" si="0"/>
        <v>0.13458378747702168</v>
      </c>
      <c r="F9" s="61">
        <f t="shared" si="1"/>
        <v>2.7152293308903883E-2</v>
      </c>
      <c r="G9" s="65">
        <f>E9/'OD 2022'!$F$3</f>
        <v>4.2459746958843053E-2</v>
      </c>
      <c r="H9" s="66">
        <f>C9*'POP 2022 (tab20)'!$F$3</f>
        <v>72498.741013651452</v>
      </c>
      <c r="I9" s="67">
        <f t="shared" si="2"/>
        <v>3078.2781982743372</v>
      </c>
    </row>
    <row r="10" spans="1:9" x14ac:dyDescent="0.2">
      <c r="A10" t="s">
        <v>102</v>
      </c>
      <c r="B10" t="s">
        <v>110</v>
      </c>
      <c r="C10" s="34" cm="1">
        <f t="array" ref="C10">INDEX(TABLE1[],MATCH($B10,TABLE1[[#All],[Column1]],0)+1,4)</f>
        <v>36663</v>
      </c>
      <c r="D10" s="13" cm="1">
        <f t="array" ref="D10">INDEX(TABLE1[],MATCH($B10,TABLE1[[#All],[Column1]],0)+8,4)</f>
        <v>8505</v>
      </c>
      <c r="E10" s="60">
        <f t="shared" si="0"/>
        <v>0.23197774322886835</v>
      </c>
      <c r="F10" s="61">
        <f t="shared" si="1"/>
        <v>1.6194376691193293E-2</v>
      </c>
      <c r="G10" s="65">
        <f>E10/'OD 2022'!$F$3</f>
        <v>7.3186499371351993E-2</v>
      </c>
      <c r="H10" s="66">
        <f>C10*'POP 2022 (tab20)'!$F$3</f>
        <v>43240.248926868007</v>
      </c>
      <c r="I10" s="67">
        <f t="shared" si="2"/>
        <v>3164.6024509033291</v>
      </c>
    </row>
    <row r="11" spans="1:9" x14ac:dyDescent="0.2">
      <c r="A11" t="s">
        <v>102</v>
      </c>
      <c r="B11" t="s">
        <v>118</v>
      </c>
      <c r="C11" s="34" cm="1">
        <f t="array" ref="C11">INDEX(TABLE1[],MATCH($B11,TABLE1[[#All],[Column1]],0)+1,4)</f>
        <v>86742</v>
      </c>
      <c r="D11" s="13" cm="1">
        <f t="array" ref="D11">INDEX(TABLE1[],MATCH($B11,TABLE1[[#All],[Column1]],0)+8,4)</f>
        <v>11348</v>
      </c>
      <c r="E11" s="60">
        <f t="shared" si="0"/>
        <v>0.13082474464503932</v>
      </c>
      <c r="F11" s="61">
        <f t="shared" si="1"/>
        <v>3.8314721188868583E-2</v>
      </c>
      <c r="G11" s="65">
        <f>E11/'OD 2022'!$F$3</f>
        <v>4.1273809109674743E-2</v>
      </c>
      <c r="H11" s="66">
        <f>C11*'POP 2022 (tab20)'!$F$3</f>
        <v>102303.29412253184</v>
      </c>
      <c r="I11" s="67">
        <f t="shared" si="2"/>
        <v>4222.4466329042889</v>
      </c>
    </row>
    <row r="12" spans="1:9" x14ac:dyDescent="0.2">
      <c r="A12" t="s">
        <v>102</v>
      </c>
      <c r="B12" t="s">
        <v>111</v>
      </c>
      <c r="C12" s="34" cm="1">
        <f t="array" ref="C12">INDEX(TABLE1[],MATCH($B12,TABLE1[[#All],[Column1]],0)+1,4)</f>
        <v>127487</v>
      </c>
      <c r="D12" s="13" cm="1">
        <f t="array" ref="D12">INDEX(TABLE1[],MATCH($B12,TABLE1[[#All],[Column1]],0)+8,4)</f>
        <v>23747</v>
      </c>
      <c r="E12" s="60">
        <f t="shared" si="0"/>
        <v>0.18626997262465977</v>
      </c>
      <c r="F12" s="61">
        <f t="shared" si="1"/>
        <v>5.6312153976220157E-2</v>
      </c>
      <c r="G12" s="65">
        <f>E12/'OD 2022'!$F$3</f>
        <v>5.8766186120479222E-2</v>
      </c>
      <c r="H12" s="66">
        <f>C12*'POP 2022 (tab20)'!$F$3</f>
        <v>150357.84346451794</v>
      </c>
      <c r="I12" s="67">
        <f t="shared" si="2"/>
        <v>8835.9570137097417</v>
      </c>
    </row>
    <row r="13" spans="1:9" x14ac:dyDescent="0.2">
      <c r="A13" t="s">
        <v>102</v>
      </c>
      <c r="B13" t="s">
        <v>112</v>
      </c>
      <c r="C13" s="34" cm="1">
        <f t="array" ref="C13">INDEX(TABLE1[],MATCH($B13,TABLE1[[#All],[Column1]],0)+1,4)</f>
        <v>271359</v>
      </c>
      <c r="D13" s="13" cm="1">
        <f t="array" ref="D13">INDEX(TABLE1[],MATCH($B13,TABLE1[[#All],[Column1]],0)+8,4)</f>
        <v>21455</v>
      </c>
      <c r="E13" s="60">
        <f t="shared" si="0"/>
        <v>7.9065002450628141E-2</v>
      </c>
      <c r="F13" s="61">
        <f t="shared" si="1"/>
        <v>0.11986170974948916</v>
      </c>
      <c r="G13" s="65">
        <f>E13/'OD 2022'!$F$3</f>
        <v>2.4944163485718155E-2</v>
      </c>
      <c r="H13" s="66">
        <f>C13*'POP 2022 (tab20)'!$F$3</f>
        <v>320040.11424449651</v>
      </c>
      <c r="I13" s="67">
        <f t="shared" si="2"/>
        <v>7983.1329317026366</v>
      </c>
    </row>
    <row r="14" spans="1:9" x14ac:dyDescent="0.2">
      <c r="A14" t="s">
        <v>102</v>
      </c>
      <c r="B14" t="s">
        <v>113</v>
      </c>
      <c r="C14" s="34" cm="1">
        <f t="array" ref="C14">INDEX(TABLE1[],MATCH($B14,TABLE1[[#All],[Column1]],0)+1,4)</f>
        <v>169944</v>
      </c>
      <c r="D14" s="13" cm="1">
        <f t="array" ref="D14">INDEX(TABLE1[],MATCH($B14,TABLE1[[#All],[Column1]],0)+8,4)</f>
        <v>10377</v>
      </c>
      <c r="E14" s="60">
        <f t="shared" si="0"/>
        <v>6.1061290778138683E-2</v>
      </c>
      <c r="F14" s="61">
        <f t="shared" si="1"/>
        <v>7.5065792554023222E-2</v>
      </c>
      <c r="G14" s="65">
        <f>E14/'OD 2022'!$F$3</f>
        <v>1.9264184817675487E-2</v>
      </c>
      <c r="H14" s="66">
        <f>C14*'POP 2022 (tab20)'!$F$3</f>
        <v>200431.5212510612</v>
      </c>
      <c r="I14" s="67">
        <f t="shared" si="2"/>
        <v>3861.1498686682949</v>
      </c>
    </row>
    <row r="15" spans="1:9" x14ac:dyDescent="0.2">
      <c r="A15" t="s">
        <v>102</v>
      </c>
      <c r="B15" t="s">
        <v>114</v>
      </c>
      <c r="C15" s="34" cm="1">
        <f t="array" ref="C15">INDEX(TABLE1[],MATCH($B15,TABLE1[[#All],[Column1]],0)+1,4)</f>
        <v>98754</v>
      </c>
      <c r="D15" s="13" cm="1">
        <f t="array" ref="D15">INDEX(TABLE1[],MATCH($B15,TABLE1[[#All],[Column1]],0)+8,4)</f>
        <v>7689</v>
      </c>
      <c r="E15" s="60">
        <f t="shared" si="0"/>
        <v>7.7860137310893737E-2</v>
      </c>
      <c r="F15" s="61">
        <f t="shared" si="1"/>
        <v>4.362052957374199E-2</v>
      </c>
      <c r="G15" s="65">
        <f>E15/'OD 2022'!$F$3</f>
        <v>2.456404140777925E-2</v>
      </c>
      <c r="H15" s="66">
        <f>C15*'POP 2022 (tab20)'!$F$3</f>
        <v>116470.21636319786</v>
      </c>
      <c r="I15" s="67">
        <f t="shared" si="2"/>
        <v>2860.9792175186008</v>
      </c>
    </row>
    <row r="16" spans="1:9" x14ac:dyDescent="0.2">
      <c r="A16" t="s">
        <v>102</v>
      </c>
      <c r="B16" t="s">
        <v>115</v>
      </c>
      <c r="C16" s="34" cm="1">
        <f t="array" ref="C16">INDEX(TABLE1[],MATCH($B16,TABLE1[[#All],[Column1]],0)+1,4)</f>
        <v>244990</v>
      </c>
      <c r="D16" s="13" cm="1">
        <f t="array" ref="D16">INDEX(TABLE1[],MATCH($B16,TABLE1[[#All],[Column1]],0)+8,4)</f>
        <v>60881</v>
      </c>
      <c r="E16" s="60">
        <f t="shared" si="0"/>
        <v>0.24850402057226825</v>
      </c>
      <c r="F16" s="61">
        <f t="shared" si="1"/>
        <v>0.10821428539877929</v>
      </c>
      <c r="G16" s="65">
        <f>E16/'OD 2022'!$F$3</f>
        <v>7.8400363294539824E-2</v>
      </c>
      <c r="H16" s="66">
        <f>C16*'POP 2022 (tab20)'!$F$3</f>
        <v>288940.58272900182</v>
      </c>
      <c r="I16" s="67">
        <f t="shared" si="2"/>
        <v>22653.046656489783</v>
      </c>
    </row>
    <row r="17" spans="1:9" x14ac:dyDescent="0.2">
      <c r="A17" t="s">
        <v>102</v>
      </c>
      <c r="B17" t="s">
        <v>116</v>
      </c>
      <c r="C17" s="34" cm="1">
        <f t="array" ref="C17">INDEX(TABLE1[],MATCH($B17,TABLE1[[#All],[Column1]],0)+1,4)</f>
        <v>89650</v>
      </c>
      <c r="D17" s="13" cm="1">
        <f t="array" ref="D17">INDEX(TABLE1[],MATCH($B17,TABLE1[[#All],[Column1]],0)+8,4)</f>
        <v>4799</v>
      </c>
      <c r="E17" s="60">
        <f t="shared" si="0"/>
        <v>5.3530395984383715E-2</v>
      </c>
      <c r="F17" s="61">
        <f t="shared" si="1"/>
        <v>3.959921093106071E-2</v>
      </c>
      <c r="G17" s="65">
        <f>E17/'OD 2022'!$F$3</f>
        <v>1.6888267975752019E-2</v>
      </c>
      <c r="H17" s="66">
        <f>C17*'POP 2022 (tab20)'!$F$3</f>
        <v>105732.98192438472</v>
      </c>
      <c r="I17" s="67">
        <f t="shared" si="2"/>
        <v>1785.6469326143535</v>
      </c>
    </row>
    <row r="18" spans="1:9" x14ac:dyDescent="0.2">
      <c r="A18" t="s">
        <v>102</v>
      </c>
      <c r="B18" t="s">
        <v>117</v>
      </c>
      <c r="C18" s="34" cm="1">
        <f t="array" ref="C18">INDEX(TABLE1[],MATCH($B18,TABLE1[[#All],[Column1]],0)+1,4)</f>
        <v>66929</v>
      </c>
      <c r="D18" s="13" cm="1">
        <f t="array" ref="D18">INDEX(TABLE1[],MATCH($B18,TABLE1[[#All],[Column1]],0)+8,4)</f>
        <v>20791</v>
      </c>
      <c r="E18" s="60">
        <f t="shared" si="0"/>
        <v>0.31064262128524256</v>
      </c>
      <c r="F18" s="61">
        <f t="shared" si="1"/>
        <v>2.9563140974957752E-2</v>
      </c>
      <c r="G18" s="65">
        <f>E18/'OD 2022'!$F$3</f>
        <v>9.8004427885900358E-2</v>
      </c>
      <c r="H18" s="66">
        <f>C18*'POP 2022 (tab20)'!$F$3</f>
        <v>78935.892328133239</v>
      </c>
      <c r="I18" s="67">
        <f t="shared" si="2"/>
        <v>7736.0669672817294</v>
      </c>
    </row>
    <row r="19" spans="1:9" x14ac:dyDescent="0.2">
      <c r="A19" t="s">
        <v>102</v>
      </c>
      <c r="B19" t="s">
        <v>119</v>
      </c>
      <c r="C19" s="34" cm="1">
        <f t="array" ref="C19">INDEX(TABLE1[],MATCH($B19,TABLE1[[#All],[Column1]],0)+1,4)</f>
        <v>50208</v>
      </c>
      <c r="D19" s="13" cm="1">
        <f t="array" ref="D19">INDEX(TABLE1[],MATCH($B19,TABLE1[[#All],[Column1]],0)+8,4)</f>
        <v>23740</v>
      </c>
      <c r="E19" s="60">
        <f t="shared" si="0"/>
        <v>0.4728330146590185</v>
      </c>
      <c r="F19" s="61">
        <f t="shared" si="1"/>
        <v>2.2177324957352997E-2</v>
      </c>
      <c r="G19" s="65">
        <f>E19/'OD 2022'!$F$3</f>
        <v>0.14917376403630056</v>
      </c>
      <c r="H19" s="66">
        <f>C19*'POP 2022 (tab20)'!$F$3</f>
        <v>59215.187467479169</v>
      </c>
      <c r="I19" s="67">
        <f t="shared" si="2"/>
        <v>8833.3524026390405</v>
      </c>
    </row>
    <row r="20" spans="1:9" s="62" customFormat="1" x14ac:dyDescent="0.2">
      <c r="A20" s="62" t="s">
        <v>225</v>
      </c>
      <c r="B20" s="62" t="s">
        <v>225</v>
      </c>
      <c r="C20" s="63" cm="1">
        <f t="array" ref="C20">INDEX(TABLE1[],MATCH($B20,TABLE1[[#All],[Column1]],0)+1,4)</f>
        <v>1385539</v>
      </c>
      <c r="D20" s="67" cm="1">
        <f t="array" ref="D20">INDEX(TABLE1[],MATCH($B20,TABLE1[[#All],[Column1]],0)+8,4)</f>
        <v>80511</v>
      </c>
      <c r="E20" s="64">
        <f t="shared" si="0"/>
        <v>5.810807202106906E-2</v>
      </c>
      <c r="F20" s="65">
        <f>C20/C$20</f>
        <v>1</v>
      </c>
      <c r="G20" s="65">
        <f>E20/'OD 2022'!$F$4</f>
        <v>9.3844761428833856E-2</v>
      </c>
      <c r="H20" s="66">
        <f>C20*'POP 2022 (tab20)'!$F$4</f>
        <v>1465801.9999999998</v>
      </c>
      <c r="I20" s="67">
        <f t="shared" si="2"/>
        <v>137557.83899190751</v>
      </c>
    </row>
    <row r="21" spans="1:9" x14ac:dyDescent="0.2">
      <c r="A21" t="s">
        <v>225</v>
      </c>
      <c r="B21" t="s">
        <v>227</v>
      </c>
      <c r="C21" s="34" cm="1">
        <f t="array" ref="C21">INDEX(TABLE1[],MATCH($B21,TABLE1[[#All],[Column1]],0)+1,4)</f>
        <v>140873</v>
      </c>
      <c r="D21" s="13" cm="1">
        <f t="array" ref="D21">INDEX(TABLE1[],MATCH($B21,TABLE1[[#All],[Column1]],0)+8,4)</f>
        <v>2179</v>
      </c>
      <c r="E21" s="60">
        <f t="shared" si="0"/>
        <v>1.5467832728769886E-2</v>
      </c>
      <c r="F21" s="61">
        <f t="shared" ref="F21:F34" si="3">C21/C$20</f>
        <v>0.10167378904527408</v>
      </c>
      <c r="G21" s="65">
        <f>E21/'OD 2022'!$F$4</f>
        <v>2.4980609780448405E-2</v>
      </c>
      <c r="H21" s="66">
        <f>C21*'POP 2022 (tab20)'!$F$4</f>
        <v>149033.64333014083</v>
      </c>
      <c r="I21" s="67">
        <f t="shared" si="2"/>
        <v>3722.9512881887749</v>
      </c>
    </row>
    <row r="22" spans="1:9" x14ac:dyDescent="0.2">
      <c r="A22" t="s">
        <v>225</v>
      </c>
      <c r="B22" t="s">
        <v>229</v>
      </c>
      <c r="C22" s="34" cm="1">
        <f t="array" ref="C22">INDEX(TABLE1[],MATCH($B22,TABLE1[[#All],[Column1]],0)+1,4)</f>
        <v>27065</v>
      </c>
      <c r="D22" s="13" cm="1">
        <f t="array" ref="D22">INDEX(TABLE1[],MATCH($B22,TABLE1[[#All],[Column1]],0)+8,4)</f>
        <v>5514</v>
      </c>
      <c r="E22" s="60">
        <f t="shared" si="0"/>
        <v>0.20373175688158138</v>
      </c>
      <c r="F22" s="61">
        <f t="shared" si="3"/>
        <v>1.9533914238429952E-2</v>
      </c>
      <c r="G22" s="65">
        <f>E22/'OD 2022'!$F$4</f>
        <v>0.32902757663508236</v>
      </c>
      <c r="H22" s="66">
        <f>C22*'POP 2022 (tab20)'!$F$4</f>
        <v>28632.850558519101</v>
      </c>
      <c r="I22" s="67">
        <f t="shared" si="2"/>
        <v>9420.9974314240044</v>
      </c>
    </row>
    <row r="23" spans="1:9" x14ac:dyDescent="0.2">
      <c r="A23" t="s">
        <v>225</v>
      </c>
      <c r="B23" t="s">
        <v>230</v>
      </c>
      <c r="C23" s="34" cm="1">
        <f t="array" ref="C23">INDEX(TABLE1[],MATCH($B23,TABLE1[[#All],[Column1]],0)+1,4)</f>
        <v>22008</v>
      </c>
      <c r="D23" s="13" cm="1">
        <f t="array" ref="D23">INDEX(TABLE1[],MATCH($B23,TABLE1[[#All],[Column1]],0)+8,4)</f>
        <v>3899</v>
      </c>
      <c r="E23" s="60">
        <f t="shared" si="0"/>
        <v>0.17716284987277353</v>
      </c>
      <c r="F23" s="61">
        <f t="shared" si="3"/>
        <v>1.588407110878871E-2</v>
      </c>
      <c r="G23" s="65">
        <f>E23/'OD 2022'!$F$4</f>
        <v>0.28611868888602066</v>
      </c>
      <c r="H23" s="66">
        <f>C23*'POP 2022 (tab20)'!$F$4</f>
        <v>23282.903199404707</v>
      </c>
      <c r="I23" s="67">
        <f t="shared" si="2"/>
        <v>6661.6737368738104</v>
      </c>
    </row>
    <row r="24" spans="1:9" x14ac:dyDescent="0.2">
      <c r="A24" t="s">
        <v>225</v>
      </c>
      <c r="B24" t="s">
        <v>231</v>
      </c>
      <c r="C24" s="34" cm="1">
        <f t="array" ref="C24">INDEX(TABLE1[],MATCH($B24,TABLE1[[#All],[Column1]],0)+1,4)</f>
        <v>216885</v>
      </c>
      <c r="D24" s="13" cm="1">
        <f t="array" ref="D24">INDEX(TABLE1[],MATCH($B24,TABLE1[[#All],[Column1]],0)+8,4)</f>
        <v>7372</v>
      </c>
      <c r="E24" s="60">
        <f t="shared" si="0"/>
        <v>3.3990363556723607E-2</v>
      </c>
      <c r="F24" s="61">
        <f t="shared" si="3"/>
        <v>0.1565347492925136</v>
      </c>
      <c r="G24" s="65">
        <f>E24/'OD 2022'!$F$4</f>
        <v>5.4894568825196589E-2</v>
      </c>
      <c r="H24" s="66">
        <f>C24*'POP 2022 (tab20)'!$F$4</f>
        <v>229448.948582465</v>
      </c>
      <c r="I24" s="67">
        <f t="shared" si="2"/>
        <v>12595.501099829118</v>
      </c>
    </row>
    <row r="25" spans="1:9" x14ac:dyDescent="0.2">
      <c r="A25" t="s">
        <v>225</v>
      </c>
      <c r="B25" t="s">
        <v>238</v>
      </c>
      <c r="C25" s="34" cm="1">
        <f t="array" ref="C25">INDEX(TABLE1[],MATCH($B25,TABLE1[[#All],[Column1]],0)+1,4)</f>
        <v>118799</v>
      </c>
      <c r="D25" s="13" cm="1">
        <f t="array" ref="D25">INDEX(TABLE1[],MATCH($B25,TABLE1[[#All],[Column1]],0)+8,4)</f>
        <v>3957</v>
      </c>
      <c r="E25" s="60">
        <f t="shared" si="0"/>
        <v>3.3308361181491428E-2</v>
      </c>
      <c r="F25" s="61">
        <f t="shared" si="3"/>
        <v>8.5742083044937745E-2</v>
      </c>
      <c r="G25" s="65">
        <f>E25/'OD 2022'!$F$4</f>
        <v>5.3793132347070866E-2</v>
      </c>
      <c r="H25" s="66">
        <f>C25*'POP 2022 (tab20)'!$F$4</f>
        <v>125680.91681143583</v>
      </c>
      <c r="I25" s="67">
        <f t="shared" si="2"/>
        <v>6760.7701915387715</v>
      </c>
    </row>
    <row r="26" spans="1:9" x14ac:dyDescent="0.2">
      <c r="A26" t="s">
        <v>225</v>
      </c>
      <c r="B26" t="s">
        <v>228</v>
      </c>
      <c r="C26" s="34" cm="1">
        <f t="array" ref="C26">INDEX(TABLE1[],MATCH($B26,TABLE1[[#All],[Column1]],0)+1,4)</f>
        <v>216777</v>
      </c>
      <c r="D26" s="13" cm="1">
        <f t="array" ref="D26">INDEX(TABLE1[],MATCH($B26,TABLE1[[#All],[Column1]],0)+8,4)</f>
        <v>18627</v>
      </c>
      <c r="E26" s="60">
        <f t="shared" si="0"/>
        <v>8.5927012552069637E-2</v>
      </c>
      <c r="F26" s="61">
        <f t="shared" si="3"/>
        <v>0.15645680128816294</v>
      </c>
      <c r="G26" s="65">
        <f>E26/'OD 2022'!$F$4</f>
        <v>0.13877245815895564</v>
      </c>
      <c r="H26" s="66">
        <f>C26*'POP 2022 (tab20)'!$F$4</f>
        <v>229334.69224179181</v>
      </c>
      <c r="I26" s="67">
        <f t="shared" si="2"/>
        <v>31825.338983521022</v>
      </c>
    </row>
    <row r="27" spans="1:9" x14ac:dyDescent="0.2">
      <c r="A27" t="s">
        <v>225</v>
      </c>
      <c r="B27" t="s">
        <v>226</v>
      </c>
      <c r="C27" s="34" cm="1">
        <f t="array" ref="C27">INDEX(TABLE1[],MATCH($B27,TABLE1[[#All],[Column1]],0)+1,4)</f>
        <v>141525</v>
      </c>
      <c r="D27" s="13" cm="1">
        <f t="array" ref="D27">INDEX(TABLE1[],MATCH($B27,TABLE1[[#All],[Column1]],0)+8,4)</f>
        <v>436</v>
      </c>
      <c r="E27" s="60">
        <f t="shared" si="0"/>
        <v>3.0807277866101396E-3</v>
      </c>
      <c r="F27" s="61">
        <f t="shared" si="3"/>
        <v>0.1021443640345021</v>
      </c>
      <c r="G27" s="65">
        <f>E27/'OD 2022'!$F$4</f>
        <v>4.9753873103341164E-3</v>
      </c>
      <c r="H27" s="66">
        <f>C27*'POP 2022 (tab20)'!$F$4</f>
        <v>149723.41309050124</v>
      </c>
      <c r="I27" s="67">
        <f t="shared" si="2"/>
        <v>744.93196955039286</v>
      </c>
    </row>
    <row r="28" spans="1:9" x14ac:dyDescent="0.2">
      <c r="A28" t="s">
        <v>225</v>
      </c>
      <c r="B28" t="s">
        <v>232</v>
      </c>
      <c r="C28" s="34" cm="1">
        <f t="array" ref="C28">INDEX(TABLE1[],MATCH($B28,TABLE1[[#All],[Column1]],0)+1,4)</f>
        <v>89920</v>
      </c>
      <c r="D28" s="13" cm="1">
        <f t="array" ref="D28">INDEX(TABLE1[],MATCH($B28,TABLE1[[#All],[Column1]],0)+8,4)</f>
        <v>6539</v>
      </c>
      <c r="E28" s="60">
        <f t="shared" si="0"/>
        <v>7.2720195729537362E-2</v>
      </c>
      <c r="F28" s="61">
        <f t="shared" si="3"/>
        <v>6.4898931029729226E-2</v>
      </c>
      <c r="G28" s="65">
        <f>E28/'OD 2022'!$F$4</f>
        <v>0.11744339782641755</v>
      </c>
      <c r="H28" s="66">
        <f>C28*'POP 2022 (tab20)'!$F$4</f>
        <v>95128.982901239142</v>
      </c>
      <c r="I28" s="67">
        <f t="shared" si="2"/>
        <v>11172.270983692701</v>
      </c>
    </row>
    <row r="29" spans="1:9" x14ac:dyDescent="0.2">
      <c r="A29" t="s">
        <v>225</v>
      </c>
      <c r="B29" t="s">
        <v>237</v>
      </c>
      <c r="C29" s="34" cm="1">
        <f t="array" ref="C29">INDEX(TABLE1[],MATCH($B29,TABLE1[[#All],[Column1]],0)+1,4)</f>
        <v>150221</v>
      </c>
      <c r="D29" s="13" cm="1">
        <f t="array" ref="D29">INDEX(TABLE1[],MATCH($B29,TABLE1[[#All],[Column1]],0)+8,4)</f>
        <v>2283</v>
      </c>
      <c r="E29" s="60">
        <f t="shared" si="0"/>
        <v>1.5197608856285074E-2</v>
      </c>
      <c r="F29" s="61">
        <f t="shared" si="3"/>
        <v>0.10842062186629174</v>
      </c>
      <c r="G29" s="65">
        <f>E29/'OD 2022'!$F$4</f>
        <v>2.4544197179518917E-2</v>
      </c>
      <c r="H29" s="66">
        <f>C29*'POP 2022 (tab20)'!$F$4</f>
        <v>158923.16437285417</v>
      </c>
      <c r="I29" s="67">
        <f t="shared" si="2"/>
        <v>3900.6414827604285</v>
      </c>
    </row>
    <row r="30" spans="1:9" x14ac:dyDescent="0.2">
      <c r="A30" t="s">
        <v>225</v>
      </c>
      <c r="B30" t="s">
        <v>233</v>
      </c>
      <c r="C30" s="34" cm="1">
        <f t="array" ref="C30">INDEX(TABLE1[],MATCH($B30,TABLE1[[#All],[Column1]],0)+1,4)</f>
        <v>38148</v>
      </c>
      <c r="D30" s="13" cm="1">
        <f t="array" ref="D30">INDEX(TABLE1[],MATCH($B30,TABLE1[[#All],[Column1]],0)+8,4)</f>
        <v>3233</v>
      </c>
      <c r="E30" s="60">
        <f t="shared" si="0"/>
        <v>8.4748872811156548E-2</v>
      </c>
      <c r="F30" s="61">
        <f t="shared" si="3"/>
        <v>2.7532967314525248E-2</v>
      </c>
      <c r="G30" s="65">
        <f>E30/'OD 2022'!$F$4</f>
        <v>0.13686975791318379</v>
      </c>
      <c r="H30" s="66">
        <f>C30*'POP 2022 (tab20)'!$F$4</f>
        <v>40357.878555565738</v>
      </c>
      <c r="I30" s="67">
        <f t="shared" si="2"/>
        <v>5523.7730677899535</v>
      </c>
    </row>
    <row r="31" spans="1:9" x14ac:dyDescent="0.2">
      <c r="A31" t="s">
        <v>225</v>
      </c>
      <c r="B31" t="s">
        <v>234</v>
      </c>
      <c r="C31" s="34" cm="1">
        <f t="array" ref="C31">INDEX(TABLE1[],MATCH($B31,TABLE1[[#All],[Column1]],0)+1,4)</f>
        <v>136829</v>
      </c>
      <c r="D31" s="13" cm="1">
        <f t="array" ref="D31">INDEX(TABLE1[],MATCH($B31,TABLE1[[#All],[Column1]],0)+8,4)</f>
        <v>15042</v>
      </c>
      <c r="E31" s="60">
        <f t="shared" si="0"/>
        <v>0.10993283587543576</v>
      </c>
      <c r="F31" s="61">
        <f t="shared" si="3"/>
        <v>9.8755069326810718E-2</v>
      </c>
      <c r="G31" s="65">
        <f>E31/'OD 2022'!$F$4</f>
        <v>0.17754195582646029</v>
      </c>
      <c r="H31" s="66">
        <f>C31*'POP 2022 (tab20)'!$F$4</f>
        <v>144755.37812937779</v>
      </c>
      <c r="I31" s="67">
        <f t="shared" si="2"/>
        <v>25700.152949488547</v>
      </c>
    </row>
    <row r="32" spans="1:9" x14ac:dyDescent="0.2">
      <c r="A32" t="s">
        <v>225</v>
      </c>
      <c r="B32" t="s">
        <v>239</v>
      </c>
      <c r="C32" s="34" cm="1">
        <f t="array" ref="C32">INDEX(TABLE1[],MATCH($B32,TABLE1[[#All],[Column1]],0)+1,4)</f>
        <v>28343</v>
      </c>
      <c r="D32" s="13" cm="1">
        <f t="array" ref="D32">INDEX(TABLE1[],MATCH($B32,TABLE1[[#All],[Column1]],0)+8,4)</f>
        <v>3875</v>
      </c>
      <c r="E32" s="60">
        <f t="shared" si="0"/>
        <v>0.13671806089687047</v>
      </c>
      <c r="F32" s="61">
        <f t="shared" si="3"/>
        <v>2.0456298956579352E-2</v>
      </c>
      <c r="G32" s="65">
        <f>E32/'OD 2022'!$F$4</f>
        <v>0.22080019800394576</v>
      </c>
      <c r="H32" s="66">
        <f>C32*'POP 2022 (tab20)'!$F$4</f>
        <v>29984.883923151927</v>
      </c>
      <c r="I32" s="67">
        <f t="shared" si="2"/>
        <v>6620.6683073572758</v>
      </c>
    </row>
    <row r="33" spans="1:9" x14ac:dyDescent="0.2">
      <c r="A33" t="s">
        <v>225</v>
      </c>
      <c r="B33" t="s">
        <v>235</v>
      </c>
      <c r="C33" s="34" cm="1">
        <f t="array" ref="C33">INDEX(TABLE1[],MATCH($B33,TABLE1[[#All],[Column1]],0)+1,4)</f>
        <v>21449</v>
      </c>
      <c r="D33" s="13" cm="1">
        <f t="array" ref="D33">INDEX(TABLE1[],MATCH($B33,TABLE1[[#All],[Column1]],0)+8,4)</f>
        <v>6031</v>
      </c>
      <c r="E33" s="60">
        <f t="shared" si="0"/>
        <v>0.2811786097253951</v>
      </c>
      <c r="F33" s="61">
        <f t="shared" si="3"/>
        <v>1.5480618012195975E-2</v>
      </c>
      <c r="G33" s="65">
        <f>E33/'OD 2022'!$F$4</f>
        <v>0.45410454401246236</v>
      </c>
      <c r="H33" s="66">
        <f>C33*'POP 2022 (tab20)'!$F$4</f>
        <v>22691.520843512884</v>
      </c>
      <c r="I33" s="67">
        <f t="shared" si="2"/>
        <v>10304.322725592703</v>
      </c>
    </row>
    <row r="34" spans="1:9" x14ac:dyDescent="0.2">
      <c r="A34" t="s">
        <v>225</v>
      </c>
      <c r="B34" t="s">
        <v>236</v>
      </c>
      <c r="C34" s="34" cm="1">
        <f t="array" ref="C34">INDEX(TABLE1[],MATCH($B34,TABLE1[[#All],[Column1]],0)+1,4)</f>
        <v>36697</v>
      </c>
      <c r="D34" s="13" cm="1">
        <f t="array" ref="D34">INDEX(TABLE1[],MATCH($B34,TABLE1[[#All],[Column1]],0)+8,4)</f>
        <v>1524</v>
      </c>
      <c r="E34" s="60">
        <f t="shared" si="0"/>
        <v>4.1529280322642179E-2</v>
      </c>
      <c r="F34" s="61">
        <f t="shared" si="3"/>
        <v>2.6485721441258599E-2</v>
      </c>
      <c r="G34" s="65">
        <f>E34/'OD 2022'!$F$4</f>
        <v>6.7069948608455277E-2</v>
      </c>
      <c r="H34" s="66">
        <f>C34*'POP 2022 (tab20)'!$F$4</f>
        <v>38822.823460039734</v>
      </c>
      <c r="I34" s="67">
        <f t="shared" si="2"/>
        <v>2603.844774299997</v>
      </c>
    </row>
    <row r="35" spans="1:9" s="62" customFormat="1" x14ac:dyDescent="0.2">
      <c r="A35" s="62" t="s">
        <v>210</v>
      </c>
      <c r="B35" s="62" t="s">
        <v>210</v>
      </c>
      <c r="C35" s="63" cm="1">
        <f t="array" ref="C35">INDEX(TABLE1[],MATCH($B35,TABLE1[[#All],[Column1]],0)+1,4)</f>
        <v>1452760</v>
      </c>
      <c r="D35" s="67" cm="1">
        <f t="array" ref="D35">INDEX(TABLE1[],MATCH($B35,TABLE1[[#All],[Column1]],0)+8,4)</f>
        <v>148643</v>
      </c>
      <c r="E35" s="64">
        <f t="shared" si="0"/>
        <v>0.10231765742448856</v>
      </c>
      <c r="F35" s="65">
        <f>C35/C$35</f>
        <v>1</v>
      </c>
      <c r="G35" s="65">
        <f>E35/'OD 2022'!$F$5</f>
        <v>0.10480604864026191</v>
      </c>
      <c r="H35" s="66">
        <f>C35*'POP 2022 (tab20)'!$F$5</f>
        <v>1564289</v>
      </c>
      <c r="I35" s="67">
        <f t="shared" si="2"/>
        <v>163946.94902142667</v>
      </c>
    </row>
    <row r="36" spans="1:9" x14ac:dyDescent="0.2">
      <c r="A36" t="s">
        <v>210</v>
      </c>
      <c r="B36" t="s">
        <v>211</v>
      </c>
      <c r="C36" s="34" cm="1">
        <f t="array" ref="C36">INDEX(TABLE1[],MATCH($B36,TABLE1[[#All],[Column1]],0)+1,4)</f>
        <v>81992</v>
      </c>
      <c r="D36" s="13" cm="1">
        <f t="array" ref="D36">INDEX(TABLE1[],MATCH($B36,TABLE1[[#All],[Column1]],0)+8,4)</f>
        <v>1603</v>
      </c>
      <c r="E36" s="60">
        <f t="shared" si="0"/>
        <v>1.9550687871987511E-2</v>
      </c>
      <c r="F36" s="61">
        <f t="shared" ref="F36:F49" si="4">C36/C$35</f>
        <v>5.6438778600732396E-2</v>
      </c>
      <c r="G36" s="65">
        <f>E36/'OD 2022'!$F$5</f>
        <v>2.0026165528411421E-2</v>
      </c>
      <c r="H36" s="66">
        <f>C36*'POP 2022 (tab20)'!$F$5</f>
        <v>88286.560538561083</v>
      </c>
      <c r="I36" s="67">
        <f t="shared" si="2"/>
        <v>1768.04127527934</v>
      </c>
    </row>
    <row r="37" spans="1:9" x14ac:dyDescent="0.2">
      <c r="A37" t="s">
        <v>210</v>
      </c>
      <c r="B37" t="s">
        <v>220</v>
      </c>
      <c r="C37" s="34" cm="1">
        <f t="array" ref="C37">INDEX(TABLE1[],MATCH($B37,TABLE1[[#All],[Column1]],0)+1,4)</f>
        <v>129928</v>
      </c>
      <c r="D37" s="13" cm="1">
        <f t="array" ref="D37">INDEX(TABLE1[],MATCH($B37,TABLE1[[#All],[Column1]],0)+8,4)</f>
        <v>860</v>
      </c>
      <c r="E37" s="60">
        <f t="shared" si="0"/>
        <v>6.6190505510744409E-3</v>
      </c>
      <c r="F37" s="61">
        <f t="shared" si="4"/>
        <v>8.9435281808419836E-2</v>
      </c>
      <c r="G37" s="65">
        <f>E37/'OD 2022'!$F$5</f>
        <v>6.7800275286817417E-3</v>
      </c>
      <c r="H37" s="66">
        <f>C37*'POP 2022 (tab20)'!$F$5</f>
        <v>139902.62754481126</v>
      </c>
      <c r="I37" s="67">
        <f t="shared" si="2"/>
        <v>948.54366608872886</v>
      </c>
    </row>
    <row r="38" spans="1:9" x14ac:dyDescent="0.2">
      <c r="A38" t="s">
        <v>210</v>
      </c>
      <c r="B38" t="s">
        <v>212</v>
      </c>
      <c r="C38" s="34" cm="1">
        <f t="array" ref="C38">INDEX(TABLE1[],MATCH($B38,TABLE1[[#All],[Column1]],0)+1,4)</f>
        <v>43967</v>
      </c>
      <c r="D38" s="13" cm="1">
        <f t="array" ref="D38">INDEX(TABLE1[],MATCH($B38,TABLE1[[#All],[Column1]],0)+8,4)</f>
        <v>12203</v>
      </c>
      <c r="E38" s="60">
        <f t="shared" si="0"/>
        <v>0.27754907089407965</v>
      </c>
      <c r="F38" s="61">
        <f t="shared" si="4"/>
        <v>3.0264462127261214E-2</v>
      </c>
      <c r="G38" s="65">
        <f>E38/'OD 2022'!$F$5</f>
        <v>0.28429913424916176</v>
      </c>
      <c r="H38" s="66">
        <f>C38*'POP 2022 (tab20)'!$F$5</f>
        <v>47342.365196591316</v>
      </c>
      <c r="I38" s="67">
        <f t="shared" si="2"/>
        <v>13459.393438698558</v>
      </c>
    </row>
    <row r="39" spans="1:9" x14ac:dyDescent="0.2">
      <c r="A39" t="s">
        <v>210</v>
      </c>
      <c r="B39" t="s">
        <v>213</v>
      </c>
      <c r="C39" s="34" cm="1">
        <f t="array" ref="C39">INDEX(TABLE1[],MATCH($B39,TABLE1[[#All],[Column1]],0)+1,4)</f>
        <v>36016</v>
      </c>
      <c r="D39" s="13" cm="1">
        <f t="array" ref="D39">INDEX(TABLE1[],MATCH($B39,TABLE1[[#All],[Column1]],0)+8,4)</f>
        <v>10677</v>
      </c>
      <c r="E39" s="60">
        <f t="shared" si="0"/>
        <v>0.29645157707685471</v>
      </c>
      <c r="F39" s="61">
        <f t="shared" si="4"/>
        <v>2.4791431482144331E-2</v>
      </c>
      <c r="G39" s="65">
        <f>E39/'OD 2022'!$F$5</f>
        <v>0.30366135414631723</v>
      </c>
      <c r="H39" s="66">
        <f>C39*'POP 2022 (tab20)'!$F$5</f>
        <v>38780.963561772078</v>
      </c>
      <c r="I39" s="67">
        <f t="shared" si="2"/>
        <v>11776.279910266696</v>
      </c>
    </row>
    <row r="40" spans="1:9" x14ac:dyDescent="0.2">
      <c r="A40" t="s">
        <v>210</v>
      </c>
      <c r="B40" t="s">
        <v>214</v>
      </c>
      <c r="C40" s="34" cm="1">
        <f t="array" ref="C40">INDEX(TABLE1[],MATCH($B40,TABLE1[[#All],[Column1]],0)+1,4)</f>
        <v>114759</v>
      </c>
      <c r="D40" s="13" cm="1">
        <f t="array" ref="D40">INDEX(TABLE1[],MATCH($B40,TABLE1[[#All],[Column1]],0)+8,4)</f>
        <v>8569</v>
      </c>
      <c r="E40" s="60">
        <f t="shared" si="0"/>
        <v>7.4669524830296541E-2</v>
      </c>
      <c r="F40" s="61">
        <f t="shared" si="4"/>
        <v>7.8993777361711495E-2</v>
      </c>
      <c r="G40" s="65">
        <f>E40/'OD 2022'!$F$5</f>
        <v>7.6485506493195812E-2</v>
      </c>
      <c r="H40" s="66">
        <f>C40*'POP 2022 (tab20)'!$F$5</f>
        <v>123569.09699537432</v>
      </c>
      <c r="I40" s="67">
        <f t="shared" si="2"/>
        <v>9451.2449705980453</v>
      </c>
    </row>
    <row r="41" spans="1:9" x14ac:dyDescent="0.2">
      <c r="A41" t="s">
        <v>210</v>
      </c>
      <c r="B41" t="s">
        <v>215</v>
      </c>
      <c r="C41" s="34" cm="1">
        <f t="array" ref="C41">INDEX(TABLE1[],MATCH($B41,TABLE1[[#All],[Column1]],0)+1,4)</f>
        <v>113147</v>
      </c>
      <c r="D41" s="13" cm="1">
        <f t="array" ref="D41">INDEX(TABLE1[],MATCH($B41,TABLE1[[#All],[Column1]],0)+8,4)</f>
        <v>12951</v>
      </c>
      <c r="E41" s="60">
        <f t="shared" si="0"/>
        <v>0.11446171794214606</v>
      </c>
      <c r="F41" s="61">
        <f t="shared" si="4"/>
        <v>7.788416531292161E-2</v>
      </c>
      <c r="G41" s="65">
        <f>E41/'OD 2022'!$F$5</f>
        <v>0.11724545577038717</v>
      </c>
      <c r="H41" s="66">
        <f>C41*'POP 2022 (tab20)'!$F$5</f>
        <v>121833.34307318483</v>
      </c>
      <c r="I41" s="67">
        <f t="shared" si="2"/>
        <v>14284.405836645499</v>
      </c>
    </row>
    <row r="42" spans="1:9" x14ac:dyDescent="0.2">
      <c r="A42" t="s">
        <v>210</v>
      </c>
      <c r="B42" t="s">
        <v>216</v>
      </c>
      <c r="C42" s="34" cm="1">
        <f t="array" ref="C42">INDEX(TABLE1[],MATCH($B42,TABLE1[[#All],[Column1]],0)+1,4)</f>
        <v>56965</v>
      </c>
      <c r="D42" s="13" cm="1">
        <f t="array" ref="D42">INDEX(TABLE1[],MATCH($B42,TABLE1[[#All],[Column1]],0)+8,4)</f>
        <v>11524</v>
      </c>
      <c r="E42" s="60">
        <f t="shared" si="0"/>
        <v>0.20229965768454314</v>
      </c>
      <c r="F42" s="61">
        <f t="shared" si="4"/>
        <v>3.9211569701808974E-2</v>
      </c>
      <c r="G42" s="65">
        <f>E42/'OD 2022'!$F$5</f>
        <v>0.20721963634519305</v>
      </c>
      <c r="H42" s="66">
        <f>C42*'POP 2022 (tab20)'!$F$5</f>
        <v>61338.227157273053</v>
      </c>
      <c r="I42" s="67">
        <f t="shared" si="2"/>
        <v>12710.485125588966</v>
      </c>
    </row>
    <row r="43" spans="1:9" x14ac:dyDescent="0.2">
      <c r="A43" t="s">
        <v>210</v>
      </c>
      <c r="B43" t="s">
        <v>217</v>
      </c>
      <c r="C43" s="34" cm="1">
        <f t="array" ref="C43">INDEX(TABLE1[],MATCH($B43,TABLE1[[#All],[Column1]],0)+1,4)</f>
        <v>105172</v>
      </c>
      <c r="D43" s="13" cm="1">
        <f t="array" ref="D43">INDEX(TABLE1[],MATCH($B43,TABLE1[[#All],[Column1]],0)+8,4)</f>
        <v>3919</v>
      </c>
      <c r="E43" s="60">
        <f t="shared" si="0"/>
        <v>3.726276955843761E-2</v>
      </c>
      <c r="F43" s="61">
        <f t="shared" si="4"/>
        <v>7.2394614389162698E-2</v>
      </c>
      <c r="G43" s="65">
        <f>E43/'OD 2022'!$F$5</f>
        <v>3.8169009505467616E-2</v>
      </c>
      <c r="H43" s="66">
        <f>C43*'POP 2022 (tab20)'!$F$5</f>
        <v>113246.09894820894</v>
      </c>
      <c r="I43" s="67">
        <f t="shared" si="2"/>
        <v>4322.4914272113128</v>
      </c>
    </row>
    <row r="44" spans="1:9" x14ac:dyDescent="0.2">
      <c r="A44" t="s">
        <v>210</v>
      </c>
      <c r="B44" t="s">
        <v>218</v>
      </c>
      <c r="C44" s="34" cm="1">
        <f t="array" ref="C44">INDEX(TABLE1[],MATCH($B44,TABLE1[[#All],[Column1]],0)+1,4)</f>
        <v>50737</v>
      </c>
      <c r="D44" s="13" cm="1">
        <f t="array" ref="D44">INDEX(TABLE1[],MATCH($B44,TABLE1[[#All],[Column1]],0)+8,4)</f>
        <v>21472</v>
      </c>
      <c r="E44" s="60">
        <f t="shared" si="0"/>
        <v>0.42320200248339473</v>
      </c>
      <c r="F44" s="61">
        <f t="shared" si="4"/>
        <v>3.4924557394201382E-2</v>
      </c>
      <c r="G44" s="65">
        <f>E44/'OD 2022'!$F$5</f>
        <v>0.43349438184376626</v>
      </c>
      <c r="H44" s="66">
        <f>C44*'POP 2022 (tab20)'!$F$5</f>
        <v>54632.100961617885</v>
      </c>
      <c r="I44" s="67">
        <f t="shared" si="2"/>
        <v>23682.708835182773</v>
      </c>
    </row>
    <row r="45" spans="1:9" x14ac:dyDescent="0.2">
      <c r="A45" t="s">
        <v>210</v>
      </c>
      <c r="B45" t="s">
        <v>219</v>
      </c>
      <c r="C45" s="34" cm="1">
        <f t="array" ref="C45">INDEX(TABLE1[],MATCH($B45,TABLE1[[#All],[Column1]],0)+1,4)</f>
        <v>236610</v>
      </c>
      <c r="D45" s="13" cm="1">
        <f t="array" ref="D45">INDEX(TABLE1[],MATCH($B45,TABLE1[[#All],[Column1]],0)+8,4)</f>
        <v>7274</v>
      </c>
      <c r="E45" s="60">
        <f t="shared" si="0"/>
        <v>3.0742572165166307E-2</v>
      </c>
      <c r="F45" s="61">
        <f t="shared" si="4"/>
        <v>0.16286929706214379</v>
      </c>
      <c r="G45" s="65">
        <f>E45/'OD 2022'!$F$5</f>
        <v>3.1490239268300836E-2</v>
      </c>
      <c r="H45" s="66">
        <f>C45*'POP 2022 (tab20)'!$F$5</f>
        <v>254774.64983204385</v>
      </c>
      <c r="I45" s="67">
        <f t="shared" si="2"/>
        <v>8022.9146827086224</v>
      </c>
    </row>
    <row r="46" spans="1:9" x14ac:dyDescent="0.2">
      <c r="A46" t="s">
        <v>210</v>
      </c>
      <c r="B46" t="s">
        <v>221</v>
      </c>
      <c r="C46" s="34" cm="1">
        <f t="array" ref="C46">INDEX(TABLE1[],MATCH($B46,TABLE1[[#All],[Column1]],0)+1,4)</f>
        <v>136823</v>
      </c>
      <c r="D46" s="13" cm="1">
        <f t="array" ref="D46">INDEX(TABLE1[],MATCH($B46,TABLE1[[#All],[Column1]],0)+8,4)</f>
        <v>4641</v>
      </c>
      <c r="E46" s="60">
        <f t="shared" si="0"/>
        <v>3.3919735716948174E-2</v>
      </c>
      <c r="F46" s="61">
        <f t="shared" si="4"/>
        <v>9.4181420193287263E-2</v>
      </c>
      <c r="G46" s="65">
        <f>E46/'OD 2022'!$F$5</f>
        <v>3.4744672238405376E-2</v>
      </c>
      <c r="H46" s="66">
        <f>C46*'POP 2022 (tab20)'!$F$5</f>
        <v>147326.95961273715</v>
      </c>
      <c r="I46" s="67">
        <f t="shared" si="2"/>
        <v>5118.8269236253382</v>
      </c>
    </row>
    <row r="47" spans="1:9" x14ac:dyDescent="0.2">
      <c r="A47" t="s">
        <v>210</v>
      </c>
      <c r="B47" t="s">
        <v>222</v>
      </c>
      <c r="C47" s="34" cm="1">
        <f t="array" ref="C47">INDEX(TABLE1[],MATCH($B47,TABLE1[[#All],[Column1]],0)+1,4)</f>
        <v>43892</v>
      </c>
      <c r="D47" s="13" cm="1">
        <f t="array" ref="D47">INDEX(TABLE1[],MATCH($B47,TABLE1[[#All],[Column1]],0)+8,4)</f>
        <v>11552</v>
      </c>
      <c r="E47" s="60">
        <f t="shared" si="0"/>
        <v>0.26319146997174886</v>
      </c>
      <c r="F47" s="61">
        <f t="shared" si="4"/>
        <v>3.0212836256504859E-2</v>
      </c>
      <c r="G47" s="65">
        <f>E47/'OD 2022'!$F$5</f>
        <v>0.26959235285384098</v>
      </c>
      <c r="H47" s="66">
        <f>C47*'POP 2022 (tab20)'!$F$5</f>
        <v>47261.607414851729</v>
      </c>
      <c r="I47" s="67">
        <f t="shared" si="2"/>
        <v>12741.367942624414</v>
      </c>
    </row>
    <row r="48" spans="1:9" x14ac:dyDescent="0.2">
      <c r="A48" t="s">
        <v>210</v>
      </c>
      <c r="B48" t="s">
        <v>223</v>
      </c>
      <c r="C48" s="34" cm="1">
        <f t="array" ref="C48">INDEX(TABLE1[],MATCH($B48,TABLE1[[#All],[Column1]],0)+1,4)</f>
        <v>151531</v>
      </c>
      <c r="D48" s="13" cm="1">
        <f t="array" ref="D48">INDEX(TABLE1[],MATCH($B48,TABLE1[[#All],[Column1]],0)+8,4)</f>
        <v>28851</v>
      </c>
      <c r="E48" s="60">
        <f t="shared" si="0"/>
        <v>0.19039668450680058</v>
      </c>
      <c r="F48" s="61">
        <f t="shared" si="4"/>
        <v>0.10430559762107988</v>
      </c>
      <c r="G48" s="65">
        <f>E48/'OD 2022'!$F$5</f>
        <v>0.19502717985985094</v>
      </c>
      <c r="H48" s="66">
        <f>C48*'POP 2022 (tab20)'!$F$5</f>
        <v>163164.09899708143</v>
      </c>
      <c r="I48" s="67">
        <f t="shared" si="2"/>
        <v>31821.434081774321</v>
      </c>
    </row>
    <row r="49" spans="1:9" x14ac:dyDescent="0.2">
      <c r="A49" t="s">
        <v>210</v>
      </c>
      <c r="B49" t="s">
        <v>224</v>
      </c>
      <c r="C49" s="34" cm="1">
        <f t="array" ref="C49">INDEX(TABLE1[],MATCH($B49,TABLE1[[#All],[Column1]],0)+1,4)</f>
        <v>151221</v>
      </c>
      <c r="D49" s="13" cm="1">
        <f t="array" ref="D49">INDEX(TABLE1[],MATCH($B49,TABLE1[[#All],[Column1]],0)+8,4)</f>
        <v>12547</v>
      </c>
      <c r="E49" s="60">
        <f t="shared" si="0"/>
        <v>8.2971280443853698E-2</v>
      </c>
      <c r="F49" s="61">
        <f t="shared" si="4"/>
        <v>0.10409221068862028</v>
      </c>
      <c r="G49" s="65">
        <f>E49/'OD 2022'!$F$5</f>
        <v>8.4989162895573497E-2</v>
      </c>
      <c r="H49" s="66">
        <f>C49*'POP 2022 (tab20)'!$F$5</f>
        <v>162830.30016589112</v>
      </c>
      <c r="I49" s="67">
        <f t="shared" si="2"/>
        <v>13838.810905134049</v>
      </c>
    </row>
    <row r="50" spans="1:9" s="62" customFormat="1" x14ac:dyDescent="0.2">
      <c r="A50" s="62" t="s">
        <v>183</v>
      </c>
      <c r="B50" s="62" t="s">
        <v>183</v>
      </c>
      <c r="C50" s="63" cm="1">
        <f t="array" ref="C50">INDEX(TABLE1[],MATCH($B50,TABLE1[[#All],[Column1]],0)+1,4)</f>
        <v>1847835</v>
      </c>
      <c r="D50" s="67" cm="1">
        <f t="array" ref="D50">INDEX(TABLE1[],MATCH($B50,TABLE1[[#All],[Column1]],0)+8,4)</f>
        <v>450747</v>
      </c>
      <c r="E50" s="64">
        <f t="shared" si="0"/>
        <v>0.24393249397267613</v>
      </c>
      <c r="F50" s="65">
        <f>C50/C$50</f>
        <v>1</v>
      </c>
      <c r="G50" s="65">
        <f>E50/'OD 2022'!$F$6</f>
        <v>0.24254108243289918</v>
      </c>
      <c r="H50" s="66">
        <f>C50*'POP 2022 (tab20)'!$F$6</f>
        <v>2235836</v>
      </c>
      <c r="I50" s="67">
        <f t="shared" si="2"/>
        <v>542282.08358244353</v>
      </c>
    </row>
    <row r="51" spans="1:9" x14ac:dyDescent="0.2">
      <c r="A51" t="s">
        <v>183</v>
      </c>
      <c r="B51" t="s">
        <v>185</v>
      </c>
      <c r="C51" s="34" cm="1">
        <f t="array" ref="C51">INDEX(TABLE1[],MATCH($B51,TABLE1[[#All],[Column1]],0)+1,4)</f>
        <v>185307</v>
      </c>
      <c r="D51" s="13" cm="1">
        <f t="array" ref="D51">INDEX(TABLE1[],MATCH($B51,TABLE1[[#All],[Column1]],0)+8,4)</f>
        <v>40606</v>
      </c>
      <c r="E51" s="60">
        <f t="shared" ref="E51:E114" si="5">D51/C51</f>
        <v>0.21912825743226105</v>
      </c>
      <c r="F51" s="61">
        <f t="shared" ref="F51:F62" si="6">C51/C$50</f>
        <v>0.10028330451582528</v>
      </c>
      <c r="G51" s="65">
        <f>E51/'OD 2022'!$F$6</f>
        <v>0.21787833135182416</v>
      </c>
      <c r="H51" s="66">
        <f>C51*'POP 2022 (tab20)'!$F$6</f>
        <v>224217.02243544473</v>
      </c>
      <c r="I51" s="67">
        <f t="shared" ref="I51:I114" si="7">G51*H51</f>
        <v>48852.030708909217</v>
      </c>
    </row>
    <row r="52" spans="1:9" x14ac:dyDescent="0.2">
      <c r="A52" t="s">
        <v>183</v>
      </c>
      <c r="B52" t="s">
        <v>184</v>
      </c>
      <c r="C52" s="34" cm="1">
        <f t="array" ref="C52">INDEX(TABLE1[],MATCH($B52,TABLE1[[#All],[Column1]],0)+1,4)</f>
        <v>361955</v>
      </c>
      <c r="D52" s="13" cm="1">
        <f t="array" ref="D52">INDEX(TABLE1[],MATCH($B52,TABLE1[[#All],[Column1]],0)+8,4)</f>
        <v>7112</v>
      </c>
      <c r="E52" s="60">
        <f t="shared" si="5"/>
        <v>1.9648851376552333E-2</v>
      </c>
      <c r="F52" s="61">
        <f t="shared" si="6"/>
        <v>0.1958805845760038</v>
      </c>
      <c r="G52" s="65">
        <f>E52/'OD 2022'!$F$6</f>
        <v>1.9536772669433634E-2</v>
      </c>
      <c r="H52" s="66">
        <f>C52*'POP 2022 (tab20)'!$F$6</f>
        <v>437956.86269607407</v>
      </c>
      <c r="I52" s="67">
        <f t="shared" si="7"/>
        <v>8556.2636655115584</v>
      </c>
    </row>
    <row r="53" spans="1:9" x14ac:dyDescent="0.2">
      <c r="A53" t="s">
        <v>183</v>
      </c>
      <c r="B53" t="s">
        <v>186</v>
      </c>
      <c r="C53" s="34" cm="1">
        <f t="array" ref="C53">INDEX(TABLE1[],MATCH($B53,TABLE1[[#All],[Column1]],0)+1,4)</f>
        <v>191947</v>
      </c>
      <c r="D53" s="13" cm="1">
        <f t="array" ref="D53">INDEX(TABLE1[],MATCH($B53,TABLE1[[#All],[Column1]],0)+8,4)</f>
        <v>52278</v>
      </c>
      <c r="E53" s="60">
        <f t="shared" si="5"/>
        <v>0.27235643172334029</v>
      </c>
      <c r="F53" s="61">
        <f t="shared" si="6"/>
        <v>0.10387669894768743</v>
      </c>
      <c r="G53" s="65">
        <f>E53/'OD 2022'!$F$6</f>
        <v>0.27080288764292443</v>
      </c>
      <c r="H53" s="66">
        <f>C53*'POP 2022 (tab20)'!$F$6</f>
        <v>232251.26306840169</v>
      </c>
      <c r="I53" s="67">
        <f t="shared" si="7"/>
        <v>62894.312697639667</v>
      </c>
    </row>
    <row r="54" spans="1:9" x14ac:dyDescent="0.2">
      <c r="A54" t="s">
        <v>183</v>
      </c>
      <c r="B54" t="s">
        <v>187</v>
      </c>
      <c r="C54" s="34" cm="1">
        <f t="array" ref="C54">INDEX(TABLE1[],MATCH($B54,TABLE1[[#All],[Column1]],0)+1,4)</f>
        <v>96980</v>
      </c>
      <c r="D54" s="13" cm="1">
        <f t="array" ref="D54">INDEX(TABLE1[],MATCH($B54,TABLE1[[#All],[Column1]],0)+8,4)</f>
        <v>34259</v>
      </c>
      <c r="E54" s="60">
        <f t="shared" si="5"/>
        <v>0.35325840379459683</v>
      </c>
      <c r="F54" s="61">
        <f t="shared" si="6"/>
        <v>5.2483040964155347E-2</v>
      </c>
      <c r="G54" s="65">
        <f>E54/'OD 2022'!$F$6</f>
        <v>0.35124338803528576</v>
      </c>
      <c r="H54" s="66">
        <f>C54*'POP 2022 (tab20)'!$F$6</f>
        <v>117343.47237713325</v>
      </c>
      <c r="I54" s="67">
        <f t="shared" si="7"/>
        <v>41216.118801569253</v>
      </c>
    </row>
    <row r="55" spans="1:9" x14ac:dyDescent="0.2">
      <c r="A55" t="s">
        <v>183</v>
      </c>
      <c r="B55" t="s">
        <v>194</v>
      </c>
      <c r="C55" s="34" cm="1">
        <f t="array" ref="C55">INDEX(TABLE1[],MATCH($B55,TABLE1[[#All],[Column1]],0)+1,4)</f>
        <v>84309</v>
      </c>
      <c r="D55" s="13" cm="1">
        <f t="array" ref="D55">INDEX(TABLE1[],MATCH($B55,TABLE1[[#All],[Column1]],0)+8,4)</f>
        <v>27510</v>
      </c>
      <c r="E55" s="60">
        <f t="shared" si="5"/>
        <v>0.32629968330783188</v>
      </c>
      <c r="F55" s="61">
        <f t="shared" si="6"/>
        <v>4.562582698130515E-2</v>
      </c>
      <c r="G55" s="65">
        <f>E55/'OD 2022'!$F$6</f>
        <v>0.32443844236618458</v>
      </c>
      <c r="H55" s="66">
        <f>C55*'POP 2022 (tab20)'!$F$6</f>
        <v>102011.86649457339</v>
      </c>
      <c r="I55" s="67">
        <f t="shared" si="7"/>
        <v>33096.571068366567</v>
      </c>
    </row>
    <row r="56" spans="1:9" x14ac:dyDescent="0.2">
      <c r="A56" t="s">
        <v>183</v>
      </c>
      <c r="B56" t="s">
        <v>188</v>
      </c>
      <c r="C56" s="34" cm="1">
        <f t="array" ref="C56">INDEX(TABLE1[],MATCH($B56,TABLE1[[#All],[Column1]],0)+1,4)</f>
        <v>126287</v>
      </c>
      <c r="D56" s="13" cm="1">
        <f t="array" ref="D56">INDEX(TABLE1[],MATCH($B56,TABLE1[[#All],[Column1]],0)+8,4)</f>
        <v>70773</v>
      </c>
      <c r="E56" s="60">
        <f t="shared" si="5"/>
        <v>0.56041397768574752</v>
      </c>
      <c r="F56" s="61">
        <f t="shared" si="6"/>
        <v>6.8343223285628862E-2</v>
      </c>
      <c r="G56" s="65">
        <f>E56/'OD 2022'!$F$6</f>
        <v>0.55721732904371957</v>
      </c>
      <c r="H56" s="66">
        <f>C56*'POP 2022 (tab20)'!$F$6</f>
        <v>152804.2389780473</v>
      </c>
      <c r="I56" s="67">
        <f t="shared" si="7"/>
        <v>85145.169909905744</v>
      </c>
    </row>
    <row r="57" spans="1:9" x14ac:dyDescent="0.2">
      <c r="A57" t="s">
        <v>183</v>
      </c>
      <c r="B57" t="s">
        <v>189</v>
      </c>
      <c r="C57" s="34" cm="1">
        <f t="array" ref="C57">INDEX(TABLE1[],MATCH($B57,TABLE1[[#All],[Column1]],0)+1,4)</f>
        <v>45987</v>
      </c>
      <c r="D57" s="13" cm="1">
        <f t="array" ref="D57">INDEX(TABLE1[],MATCH($B57,TABLE1[[#All],[Column1]],0)+8,4)</f>
        <v>21156</v>
      </c>
      <c r="E57" s="60">
        <f t="shared" si="5"/>
        <v>0.46004305564616088</v>
      </c>
      <c r="F57" s="61">
        <f t="shared" si="6"/>
        <v>2.4886962309946505E-2</v>
      </c>
      <c r="G57" s="65">
        <f>E57/'OD 2022'!$F$6</f>
        <v>0.45741893121732596</v>
      </c>
      <c r="H57" s="66">
        <f>C57*'POP 2022 (tab20)'!$F$6</f>
        <v>55643.166263221559</v>
      </c>
      <c r="I57" s="67">
        <f t="shared" si="7"/>
        <v>25452.237641670774</v>
      </c>
    </row>
    <row r="58" spans="1:9" x14ac:dyDescent="0.2">
      <c r="A58" t="s">
        <v>183</v>
      </c>
      <c r="B58" t="s">
        <v>190</v>
      </c>
      <c r="C58" s="34" cm="1">
        <f t="array" ref="C58">INDEX(TABLE1[],MATCH($B58,TABLE1[[#All],[Column1]],0)+1,4)</f>
        <v>214973</v>
      </c>
      <c r="D58" s="13" cm="1">
        <f t="array" ref="D58">INDEX(TABLE1[],MATCH($B58,TABLE1[[#All],[Column1]],0)+8,4)</f>
        <v>18145</v>
      </c>
      <c r="E58" s="60">
        <f t="shared" si="5"/>
        <v>8.4405948654017016E-2</v>
      </c>
      <c r="F58" s="61">
        <f t="shared" si="6"/>
        <v>0.11633776825311784</v>
      </c>
      <c r="G58" s="65">
        <f>E58/'OD 2022'!$F$6</f>
        <v>8.3924489996868301E-2</v>
      </c>
      <c r="H58" s="66">
        <f>C58*'POP 2022 (tab20)'!$F$6</f>
        <v>260112.17041997798</v>
      </c>
      <c r="I58" s="67">
        <f t="shared" si="7"/>
        <v>21829.781244475143</v>
      </c>
    </row>
    <row r="59" spans="1:9" x14ac:dyDescent="0.2">
      <c r="A59" t="s">
        <v>183</v>
      </c>
      <c r="B59" t="s">
        <v>191</v>
      </c>
      <c r="C59" s="34" cm="1">
        <f t="array" ref="C59">INDEX(TABLE1[],MATCH($B59,TABLE1[[#All],[Column1]],0)+1,4)</f>
        <v>203254</v>
      </c>
      <c r="D59" s="13" cm="1">
        <f t="array" ref="D59">INDEX(TABLE1[],MATCH($B59,TABLE1[[#All],[Column1]],0)+8,4)</f>
        <v>58357</v>
      </c>
      <c r="E59" s="60">
        <f t="shared" si="5"/>
        <v>0.28711366073976402</v>
      </c>
      <c r="F59" s="61">
        <f t="shared" si="6"/>
        <v>0.10999575178519727</v>
      </c>
      <c r="G59" s="65">
        <f>E59/'OD 2022'!$F$6</f>
        <v>0.28547594017914996</v>
      </c>
      <c r="H59" s="66">
        <f>C59*'POP 2022 (tab20)'!$F$6</f>
        <v>245932.46168840834</v>
      </c>
      <c r="I59" s="67">
        <f t="shared" si="7"/>
        <v>70207.800721071151</v>
      </c>
    </row>
    <row r="60" spans="1:9" x14ac:dyDescent="0.2">
      <c r="A60" t="s">
        <v>183</v>
      </c>
      <c r="B60" t="s">
        <v>192</v>
      </c>
      <c r="C60" s="34" cm="1">
        <f t="array" ref="C60">INDEX(TABLE1[],MATCH($B60,TABLE1[[#All],[Column1]],0)+1,4)</f>
        <v>168157</v>
      </c>
      <c r="D60" s="13" cm="1">
        <f t="array" ref="D60">INDEX(TABLE1[],MATCH($B60,TABLE1[[#All],[Column1]],0)+8,4)</f>
        <v>66018</v>
      </c>
      <c r="E60" s="60">
        <f t="shared" si="5"/>
        <v>0.39259739410194044</v>
      </c>
      <c r="F60" s="61">
        <f t="shared" si="6"/>
        <v>9.1002172813048787E-2</v>
      </c>
      <c r="G60" s="65">
        <f>E60/'OD 2022'!$F$6</f>
        <v>0.39035798542069688</v>
      </c>
      <c r="H60" s="66">
        <f>C60*'POP 2022 (tab20)'!$F$6</f>
        <v>203465.93405363575</v>
      </c>
      <c r="I60" s="67">
        <f t="shared" si="7"/>
        <v>79424.552118917622</v>
      </c>
    </row>
    <row r="61" spans="1:9" x14ac:dyDescent="0.2">
      <c r="A61" t="s">
        <v>183</v>
      </c>
      <c r="B61" t="s">
        <v>193</v>
      </c>
      <c r="C61" s="34" cm="1">
        <f t="array" ref="C61">INDEX(TABLE1[],MATCH($B61,TABLE1[[#All],[Column1]],0)+1,4)</f>
        <v>53318</v>
      </c>
      <c r="D61" s="13" cm="1">
        <f t="array" ref="D61">INDEX(TABLE1[],MATCH($B61,TABLE1[[#All],[Column1]],0)+8,4)</f>
        <v>24820</v>
      </c>
      <c r="E61" s="60">
        <f t="shared" si="5"/>
        <v>0.46550883378971453</v>
      </c>
      <c r="F61" s="61">
        <f t="shared" si="6"/>
        <v>2.8854307879220817E-2</v>
      </c>
      <c r="G61" s="65">
        <f>E61/'OD 2022'!$F$6</f>
        <v>0.46285353210089697</v>
      </c>
      <c r="H61" s="66">
        <f>C61*'POP 2022 (tab20)'!$F$6</f>
        <v>64513.500311445561</v>
      </c>
      <c r="I61" s="67">
        <f t="shared" si="7"/>
        <v>29860.301487344896</v>
      </c>
    </row>
    <row r="62" spans="1:9" x14ac:dyDescent="0.2">
      <c r="A62" t="s">
        <v>183</v>
      </c>
      <c r="B62" t="s">
        <v>195</v>
      </c>
      <c r="C62" s="34" cm="1">
        <f t="array" ref="C62">INDEX(TABLE1[],MATCH($B62,TABLE1[[#All],[Column1]],0)+1,4)</f>
        <v>115361</v>
      </c>
      <c r="D62" s="13" cm="1">
        <f t="array" ref="D62">INDEX(TABLE1[],MATCH($B62,TABLE1[[#All],[Column1]],0)+8,4)</f>
        <v>29713</v>
      </c>
      <c r="E62" s="60">
        <f t="shared" si="5"/>
        <v>0.25756538171479099</v>
      </c>
      <c r="F62" s="61">
        <f t="shared" si="6"/>
        <v>6.243035768886291E-2</v>
      </c>
      <c r="G62" s="65">
        <f>E62/'OD 2022'!$F$6</f>
        <v>0.25609620703236774</v>
      </c>
      <c r="H62" s="66">
        <f>C62*'POP 2022 (tab20)'!$F$6</f>
        <v>139584.04121363652</v>
      </c>
      <c r="I62" s="67">
        <f t="shared" si="7"/>
        <v>35746.943517062013</v>
      </c>
    </row>
    <row r="63" spans="1:9" s="62" customFormat="1" x14ac:dyDescent="0.2">
      <c r="A63" s="62" t="s">
        <v>249</v>
      </c>
      <c r="B63" s="62" t="s">
        <v>249</v>
      </c>
      <c r="C63" s="63" cm="1">
        <f t="array" ref="C63">INDEX(TABLE1[],MATCH($B63,TABLE1[[#All],[Column1]],0)+1,4)</f>
        <v>1076805</v>
      </c>
      <c r="D63" s="67" cm="1">
        <f t="array" ref="D63">INDEX(TABLE1[],MATCH($B63,TABLE1[[#All],[Column1]],0)+8,4)</f>
        <v>1223</v>
      </c>
      <c r="E63" s="64">
        <f t="shared" ref="E63:E70" si="8">D63/C63</f>
        <v>1.1357673859240995E-3</v>
      </c>
      <c r="F63" s="65">
        <f t="shared" ref="F63:F70" si="9">C63/C$63</f>
        <v>1</v>
      </c>
      <c r="G63" s="65">
        <f>E63/'OD 2022'!$F$7</f>
        <v>1.1357673859240995E-3</v>
      </c>
      <c r="H63" s="66">
        <f>C63*'POP 2022 (tab20)'!$F$7</f>
        <v>1130319</v>
      </c>
      <c r="I63" s="67">
        <f t="shared" ref="I63:I70" si="10">G63*H63</f>
        <v>1283.7794558903422</v>
      </c>
    </row>
    <row r="64" spans="1:9" x14ac:dyDescent="0.2">
      <c r="A64" t="s">
        <v>249</v>
      </c>
      <c r="B64" t="s">
        <v>253</v>
      </c>
      <c r="C64" s="34" cm="1">
        <f t="array" ref="C64">INDEX(TABLE1[],MATCH($B64,TABLE1[[#All],[Column1]],0)+1,4)</f>
        <v>326081</v>
      </c>
      <c r="D64" s="13" cm="1">
        <f t="array" ref="D64">INDEX(TABLE1[],MATCH($B64,TABLE1[[#All],[Column1]],0)+8,4)</f>
        <v>85</v>
      </c>
      <c r="E64" s="60">
        <f t="shared" si="8"/>
        <v>2.6067142826475631E-4</v>
      </c>
      <c r="F64" s="61">
        <f t="shared" si="9"/>
        <v>0.30282270234629299</v>
      </c>
      <c r="G64" s="65">
        <f>E64/'OD 2022'!$F$7</f>
        <v>2.6067142826475631E-4</v>
      </c>
      <c r="H64" s="66">
        <f>C64*'POP 2022 (tab20)'!$F$7</f>
        <v>342286.25409335952</v>
      </c>
      <c r="I64" s="67">
        <f t="shared" si="10"/>
        <v>89.224246729909311</v>
      </c>
    </row>
    <row r="65" spans="1:9" x14ac:dyDescent="0.2">
      <c r="A65" t="s">
        <v>249</v>
      </c>
      <c r="B65" t="s">
        <v>252</v>
      </c>
      <c r="C65" s="34" cm="1">
        <f t="array" ref="C65">INDEX(TABLE1[],MATCH($B65,TABLE1[[#All],[Column1]],0)+1,4)</f>
        <v>194786</v>
      </c>
      <c r="D65" s="13" cm="1">
        <f t="array" ref="D65">INDEX(TABLE1[],MATCH($B65,TABLE1[[#All],[Column1]],0)+8,4)</f>
        <v>64</v>
      </c>
      <c r="E65" s="60">
        <f t="shared" si="8"/>
        <v>3.2856570800776234E-4</v>
      </c>
      <c r="F65" s="61">
        <f t="shared" si="9"/>
        <v>0.18089254786149767</v>
      </c>
      <c r="G65" s="65">
        <f>E65/'OD 2022'!$F$7</f>
        <v>3.2856570800776234E-4</v>
      </c>
      <c r="H65" s="66">
        <f>C65*'POP 2022 (tab20)'!$F$7</f>
        <v>204466.28380626018</v>
      </c>
      <c r="I65" s="67">
        <f t="shared" si="10"/>
        <v>67.180609302519954</v>
      </c>
    </row>
    <row r="66" spans="1:9" x14ac:dyDescent="0.2">
      <c r="A66" t="s">
        <v>249</v>
      </c>
      <c r="B66" t="s">
        <v>250</v>
      </c>
      <c r="C66" s="34" cm="1">
        <f t="array" ref="C66">INDEX(TABLE1[],MATCH($B66,TABLE1[[#All],[Column1]],0)+1,4)</f>
        <v>75521</v>
      </c>
      <c r="D66" s="13" cm="1">
        <f t="array" ref="D66">INDEX(TABLE1[],MATCH($B66,TABLE1[[#All],[Column1]],0)+8,4)</f>
        <v>424</v>
      </c>
      <c r="E66" s="60">
        <f t="shared" si="8"/>
        <v>5.6143324373353109E-3</v>
      </c>
      <c r="F66" s="61">
        <f t="shared" si="9"/>
        <v>7.0134332585751372E-2</v>
      </c>
      <c r="G66" s="65">
        <f>E66/'OD 2022'!$F$7</f>
        <v>5.6143324373353109E-3</v>
      </c>
      <c r="H66" s="66">
        <f>C66*'POP 2022 (tab20)'!$F$7</f>
        <v>79274.168673993903</v>
      </c>
      <c r="I66" s="67">
        <f t="shared" si="10"/>
        <v>445.07153662919472</v>
      </c>
    </row>
    <row r="67" spans="1:9" x14ac:dyDescent="0.2">
      <c r="A67" t="s">
        <v>249</v>
      </c>
      <c r="B67" t="s">
        <v>254</v>
      </c>
      <c r="C67" s="34" cm="1">
        <f t="array" ref="C67">INDEX(TABLE1[],MATCH($B67,TABLE1[[#All],[Column1]],0)+1,4)</f>
        <v>319308</v>
      </c>
      <c r="D67" s="13" cm="1">
        <f t="array" ref="D67">INDEX(TABLE1[],MATCH($B67,TABLE1[[#All],[Column1]],0)+8,4)</f>
        <v>139</v>
      </c>
      <c r="E67" s="60">
        <f t="shared" si="8"/>
        <v>4.3531637165370113E-4</v>
      </c>
      <c r="F67" s="61">
        <f t="shared" si="9"/>
        <v>0.29653279841754077</v>
      </c>
      <c r="G67" s="65">
        <f>E67/'OD 2022'!$F$7</f>
        <v>4.3531637165370113E-4</v>
      </c>
      <c r="H67" s="66">
        <f>C67*'POP 2022 (tab20)'!$F$7</f>
        <v>335176.65617451625</v>
      </c>
      <c r="I67" s="67">
        <f t="shared" si="10"/>
        <v>145.90788582891051</v>
      </c>
    </row>
    <row r="68" spans="1:9" x14ac:dyDescent="0.2">
      <c r="A68" t="s">
        <v>249</v>
      </c>
      <c r="B68" t="s">
        <v>256</v>
      </c>
      <c r="C68" s="34" cm="1">
        <f t="array" ref="C68">INDEX(TABLE1[],MATCH($B68,TABLE1[[#All],[Column1]],0)+1,4)</f>
        <v>5945</v>
      </c>
      <c r="D68" s="13" cm="1">
        <f t="array" ref="D68">INDEX(TABLE1[],MATCH($B68,TABLE1[[#All],[Column1]],0)+8,4)</f>
        <v>54</v>
      </c>
      <c r="E68" s="60">
        <f t="shared" si="8"/>
        <v>9.0832632464255669E-3</v>
      </c>
      <c r="F68" s="61">
        <f t="shared" si="9"/>
        <v>5.5209624769572948E-3</v>
      </c>
      <c r="G68" s="65">
        <f>E68/'OD 2022'!$F$7</f>
        <v>9.0832632464255669E-3</v>
      </c>
      <c r="H68" s="66">
        <f>C68*'POP 2022 (tab20)'!$F$7</f>
        <v>6240.4487859918927</v>
      </c>
      <c r="I68" s="67">
        <f t="shared" si="10"/>
        <v>56.683639099001205</v>
      </c>
    </row>
    <row r="69" spans="1:9" x14ac:dyDescent="0.2">
      <c r="A69" t="s">
        <v>249</v>
      </c>
      <c r="B69" t="s">
        <v>255</v>
      </c>
      <c r="C69" s="34" cm="1">
        <f t="array" ref="C69">INDEX(TABLE1[],MATCH($B69,TABLE1[[#All],[Column1]],0)+1,4)</f>
        <v>28743</v>
      </c>
      <c r="D69" s="13" cm="1">
        <f t="array" ref="D69">INDEX(TABLE1[],MATCH($B69,TABLE1[[#All],[Column1]],0)+8,4)</f>
        <v>132</v>
      </c>
      <c r="E69" s="60">
        <f t="shared" si="8"/>
        <v>4.5924225028702642E-3</v>
      </c>
      <c r="F69" s="61">
        <f t="shared" si="9"/>
        <v>2.6692855252343738E-2</v>
      </c>
      <c r="G69" s="65">
        <f>E69/'OD 2022'!$F$7</f>
        <v>4.5924225028702642E-3</v>
      </c>
      <c r="H69" s="66">
        <f>C69*'POP 2022 (tab20)'!$F$7</f>
        <v>30171.441455973923</v>
      </c>
      <c r="I69" s="67">
        <f t="shared" si="10"/>
        <v>138.56000668644742</v>
      </c>
    </row>
    <row r="70" spans="1:9" x14ac:dyDescent="0.2">
      <c r="A70" t="s">
        <v>249</v>
      </c>
      <c r="B70" t="s">
        <v>251</v>
      </c>
      <c r="C70" s="34" cm="1">
        <f t="array" ref="C70">INDEX(TABLE1[],MATCH($B70,TABLE1[[#All],[Column1]],0)+1,4)</f>
        <v>126421</v>
      </c>
      <c r="D70" s="13" cm="1">
        <f t="array" ref="D70">INDEX(TABLE1[],MATCH($B70,TABLE1[[#All],[Column1]],0)+8,4)</f>
        <v>325</v>
      </c>
      <c r="E70" s="60">
        <f t="shared" si="8"/>
        <v>2.5707754249689528E-3</v>
      </c>
      <c r="F70" s="61">
        <f t="shared" si="9"/>
        <v>0.11740380105961618</v>
      </c>
      <c r="G70" s="65">
        <f>E70/'OD 2022'!$F$7</f>
        <v>2.5707754249689528E-3</v>
      </c>
      <c r="H70" s="66">
        <f>C70*'POP 2022 (tab20)'!$F$7</f>
        <v>132703.7470099043</v>
      </c>
      <c r="I70" s="67">
        <f t="shared" si="10"/>
        <v>341.1515316143591</v>
      </c>
    </row>
    <row r="71" spans="1:9" s="62" customFormat="1" x14ac:dyDescent="0.2">
      <c r="A71" s="62" t="s">
        <v>240</v>
      </c>
      <c r="B71" s="62" t="s">
        <v>240</v>
      </c>
      <c r="C71" s="63" cm="1">
        <f t="array" ref="C71">INDEX(TABLE1[],MATCH($B71,TABLE1[[#All],[Column1]],0)+1,4)</f>
        <v>1903894</v>
      </c>
      <c r="D71" s="67" cm="1">
        <f t="array" ref="D71">INDEX(TABLE1[],MATCH($B71,TABLE1[[#All],[Column1]],0)+8,4)</f>
        <v>15130</v>
      </c>
      <c r="E71" s="64">
        <f t="shared" si="5"/>
        <v>7.9468709917673991E-3</v>
      </c>
      <c r="F71" s="65">
        <f>C71/C$71</f>
        <v>1</v>
      </c>
      <c r="G71" s="65">
        <f>E71/'OD 2022'!$F$8</f>
        <v>1.0212115247668408E-3</v>
      </c>
      <c r="H71" s="66">
        <f>C71*'POP 2022 (tab20)'!$F$8</f>
        <v>2390673</v>
      </c>
      <c r="I71" s="67">
        <f t="shared" si="7"/>
        <v>2441.3828195489177</v>
      </c>
    </row>
    <row r="72" spans="1:9" x14ac:dyDescent="0.2">
      <c r="A72" t="s">
        <v>240</v>
      </c>
      <c r="B72" t="s">
        <v>242</v>
      </c>
      <c r="C72" s="34" cm="1">
        <f t="array" ref="C72">INDEX(TABLE1[],MATCH($B72,TABLE1[[#All],[Column1]],0)+1,4)</f>
        <v>209700</v>
      </c>
      <c r="D72" s="13" cm="1">
        <f t="array" ref="D72">INDEX(TABLE1[],MATCH($B72,TABLE1[[#All],[Column1]],0)+8,4)</f>
        <v>585</v>
      </c>
      <c r="E72" s="60">
        <f t="shared" si="5"/>
        <v>2.7896995708154505E-3</v>
      </c>
      <c r="F72" s="61">
        <f t="shared" ref="F72:F79" si="11">C72/C$71</f>
        <v>0.11014268651511061</v>
      </c>
      <c r="G72" s="65">
        <f>E72/'OD 2022'!$F$8</f>
        <v>3.5848994595547761E-4</v>
      </c>
      <c r="H72" s="66">
        <f>C72*'POP 2022 (tab20)'!$F$8</f>
        <v>263315.14679913904</v>
      </c>
      <c r="I72" s="67">
        <f t="shared" si="7"/>
        <v>94.395832745282007</v>
      </c>
    </row>
    <row r="73" spans="1:9" x14ac:dyDescent="0.2">
      <c r="A73" t="s">
        <v>240</v>
      </c>
      <c r="B73" t="s">
        <v>241</v>
      </c>
      <c r="C73" s="34" cm="1">
        <f t="array" ref="C73">INDEX(TABLE1[],MATCH($B73,TABLE1[[#All],[Column1]],0)+1,4)</f>
        <v>1029426</v>
      </c>
      <c r="D73" s="13" cm="1">
        <f t="array" ref="D73">INDEX(TABLE1[],MATCH($B73,TABLE1[[#All],[Column1]],0)+8,4)</f>
        <v>728</v>
      </c>
      <c r="E73" s="60">
        <f t="shared" si="5"/>
        <v>7.0719022056952132E-4</v>
      </c>
      <c r="F73" s="61">
        <f t="shared" si="11"/>
        <v>0.5406950176848081</v>
      </c>
      <c r="G73" s="65">
        <f>E73/'OD 2022'!$F$8</f>
        <v>9.087737855517682E-5</v>
      </c>
      <c r="H73" s="66">
        <f>C73*'POP 2022 (tab20)'!$F$8</f>
        <v>1292624.9800135931</v>
      </c>
      <c r="I73" s="67">
        <f t="shared" si="7"/>
        <v>117.47036963857317</v>
      </c>
    </row>
    <row r="74" spans="1:9" x14ac:dyDescent="0.2">
      <c r="A74" t="s">
        <v>240</v>
      </c>
      <c r="B74" t="s">
        <v>245</v>
      </c>
      <c r="C74" s="34" cm="1">
        <f t="array" ref="C74">INDEX(TABLE1[],MATCH($B74,TABLE1[[#All],[Column1]],0)+1,4)</f>
        <v>218584</v>
      </c>
      <c r="D74" s="13" cm="1">
        <f t="array" ref="D74">INDEX(TABLE1[],MATCH($B74,TABLE1[[#All],[Column1]],0)+8,4)</f>
        <v>2805</v>
      </c>
      <c r="E74" s="60">
        <f t="shared" si="5"/>
        <v>1.2832595249423562E-2</v>
      </c>
      <c r="F74" s="61">
        <f t="shared" si="11"/>
        <v>0.11480891268106312</v>
      </c>
      <c r="G74" s="65">
        <f>E74/'OD 2022'!$F$8</f>
        <v>1.6490508245264747E-3</v>
      </c>
      <c r="H74" s="66">
        <f>C74*'POP 2022 (tab20)'!$F$8</f>
        <v>274470.56770597521</v>
      </c>
      <c r="I74" s="67">
        <f t="shared" si="7"/>
        <v>452.615915983788</v>
      </c>
    </row>
    <row r="75" spans="1:9" x14ac:dyDescent="0.2">
      <c r="A75" t="s">
        <v>240</v>
      </c>
      <c r="B75" t="s">
        <v>243</v>
      </c>
      <c r="C75" s="34" cm="1">
        <f t="array" ref="C75">INDEX(TABLE1[],MATCH($B75,TABLE1[[#All],[Column1]],0)+1,4)</f>
        <v>62247</v>
      </c>
      <c r="D75" s="13" cm="1">
        <f t="array" ref="D75">INDEX(TABLE1[],MATCH($B75,TABLE1[[#All],[Column1]],0)+8,4)</f>
        <v>2263</v>
      </c>
      <c r="E75" s="60">
        <f t="shared" si="5"/>
        <v>3.6355165710797305E-2</v>
      </c>
      <c r="F75" s="61">
        <f t="shared" si="11"/>
        <v>3.2694572281860228E-2</v>
      </c>
      <c r="G75" s="65">
        <f>E75/'OD 2022'!$F$8</f>
        <v>4.671815390879715E-3</v>
      </c>
      <c r="H75" s="66">
        <f>C75*'POP 2022 (tab20)'!$F$8</f>
        <v>78162.031200791636</v>
      </c>
      <c r="I75" s="67">
        <f t="shared" si="7"/>
        <v>365.15858034627888</v>
      </c>
    </row>
    <row r="76" spans="1:9" x14ac:dyDescent="0.2">
      <c r="A76" t="s">
        <v>240</v>
      </c>
      <c r="B76" t="s">
        <v>244</v>
      </c>
      <c r="C76" s="34" cm="1">
        <f t="array" ref="C76">INDEX(TABLE1[],MATCH($B76,TABLE1[[#All],[Column1]],0)+1,4)</f>
        <v>204766</v>
      </c>
      <c r="D76" s="13" cm="1">
        <f t="array" ref="D76">INDEX(TABLE1[],MATCH($B76,TABLE1[[#All],[Column1]],0)+8,4)</f>
        <v>3716</v>
      </c>
      <c r="E76" s="60">
        <f t="shared" si="5"/>
        <v>1.814754402586367E-2</v>
      </c>
      <c r="F76" s="61">
        <f t="shared" si="11"/>
        <v>0.10755115568408745</v>
      </c>
      <c r="G76" s="65">
        <f>E76/'OD 2022'!$F$8</f>
        <v>2.3320475599294902E-3</v>
      </c>
      <c r="H76" s="66">
        <f>C76*'POP 2022 (tab20)'!$F$8</f>
        <v>257119.64401274439</v>
      </c>
      <c r="I76" s="67">
        <f t="shared" si="7"/>
        <v>599.61523842985969</v>
      </c>
    </row>
    <row r="77" spans="1:9" x14ac:dyDescent="0.2">
      <c r="A77" t="s">
        <v>240</v>
      </c>
      <c r="B77" t="s">
        <v>246</v>
      </c>
      <c r="C77" s="34" cm="1">
        <f t="array" ref="C77">INDEX(TABLE1[],MATCH($B77,TABLE1[[#All],[Column1]],0)+1,4)</f>
        <v>43572</v>
      </c>
      <c r="D77" s="13" cm="1">
        <f t="array" ref="D77">INDEX(TABLE1[],MATCH($B77,TABLE1[[#All],[Column1]],0)+8,4)</f>
        <v>1940</v>
      </c>
      <c r="E77" s="60">
        <f t="shared" si="5"/>
        <v>4.4524006242541082E-2</v>
      </c>
      <c r="F77" s="61">
        <f t="shared" si="11"/>
        <v>2.2885727881909391E-2</v>
      </c>
      <c r="G77" s="65">
        <f>E77/'OD 2022'!$F$8</f>
        <v>5.7215510797617025E-3</v>
      </c>
      <c r="H77" s="66">
        <f>C77*'POP 2022 (tab20)'!$F$8</f>
        <v>54712.291732627971</v>
      </c>
      <c r="I77" s="67">
        <f t="shared" si="7"/>
        <v>313.03917183905486</v>
      </c>
    </row>
    <row r="78" spans="1:9" x14ac:dyDescent="0.2">
      <c r="A78" t="s">
        <v>240</v>
      </c>
      <c r="B78" t="s">
        <v>247</v>
      </c>
      <c r="C78" s="34" cm="1">
        <f t="array" ref="C78">INDEX(TABLE1[],MATCH($B78,TABLE1[[#All],[Column1]],0)+1,4)</f>
        <v>88532</v>
      </c>
      <c r="D78" s="13" cm="1">
        <f t="array" ref="D78">INDEX(TABLE1[],MATCH($B78,TABLE1[[#All],[Column1]],0)+8,4)</f>
        <v>2165</v>
      </c>
      <c r="E78" s="60">
        <f t="shared" si="5"/>
        <v>2.4454434554737271E-2</v>
      </c>
      <c r="F78" s="61">
        <f t="shared" si="11"/>
        <v>4.6500487947333205E-2</v>
      </c>
      <c r="G78" s="65">
        <f>E78/'OD 2022'!$F$8</f>
        <v>3.1425136289270619E-3</v>
      </c>
      <c r="H78" s="66">
        <f>C78*'POP 2022 (tab20)'!$F$8</f>
        <v>111167.46102251491</v>
      </c>
      <c r="I78" s="67">
        <f t="shared" si="7"/>
        <v>349.34526135647104</v>
      </c>
    </row>
    <row r="79" spans="1:9" x14ac:dyDescent="0.2">
      <c r="A79" t="s">
        <v>240</v>
      </c>
      <c r="B79" t="s">
        <v>248</v>
      </c>
      <c r="C79" s="34" cm="1">
        <f t="array" ref="C79">INDEX(TABLE1[],MATCH($B79,TABLE1[[#All],[Column1]],0)+1,4)</f>
        <v>47067</v>
      </c>
      <c r="D79" s="13" cm="1">
        <f t="array" ref="D79">INDEX(TABLE1[],MATCH($B79,TABLE1[[#All],[Column1]],0)+8,4)</f>
        <v>928</v>
      </c>
      <c r="E79" s="60">
        <f t="shared" si="5"/>
        <v>1.9716574245224893E-2</v>
      </c>
      <c r="F79" s="61">
        <f t="shared" si="11"/>
        <v>2.4721439323827903E-2</v>
      </c>
      <c r="G79" s="65">
        <f>E79/'OD 2022'!$F$8</f>
        <v>2.5336755647604541E-3</v>
      </c>
      <c r="H79" s="66">
        <f>C79*'POP 2022 (tab20)'!$F$8</f>
        <v>59100.877512613624</v>
      </c>
      <c r="I79" s="67">
        <f t="shared" si="7"/>
        <v>149.74244920960976</v>
      </c>
    </row>
    <row r="80" spans="1:9" s="62" customFormat="1" x14ac:dyDescent="0.2">
      <c r="A80" s="62" t="s">
        <v>120</v>
      </c>
      <c r="B80" s="62" t="s">
        <v>120</v>
      </c>
      <c r="C80" s="63" cm="1">
        <f t="array" ref="C80">INDEX(TABLE1[],MATCH($B80,TABLE1[[#All],[Column1]],0)+1,4)</f>
        <v>5474203</v>
      </c>
      <c r="D80" s="67" cm="1">
        <f t="array" ref="D80">INDEX(TABLE1[],MATCH($B80,TABLE1[[#All],[Column1]],0)+8,4)</f>
        <v>1622580</v>
      </c>
      <c r="E80" s="64">
        <f t="shared" si="5"/>
        <v>0.29640479171123174</v>
      </c>
      <c r="F80" s="65">
        <f>C80/C$80</f>
        <v>1</v>
      </c>
      <c r="G80" s="65">
        <f>E80/'OD 2022'!$F$9</f>
        <v>0.23310733825069227</v>
      </c>
      <c r="H80" s="66">
        <f>C80*'POP 2022 (tab20)'!$F$9</f>
        <v>6490271</v>
      </c>
      <c r="I80" s="67">
        <f t="shared" si="7"/>
        <v>1512929.7973356587</v>
      </c>
    </row>
    <row r="81" spans="1:9" x14ac:dyDescent="0.2">
      <c r="A81" t="s">
        <v>120</v>
      </c>
      <c r="B81" t="s">
        <v>122</v>
      </c>
      <c r="C81" s="34" cm="1">
        <f t="array" ref="C81">INDEX(TABLE1[],MATCH($B81,TABLE1[[#All],[Column1]],0)+1,4)</f>
        <v>346609</v>
      </c>
      <c r="D81" s="13" cm="1">
        <f t="array" ref="D81">INDEX(TABLE1[],MATCH($B81,TABLE1[[#All],[Column1]],0)+8,4)</f>
        <v>131240</v>
      </c>
      <c r="E81" s="60">
        <f t="shared" si="5"/>
        <v>0.378639908369373</v>
      </c>
      <c r="F81" s="61">
        <f t="shared" ref="F81:F103" si="12">C81/C$80</f>
        <v>6.3316796983962781E-2</v>
      </c>
      <c r="G81" s="65">
        <f>E81/'OD 2022'!$F$9</f>
        <v>0.29778108743080067</v>
      </c>
      <c r="H81" s="66">
        <f>C81*'POP 2022 (tab20)'!$F$9</f>
        <v>410943.1712779011</v>
      </c>
      <c r="I81" s="67">
        <f t="shared" si="7"/>
        <v>122371.10441539517</v>
      </c>
    </row>
    <row r="82" spans="1:9" x14ac:dyDescent="0.2">
      <c r="A82" t="s">
        <v>120</v>
      </c>
      <c r="B82" t="s">
        <v>121</v>
      </c>
      <c r="C82" s="34" cm="1">
        <f t="array" ref="C82">INDEX(TABLE1[],MATCH($B82,TABLE1[[#All],[Column1]],0)+1,4)</f>
        <v>756963</v>
      </c>
      <c r="D82" s="13" cm="1">
        <f t="array" ref="D82">INDEX(TABLE1[],MATCH($B82,TABLE1[[#All],[Column1]],0)+8,4)</f>
        <v>58893</v>
      </c>
      <c r="E82" s="60">
        <f t="shared" si="5"/>
        <v>7.780168911822638E-2</v>
      </c>
      <c r="F82" s="61">
        <f t="shared" si="12"/>
        <v>0.13827821145836205</v>
      </c>
      <c r="G82" s="65">
        <f>E82/'OD 2022'!$F$9</f>
        <v>6.1187083235234904E-2</v>
      </c>
      <c r="H82" s="66">
        <f>C82*'POP 2022 (tab20)'!$F$9</f>
        <v>897463.065760075</v>
      </c>
      <c r="I82" s="67">
        <f t="shared" si="7"/>
        <v>54913.147305210805</v>
      </c>
    </row>
    <row r="83" spans="1:9" x14ac:dyDescent="0.2">
      <c r="A83" t="s">
        <v>120</v>
      </c>
      <c r="B83" t="s">
        <v>123</v>
      </c>
      <c r="C83" s="34" cm="1">
        <f t="array" ref="C83">INDEX(TABLE1[],MATCH($B83,TABLE1[[#All],[Column1]],0)+1,4)</f>
        <v>387250</v>
      </c>
      <c r="D83" s="13" cm="1">
        <f t="array" ref="D83">INDEX(TABLE1[],MATCH($B83,TABLE1[[#All],[Column1]],0)+8,4)</f>
        <v>119535</v>
      </c>
      <c r="E83" s="60">
        <f t="shared" si="5"/>
        <v>0.30867656552614592</v>
      </c>
      <c r="F83" s="61">
        <f t="shared" si="12"/>
        <v>7.0740891413782064E-2</v>
      </c>
      <c r="G83" s="65">
        <f>E83/'OD 2022'!$F$9</f>
        <v>0.24275846606510401</v>
      </c>
      <c r="H83" s="66">
        <f>C83*'POP 2022 (tab20)'!$F$9</f>
        <v>459127.55605701869</v>
      </c>
      <c r="I83" s="67">
        <f t="shared" si="7"/>
        <v>111457.10123662191</v>
      </c>
    </row>
    <row r="84" spans="1:9" x14ac:dyDescent="0.2">
      <c r="A84" t="s">
        <v>120</v>
      </c>
      <c r="B84" t="s">
        <v>124</v>
      </c>
      <c r="C84" s="34" cm="1">
        <f t="array" ref="C84">INDEX(TABLE1[],MATCH($B84,TABLE1[[#All],[Column1]],0)+1,4)</f>
        <v>64513</v>
      </c>
      <c r="D84" s="13" cm="1">
        <f t="array" ref="D84">INDEX(TABLE1[],MATCH($B84,TABLE1[[#All],[Column1]],0)+8,4)</f>
        <v>23684</v>
      </c>
      <c r="E84" s="60">
        <f t="shared" si="5"/>
        <v>0.36711980531055755</v>
      </c>
      <c r="F84" s="61">
        <f t="shared" si="12"/>
        <v>1.1784911885803285E-2</v>
      </c>
      <c r="G84" s="65">
        <f>E84/'OD 2022'!$F$9</f>
        <v>0.28872111054948774</v>
      </c>
      <c r="H84" s="66">
        <f>C84*'POP 2022 (tab20)'!$F$9</f>
        <v>76487.271849984376</v>
      </c>
      <c r="I84" s="67">
        <f t="shared" si="7"/>
        <v>22083.490071428059</v>
      </c>
    </row>
    <row r="85" spans="1:9" x14ac:dyDescent="0.2">
      <c r="A85" t="s">
        <v>120</v>
      </c>
      <c r="B85" t="s">
        <v>125</v>
      </c>
      <c r="C85" s="34" cm="1">
        <f t="array" ref="C85">INDEX(TABLE1[],MATCH($B85,TABLE1[[#All],[Column1]],0)+1,4)</f>
        <v>107135</v>
      </c>
      <c r="D85" s="13" cm="1">
        <f t="array" ref="D85">INDEX(TABLE1[],MATCH($B85,TABLE1[[#All],[Column1]],0)+8,4)</f>
        <v>45745</v>
      </c>
      <c r="E85" s="60">
        <f t="shared" si="5"/>
        <v>0.426984645540673</v>
      </c>
      <c r="F85" s="61">
        <f t="shared" si="12"/>
        <v>1.9570885478671508E-2</v>
      </c>
      <c r="G85" s="65">
        <f>E85/'OD 2022'!$F$9</f>
        <v>0.33580177169629061</v>
      </c>
      <c r="H85" s="66">
        <f>C85*'POP 2022 (tab20)'!$F$9</f>
        <v>127020.3504665428</v>
      </c>
      <c r="I85" s="67">
        <f t="shared" si="7"/>
        <v>42653.658728148825</v>
      </c>
    </row>
    <row r="86" spans="1:9" x14ac:dyDescent="0.2">
      <c r="A86" t="s">
        <v>120</v>
      </c>
      <c r="B86" t="s">
        <v>142</v>
      </c>
      <c r="C86" s="34" cm="1">
        <f t="array" ref="C86">INDEX(TABLE1[],MATCH($B86,TABLE1[[#All],[Column1]],0)+1,4)</f>
        <v>98274</v>
      </c>
      <c r="D86" s="13" cm="1">
        <f t="array" ref="D86">INDEX(TABLE1[],MATCH($B86,TABLE1[[#All],[Column1]],0)+8,4)</f>
        <v>46060</v>
      </c>
      <c r="E86" s="60">
        <f t="shared" si="5"/>
        <v>0.46868958218857482</v>
      </c>
      <c r="F86" s="61">
        <f t="shared" si="12"/>
        <v>1.7952202357128518E-2</v>
      </c>
      <c r="G86" s="65">
        <f>E86/'OD 2022'!$F$9</f>
        <v>0.36860058954865987</v>
      </c>
      <c r="H86" s="66">
        <f>C86*'POP 2022 (tab20)'!$F$9</f>
        <v>116514.65834460285</v>
      </c>
      <c r="I86" s="67">
        <f t="shared" si="7"/>
        <v>42947.371756881294</v>
      </c>
    </row>
    <row r="87" spans="1:9" x14ac:dyDescent="0.2">
      <c r="A87" t="s">
        <v>120</v>
      </c>
      <c r="B87" t="s">
        <v>143</v>
      </c>
      <c r="C87" s="34" cm="1">
        <f t="array" ref="C87">INDEX(TABLE1[],MATCH($B87,TABLE1[[#All],[Column1]],0)+1,4)</f>
        <v>89140</v>
      </c>
      <c r="D87" s="13" cm="1">
        <f t="array" ref="D87">INDEX(TABLE1[],MATCH($B87,TABLE1[[#All],[Column1]],0)+8,4)</f>
        <v>24596</v>
      </c>
      <c r="E87" s="60">
        <f t="shared" si="5"/>
        <v>0.27592551043302671</v>
      </c>
      <c r="F87" s="61">
        <f t="shared" si="12"/>
        <v>1.6283648962232493E-2</v>
      </c>
      <c r="G87" s="65">
        <f>E87/'OD 2022'!$F$9</f>
        <v>0.21700142201199502</v>
      </c>
      <c r="H87" s="66">
        <f>C87*'POP 2022 (tab20)'!$F$9</f>
        <v>105685.29463375764</v>
      </c>
      <c r="I87" s="67">
        <f t="shared" si="7"/>
        <v>22933.859221282073</v>
      </c>
    </row>
    <row r="88" spans="1:9" x14ac:dyDescent="0.2">
      <c r="A88" t="s">
        <v>120</v>
      </c>
      <c r="B88" t="s">
        <v>126</v>
      </c>
      <c r="C88" s="34" cm="1">
        <f t="array" ref="C88">INDEX(TABLE1[],MATCH($B88,TABLE1[[#All],[Column1]],0)+1,4)</f>
        <v>212699</v>
      </c>
      <c r="D88" s="13" cm="1">
        <f t="array" ref="D88">INDEX(TABLE1[],MATCH($B88,TABLE1[[#All],[Column1]],0)+8,4)</f>
        <v>70360</v>
      </c>
      <c r="E88" s="60">
        <f t="shared" si="5"/>
        <v>0.33079610153315248</v>
      </c>
      <c r="F88" s="61">
        <f t="shared" si="12"/>
        <v>3.885478854182061E-2</v>
      </c>
      <c r="G88" s="65">
        <f>E88/'OD 2022'!$F$9</f>
        <v>0.26015435947210747</v>
      </c>
      <c r="H88" s="66">
        <f>C88*'POP 2022 (tab20)'!$F$9</f>
        <v>252178.10728411059</v>
      </c>
      <c r="I88" s="67">
        <f t="shared" si="7"/>
        <v>65605.233973386188</v>
      </c>
    </row>
    <row r="89" spans="1:9" x14ac:dyDescent="0.2">
      <c r="A89" t="s">
        <v>120</v>
      </c>
      <c r="B89" t="s">
        <v>127</v>
      </c>
      <c r="C89" s="34" cm="1">
        <f t="array" ref="C89">INDEX(TABLE1[],MATCH($B89,TABLE1[[#All],[Column1]],0)+1,4)</f>
        <v>223395</v>
      </c>
      <c r="D89" s="13" cm="1">
        <f t="array" ref="D89">INDEX(TABLE1[],MATCH($B89,TABLE1[[#All],[Column1]],0)+8,4)</f>
        <v>57246</v>
      </c>
      <c r="E89" s="60">
        <f t="shared" si="5"/>
        <v>0.25625461626267376</v>
      </c>
      <c r="F89" s="61">
        <f t="shared" si="12"/>
        <v>4.0808680277293334E-2</v>
      </c>
      <c r="G89" s="65">
        <f>E89/'OD 2022'!$F$9</f>
        <v>0.20153126124101353</v>
      </c>
      <c r="H89" s="66">
        <f>C89*'POP 2022 (tab20)'!$F$9</f>
        <v>264859.3941519889</v>
      </c>
      <c r="I89" s="67">
        <f t="shared" si="7"/>
        <v>53377.447754981047</v>
      </c>
    </row>
    <row r="90" spans="1:9" x14ac:dyDescent="0.2">
      <c r="A90" t="s">
        <v>120</v>
      </c>
      <c r="B90" t="s">
        <v>128</v>
      </c>
      <c r="C90" s="34" cm="1">
        <f t="array" ref="C90">INDEX(TABLE1[],MATCH($B90,TABLE1[[#All],[Column1]],0)+1,4)</f>
        <v>207065</v>
      </c>
      <c r="D90" s="13" cm="1">
        <f t="array" ref="D90">INDEX(TABLE1[],MATCH($B90,TABLE1[[#All],[Column1]],0)+8,4)</f>
        <v>79577</v>
      </c>
      <c r="E90" s="60">
        <f t="shared" si="5"/>
        <v>0.38430927486538041</v>
      </c>
      <c r="F90" s="61">
        <f t="shared" si="12"/>
        <v>3.7825597625809636E-2</v>
      </c>
      <c r="G90" s="65">
        <f>E90/'OD 2022'!$F$9</f>
        <v>0.30223975669124725</v>
      </c>
      <c r="H90" s="66">
        <f>C90*'POP 2022 (tab20)'!$F$9</f>
        <v>245498.37932846116</v>
      </c>
      <c r="I90" s="67">
        <f t="shared" si="7"/>
        <v>74199.370436329627</v>
      </c>
    </row>
    <row r="91" spans="1:9" x14ac:dyDescent="0.2">
      <c r="A91" t="s">
        <v>120</v>
      </c>
      <c r="B91" t="s">
        <v>129</v>
      </c>
      <c r="C91" s="34" cm="1">
        <f t="array" ref="C91">INDEX(TABLE1[],MATCH($B91,TABLE1[[#All],[Column1]],0)+1,4)</f>
        <v>327920</v>
      </c>
      <c r="D91" s="13" cm="1">
        <f t="array" ref="D91">INDEX(TABLE1[],MATCH($B91,TABLE1[[#All],[Column1]],0)+8,4)</f>
        <v>86028</v>
      </c>
      <c r="E91" s="60">
        <f t="shared" si="5"/>
        <v>0.26234447426201513</v>
      </c>
      <c r="F91" s="61">
        <f t="shared" si="12"/>
        <v>5.9902784021710558E-2</v>
      </c>
      <c r="G91" s="65">
        <f>E91/'OD 2022'!$F$9</f>
        <v>0.20632062574607243</v>
      </c>
      <c r="H91" s="66">
        <f>C91*'POP 2022 (tab20)'!$F$9</f>
        <v>388785.3019553714</v>
      </c>
      <c r="I91" s="67">
        <f t="shared" si="7"/>
        <v>80214.426780307942</v>
      </c>
    </row>
    <row r="92" spans="1:9" x14ac:dyDescent="0.2">
      <c r="A92" t="s">
        <v>120</v>
      </c>
      <c r="B92" t="s">
        <v>130</v>
      </c>
      <c r="C92" s="34" cm="1">
        <f t="array" ref="C92">INDEX(TABLE1[],MATCH($B92,TABLE1[[#All],[Column1]],0)+1,4)</f>
        <v>98071</v>
      </c>
      <c r="D92" s="13" cm="1">
        <f t="array" ref="D92">INDEX(TABLE1[],MATCH($B92,TABLE1[[#All],[Column1]],0)+8,4)</f>
        <v>23718</v>
      </c>
      <c r="E92" s="60">
        <f t="shared" si="5"/>
        <v>0.24184519378817387</v>
      </c>
      <c r="F92" s="61">
        <f t="shared" si="12"/>
        <v>1.7915119333353186E-2</v>
      </c>
      <c r="G92" s="65">
        <f>E92/'OD 2022'!$F$9</f>
        <v>0.19019898115414915</v>
      </c>
      <c r="H92" s="66">
        <f>C92*'POP 2022 (tab20)'!$F$9</f>
        <v>116273.97947080151</v>
      </c>
      <c r="I92" s="67">
        <f t="shared" si="7"/>
        <v>22115.192430084902</v>
      </c>
    </row>
    <row r="93" spans="1:9" x14ac:dyDescent="0.2">
      <c r="A93" t="s">
        <v>120</v>
      </c>
      <c r="B93" t="s">
        <v>131</v>
      </c>
      <c r="C93" s="34" cm="1">
        <f t="array" ref="C93">INDEX(TABLE1[],MATCH($B93,TABLE1[[#All],[Column1]],0)+1,4)</f>
        <v>368670</v>
      </c>
      <c r="D93" s="13" cm="1">
        <f t="array" ref="D93">INDEX(TABLE1[],MATCH($B93,TABLE1[[#All],[Column1]],0)+8,4)</f>
        <v>182670</v>
      </c>
      <c r="E93" s="60">
        <f t="shared" si="5"/>
        <v>0.49548376596956628</v>
      </c>
      <c r="F93" s="61">
        <f t="shared" si="12"/>
        <v>6.7346790025872266E-2</v>
      </c>
      <c r="G93" s="65">
        <f>E93/'OD 2022'!$F$9</f>
        <v>0.38967285638256377</v>
      </c>
      <c r="H93" s="66">
        <f>C93*'POP 2022 (tab20)'!$F$9</f>
        <v>437098.91824800801</v>
      </c>
      <c r="I93" s="67">
        <f t="shared" si="7"/>
        <v>170325.58399543</v>
      </c>
    </row>
    <row r="94" spans="1:9" x14ac:dyDescent="0.2">
      <c r="A94" t="s">
        <v>120</v>
      </c>
      <c r="B94" t="s">
        <v>132</v>
      </c>
      <c r="C94" s="34" cm="1">
        <f t="array" ref="C94">INDEX(TABLE1[],MATCH($B94,TABLE1[[#All],[Column1]],0)+1,4)</f>
        <v>324240</v>
      </c>
      <c r="D94" s="13" cm="1">
        <f t="array" ref="D94">INDEX(TABLE1[],MATCH($B94,TABLE1[[#All],[Column1]],0)+8,4)</f>
        <v>206249</v>
      </c>
      <c r="E94" s="60">
        <f t="shared" si="5"/>
        <v>0.63609980261534671</v>
      </c>
      <c r="F94" s="61">
        <f t="shared" si="12"/>
        <v>5.9230540043911414E-2</v>
      </c>
      <c r="G94" s="65">
        <f>E94/'OD 2022'!$F$9</f>
        <v>0.50026023868707725</v>
      </c>
      <c r="H94" s="66">
        <f>C94*'POP 2022 (tab20)'!$F$9</f>
        <v>384422.25636133697</v>
      </c>
      <c r="I94" s="67">
        <f t="shared" si="7"/>
        <v>192311.16972394724</v>
      </c>
    </row>
    <row r="95" spans="1:9" x14ac:dyDescent="0.2">
      <c r="A95" t="s">
        <v>120</v>
      </c>
      <c r="B95" t="s">
        <v>133</v>
      </c>
      <c r="C95" s="34" cm="1">
        <f t="array" ref="C95">INDEX(TABLE1[],MATCH($B95,TABLE1[[#All],[Column1]],0)+1,4)</f>
        <v>393321</v>
      </c>
      <c r="D95" s="13" cm="1">
        <f t="array" ref="D95">INDEX(TABLE1[],MATCH($B95,TABLE1[[#All],[Column1]],0)+8,4)</f>
        <v>65924</v>
      </c>
      <c r="E95" s="60">
        <f t="shared" si="5"/>
        <v>0.16760864535582895</v>
      </c>
      <c r="F95" s="61">
        <f t="shared" si="12"/>
        <v>7.1849911302156677E-2</v>
      </c>
      <c r="G95" s="65">
        <f>E95/'OD 2022'!$F$9</f>
        <v>0.13181570028316456</v>
      </c>
      <c r="H95" s="66">
        <f>C95*'POP 2022 (tab20)'!$F$9</f>
        <v>466325.39567695971</v>
      </c>
      <c r="I95" s="67">
        <f t="shared" si="7"/>
        <v>61469.008590982245</v>
      </c>
    </row>
    <row r="96" spans="1:9" x14ac:dyDescent="0.2">
      <c r="A96" t="s">
        <v>120</v>
      </c>
      <c r="B96" t="s">
        <v>134</v>
      </c>
      <c r="C96" s="34" cm="1">
        <f t="array" ref="C96">INDEX(TABLE1[],MATCH($B96,TABLE1[[#All],[Column1]],0)+1,4)</f>
        <v>174450</v>
      </c>
      <c r="D96" s="13" cm="1">
        <f t="array" ref="D96">INDEX(TABLE1[],MATCH($B96,TABLE1[[#All],[Column1]],0)+8,4)</f>
        <v>53371</v>
      </c>
      <c r="E96" s="60">
        <f t="shared" si="5"/>
        <v>0.30593866437374606</v>
      </c>
      <c r="F96" s="61">
        <f t="shared" si="12"/>
        <v>3.1867652697570768E-2</v>
      </c>
      <c r="G96" s="65">
        <f>E96/'OD 2022'!$F$9</f>
        <v>0.24060524564533692</v>
      </c>
      <c r="H96" s="66">
        <f>C96*'POP 2022 (tab20)'!$F$9</f>
        <v>206829.70214111533</v>
      </c>
      <c r="I96" s="67">
        <f t="shared" si="7"/>
        <v>49764.311290414917</v>
      </c>
    </row>
    <row r="97" spans="1:9" x14ac:dyDescent="0.2">
      <c r="A97" t="s">
        <v>120</v>
      </c>
      <c r="B97" t="s">
        <v>135</v>
      </c>
      <c r="C97" s="34" cm="1">
        <f t="array" ref="C97">INDEX(TABLE1[],MATCH($B97,TABLE1[[#All],[Column1]],0)+1,4)</f>
        <v>134117</v>
      </c>
      <c r="D97" s="13" cm="1">
        <f t="array" ref="D97">INDEX(TABLE1[],MATCH($B97,TABLE1[[#All],[Column1]],0)+8,4)</f>
        <v>54314</v>
      </c>
      <c r="E97" s="60">
        <f t="shared" si="5"/>
        <v>0.40497476084314443</v>
      </c>
      <c r="F97" s="61">
        <f t="shared" si="12"/>
        <v>2.4499822165893373E-2</v>
      </c>
      <c r="G97" s="65">
        <f>E97/'OD 2022'!$F$9</f>
        <v>0.31849211348386869</v>
      </c>
      <c r="H97" s="66">
        <f>C97*'POP 2022 (tab20)'!$F$9</f>
        <v>159010.48530845495</v>
      </c>
      <c r="I97" s="67">
        <f t="shared" si="7"/>
        <v>50643.585531985467</v>
      </c>
    </row>
    <row r="98" spans="1:9" x14ac:dyDescent="0.2">
      <c r="A98" t="s">
        <v>120</v>
      </c>
      <c r="B98" t="s">
        <v>136</v>
      </c>
      <c r="C98" s="34" cm="1">
        <f t="array" ref="C98">INDEX(TABLE1[],MATCH($B98,TABLE1[[#All],[Column1]],0)+1,4)</f>
        <v>184509</v>
      </c>
      <c r="D98" s="13" cm="1">
        <f t="array" ref="D98">INDEX(TABLE1[],MATCH($B98,TABLE1[[#All],[Column1]],0)+8,4)</f>
        <v>86939</v>
      </c>
      <c r="E98" s="60">
        <f t="shared" si="5"/>
        <v>0.47119110720886243</v>
      </c>
      <c r="F98" s="61">
        <f t="shared" si="12"/>
        <v>3.3705180461886412E-2</v>
      </c>
      <c r="G98" s="65">
        <f>E98/'OD 2022'!$F$9</f>
        <v>0.37056791212694951</v>
      </c>
      <c r="H98" s="66">
        <f>C98*'POP 2022 (tab20)'!$F$9</f>
        <v>218755.75530154799</v>
      </c>
      <c r="I98" s="67">
        <f t="shared" si="7"/>
        <v>81063.863507848509</v>
      </c>
    </row>
    <row r="99" spans="1:9" x14ac:dyDescent="0.2">
      <c r="A99" t="s">
        <v>120</v>
      </c>
      <c r="B99" t="s">
        <v>137</v>
      </c>
      <c r="C99" s="34" cm="1">
        <f t="array" ref="C99">INDEX(TABLE1[],MATCH($B99,TABLE1[[#All],[Column1]],0)+1,4)</f>
        <v>287173</v>
      </c>
      <c r="D99" s="13" cm="1">
        <f t="array" ref="D99">INDEX(TABLE1[],MATCH($B99,TABLE1[[#All],[Column1]],0)+8,4)</f>
        <v>15662</v>
      </c>
      <c r="E99" s="60">
        <f t="shared" si="5"/>
        <v>5.4538553415536976E-2</v>
      </c>
      <c r="F99" s="61">
        <f t="shared" si="12"/>
        <v>5.2459326042530757E-2</v>
      </c>
      <c r="G99" s="65">
        <f>E99/'OD 2022'!$F$9</f>
        <v>4.2891806658526689E-2</v>
      </c>
      <c r="H99" s="66">
        <f>C99*'POP 2022 (tab20)'!$F$9</f>
        <v>340475.24249338213</v>
      </c>
      <c r="I99" s="67">
        <f t="shared" si="7"/>
        <v>14603.598273041136</v>
      </c>
    </row>
    <row r="100" spans="1:9" x14ac:dyDescent="0.2">
      <c r="A100" t="s">
        <v>120</v>
      </c>
      <c r="B100" t="s">
        <v>138</v>
      </c>
      <c r="C100" s="34" cm="1">
        <f t="array" ref="C100">INDEX(TABLE1[],MATCH($B100,TABLE1[[#All],[Column1]],0)+1,4)</f>
        <v>121581</v>
      </c>
      <c r="D100" s="13" cm="1">
        <f t="array" ref="D100">INDEX(TABLE1[],MATCH($B100,TABLE1[[#All],[Column1]],0)+8,4)</f>
        <v>25030</v>
      </c>
      <c r="E100" s="60">
        <f t="shared" si="5"/>
        <v>0.20587098313058783</v>
      </c>
      <c r="F100" s="61">
        <f t="shared" si="12"/>
        <v>2.2209808441521078E-2</v>
      </c>
      <c r="G100" s="65">
        <f>E100/'OD 2022'!$F$9</f>
        <v>0.16190708869301321</v>
      </c>
      <c r="H100" s="66">
        <f>C100*'POP 2022 (tab20)'!$F$9</f>
        <v>144147.67564355943</v>
      </c>
      <c r="I100" s="67">
        <f t="shared" si="7"/>
        <v>23338.530505313476</v>
      </c>
    </row>
    <row r="101" spans="1:9" x14ac:dyDescent="0.2">
      <c r="A101" t="s">
        <v>120</v>
      </c>
      <c r="B101" t="s">
        <v>139</v>
      </c>
      <c r="C101" s="34" cm="1">
        <f t="array" ref="C101">INDEX(TABLE1[],MATCH($B101,TABLE1[[#All],[Column1]],0)+1,4)</f>
        <v>145195</v>
      </c>
      <c r="D101" s="13" cm="1">
        <f t="array" ref="D101">INDEX(TABLE1[],MATCH($B101,TABLE1[[#All],[Column1]],0)+8,4)</f>
        <v>41887</v>
      </c>
      <c r="E101" s="60">
        <f t="shared" si="5"/>
        <v>0.28848789558869109</v>
      </c>
      <c r="F101" s="61">
        <f t="shared" si="12"/>
        <v>2.6523495749061553E-2</v>
      </c>
      <c r="G101" s="65">
        <f>E101/'OD 2022'!$F$9</f>
        <v>0.22688110090925748</v>
      </c>
      <c r="H101" s="66">
        <f>C101*'POP 2022 (tab20)'!$F$9</f>
        <v>172144.67527875747</v>
      </c>
      <c r="I101" s="67">
        <f t="shared" si="7"/>
        <v>39056.373442911135</v>
      </c>
    </row>
    <row r="102" spans="1:9" x14ac:dyDescent="0.2">
      <c r="A102" t="s">
        <v>120</v>
      </c>
      <c r="B102" t="s">
        <v>140</v>
      </c>
      <c r="C102" s="34" cm="1">
        <f t="array" ref="C102">INDEX(TABLE1[],MATCH($B102,TABLE1[[#All],[Column1]],0)+1,4)</f>
        <v>166150</v>
      </c>
      <c r="D102" s="13" cm="1">
        <f t="array" ref="D102">INDEX(TABLE1[],MATCH($B102,TABLE1[[#All],[Column1]],0)+8,4)</f>
        <v>44142</v>
      </c>
      <c r="E102" s="60">
        <f t="shared" si="5"/>
        <v>0.26567559434246163</v>
      </c>
      <c r="F102" s="61">
        <f t="shared" si="12"/>
        <v>3.0351450247643356E-2</v>
      </c>
      <c r="G102" s="65">
        <f>E102/'OD 2022'!$F$9</f>
        <v>0.20894038277113031</v>
      </c>
      <c r="H102" s="66">
        <f>C102*'POP 2022 (tab20)'!$F$9</f>
        <v>196989.1373502225</v>
      </c>
      <c r="I102" s="67">
        <f t="shared" si="7"/>
        <v>41158.985759710253</v>
      </c>
    </row>
    <row r="103" spans="1:9" x14ac:dyDescent="0.2">
      <c r="A103" t="s">
        <v>120</v>
      </c>
      <c r="B103" t="s">
        <v>141</v>
      </c>
      <c r="C103" s="34" cm="1">
        <f t="array" ref="C103">INDEX(TABLE1[],MATCH($B103,TABLE1[[#All],[Column1]],0)+1,4)</f>
        <v>255763</v>
      </c>
      <c r="D103" s="13" cm="1">
        <f t="array" ref="D103">INDEX(TABLE1[],MATCH($B103,TABLE1[[#All],[Column1]],0)+8,4)</f>
        <v>79710</v>
      </c>
      <c r="E103" s="60">
        <f t="shared" si="5"/>
        <v>0.31165571251510188</v>
      </c>
      <c r="F103" s="61">
        <f t="shared" si="12"/>
        <v>4.6721504482022315E-2</v>
      </c>
      <c r="G103" s="65">
        <f>E103/'OD 2022'!$F$9</f>
        <v>0.2451014141019551</v>
      </c>
      <c r="H103" s="66">
        <f>C103*'POP 2022 (tab20)'!$F$9</f>
        <v>303235.22561603948</v>
      </c>
      <c r="I103" s="67">
        <f t="shared" si="7"/>
        <v>74323.382604016675</v>
      </c>
    </row>
    <row r="104" spans="1:9" s="62" customFormat="1" x14ac:dyDescent="0.2">
      <c r="A104" s="62" t="s">
        <v>85</v>
      </c>
      <c r="B104" s="62" t="s">
        <v>85</v>
      </c>
      <c r="C104" s="63" cm="1">
        <f t="array" ref="C104">INDEX(TABLE1[],MATCH($B104,TABLE1[[#All],[Column1]],0)+1,4)</f>
        <v>1710800</v>
      </c>
      <c r="D104" s="67" cm="1">
        <f t="array" ref="D104">INDEX(TABLE1[],MATCH($B104,TABLE1[[#All],[Column1]],0)+8,4)</f>
        <v>194695</v>
      </c>
      <c r="E104" s="64">
        <f t="shared" si="5"/>
        <v>0.11380348375029226</v>
      </c>
      <c r="F104" s="65">
        <f>C104/C$104</f>
        <v>1</v>
      </c>
      <c r="G104" s="65">
        <f>E104/'OD 2022'!$F$10</f>
        <v>2.7798845504510852E-2</v>
      </c>
      <c r="H104" s="66">
        <f>C104*'POP 2022 (tab20)'!$F$10</f>
        <v>2132767</v>
      </c>
      <c r="I104" s="67">
        <f t="shared" si="7"/>
        <v>59288.460330119095</v>
      </c>
    </row>
    <row r="105" spans="1:9" x14ac:dyDescent="0.2">
      <c r="A105" t="s">
        <v>85</v>
      </c>
      <c r="B105" t="s">
        <v>89</v>
      </c>
      <c r="C105" s="34" cm="1">
        <f t="array" ref="C105">INDEX(TABLE1[],MATCH($B105,TABLE1[[#All],[Column1]],0)+1,4)</f>
        <v>72391</v>
      </c>
      <c r="D105" s="13" cm="1">
        <f t="array" ref="D105">INDEX(TABLE1[],MATCH($B105,TABLE1[[#All],[Column1]],0)+8,4)</f>
        <v>4518</v>
      </c>
      <c r="E105" s="60">
        <f t="shared" si="5"/>
        <v>6.2411073199707144E-2</v>
      </c>
      <c r="F105" s="61">
        <f t="shared" ref="F105:F120" si="13">C105/C$104</f>
        <v>4.23141220481646E-2</v>
      </c>
      <c r="G105" s="65">
        <f>E105/'OD 2022'!$F$10</f>
        <v>1.5245190432449492E-2</v>
      </c>
      <c r="H105" s="66">
        <f>C105*'POP 2022 (tab20)'!$F$10</f>
        <v>90246.163138297867</v>
      </c>
      <c r="I105" s="67">
        <f t="shared" si="7"/>
        <v>1375.8199428412547</v>
      </c>
    </row>
    <row r="106" spans="1:9" x14ac:dyDescent="0.2">
      <c r="A106" t="s">
        <v>85</v>
      </c>
      <c r="B106" t="s">
        <v>87</v>
      </c>
      <c r="C106" s="34" cm="1">
        <f t="array" ref="C106">INDEX(TABLE1[],MATCH($B106,TABLE1[[#All],[Column1]],0)+1,4)</f>
        <v>267527</v>
      </c>
      <c r="D106" s="13" cm="1">
        <f t="array" ref="D106">INDEX(TABLE1[],MATCH($B106,TABLE1[[#All],[Column1]],0)+8,4)</f>
        <v>46918</v>
      </c>
      <c r="E106" s="60">
        <f t="shared" si="5"/>
        <v>0.17537669095081992</v>
      </c>
      <c r="F106" s="61">
        <f t="shared" si="13"/>
        <v>0.15637537993920972</v>
      </c>
      <c r="G106" s="65">
        <f>E106/'OD 2022'!$F$10</f>
        <v>4.2839369904804601E-2</v>
      </c>
      <c r="H106" s="66">
        <f>C106*'POP 2022 (tab20)'!$F$10</f>
        <v>333512.2499468085</v>
      </c>
      <c r="I106" s="67">
        <f t="shared" si="7"/>
        <v>14287.454643254978</v>
      </c>
    </row>
    <row r="107" spans="1:9" x14ac:dyDescent="0.2">
      <c r="A107" t="s">
        <v>85</v>
      </c>
      <c r="B107" t="s">
        <v>88</v>
      </c>
      <c r="C107" s="34" cm="1">
        <f t="array" ref="C107">INDEX(TABLE1[],MATCH($B107,TABLE1[[#All],[Column1]],0)+1,4)</f>
        <v>106731</v>
      </c>
      <c r="D107" s="13" cm="1">
        <f t="array" ref="D107">INDEX(TABLE1[],MATCH($B107,TABLE1[[#All],[Column1]],0)+8,4)</f>
        <v>7540</v>
      </c>
      <c r="E107" s="60">
        <f t="shared" si="5"/>
        <v>7.0644892299331963E-2</v>
      </c>
      <c r="F107" s="61">
        <f t="shared" si="13"/>
        <v>6.2386602758943185E-2</v>
      </c>
      <c r="G107" s="65">
        <f>E107/'OD 2022'!$F$10</f>
        <v>1.7256470382058003E-2</v>
      </c>
      <c r="H107" s="66">
        <f>C107*'POP 2022 (tab20)'!$F$10</f>
        <v>133056.08760638296</v>
      </c>
      <c r="I107" s="67">
        <f t="shared" si="7"/>
        <v>2296.0784349320625</v>
      </c>
    </row>
    <row r="108" spans="1:9" x14ac:dyDescent="0.2">
      <c r="A108" t="s">
        <v>85</v>
      </c>
      <c r="B108" t="s">
        <v>86</v>
      </c>
      <c r="C108" s="34" cm="1">
        <f t="array" ref="C108">INDEX(TABLE1[],MATCH($B108,TABLE1[[#All],[Column1]],0)+1,4)</f>
        <v>241613</v>
      </c>
      <c r="D108" s="13" cm="1">
        <f t="array" ref="D108">INDEX(TABLE1[],MATCH($B108,TABLE1[[#All],[Column1]],0)+8,4)</f>
        <v>3901</v>
      </c>
      <c r="E108" s="60">
        <f t="shared" si="5"/>
        <v>1.6145654414290622E-2</v>
      </c>
      <c r="F108" s="61">
        <f t="shared" si="13"/>
        <v>0.1412280804302081</v>
      </c>
      <c r="G108" s="65">
        <f>E108/'OD 2022'!$F$10</f>
        <v>3.9439087261767241E-3</v>
      </c>
      <c r="H108" s="66">
        <f>C108*'POP 2022 (tab20)'!$F$10</f>
        <v>301206.58941489359</v>
      </c>
      <c r="I108" s="67">
        <f t="shared" si="7"/>
        <v>1187.9312963753284</v>
      </c>
    </row>
    <row r="109" spans="1:9" x14ac:dyDescent="0.2">
      <c r="A109" t="s">
        <v>85</v>
      </c>
      <c r="B109" t="s">
        <v>90</v>
      </c>
      <c r="C109" s="34" cm="1">
        <f t="array" ref="C109">INDEX(TABLE1[],MATCH($B109,TABLE1[[#All],[Column1]],0)+1,4)</f>
        <v>39908</v>
      </c>
      <c r="D109" s="13" cm="1">
        <f t="array" ref="D109">INDEX(TABLE1[],MATCH($B109,TABLE1[[#All],[Column1]],0)+8,4)</f>
        <v>1640</v>
      </c>
      <c r="E109" s="60">
        <f t="shared" si="5"/>
        <v>4.109451738999699E-2</v>
      </c>
      <c r="F109" s="61">
        <f t="shared" si="13"/>
        <v>2.3327098433481411E-2</v>
      </c>
      <c r="G109" s="65">
        <f>E109/'OD 2022'!$F$10</f>
        <v>1.0038182508661798E-2</v>
      </c>
      <c r="H109" s="66">
        <f>C109*'POP 2022 (tab20)'!$F$10</f>
        <v>49751.265744680844</v>
      </c>
      <c r="I109" s="67">
        <f t="shared" si="7"/>
        <v>499.41228558204011</v>
      </c>
    </row>
    <row r="110" spans="1:9" x14ac:dyDescent="0.2">
      <c r="A110" t="s">
        <v>85</v>
      </c>
      <c r="B110" t="s">
        <v>91</v>
      </c>
      <c r="C110" s="34" cm="1">
        <f t="array" ref="C110">INDEX(TABLE1[],MATCH($B110,TABLE1[[#All],[Column1]],0)+1,4)</f>
        <v>211718</v>
      </c>
      <c r="D110" s="13" cm="1">
        <f t="array" ref="D110">INDEX(TABLE1[],MATCH($B110,TABLE1[[#All],[Column1]],0)+8,4)</f>
        <v>15237</v>
      </c>
      <c r="E110" s="60">
        <f t="shared" si="5"/>
        <v>7.1968373024494853E-2</v>
      </c>
      <c r="F110" s="61">
        <f t="shared" si="13"/>
        <v>0.12375379939209727</v>
      </c>
      <c r="G110" s="65">
        <f>E110/'OD 2022'!$F$10</f>
        <v>1.7579757815751409E-2</v>
      </c>
      <c r="H110" s="66">
        <f>C110*'POP 2022 (tab20)'!$F$10</f>
        <v>263938.01946808508</v>
      </c>
      <c r="I110" s="67">
        <f t="shared" si="7"/>
        <v>4639.9664606180158</v>
      </c>
    </row>
    <row r="111" spans="1:9" x14ac:dyDescent="0.2">
      <c r="A111" t="s">
        <v>85</v>
      </c>
      <c r="B111" t="s">
        <v>92</v>
      </c>
      <c r="C111" s="34" cm="1">
        <f t="array" ref="C111">INDEX(TABLE1[],MATCH($B111,TABLE1[[#All],[Column1]],0)+1,4)</f>
        <v>77616</v>
      </c>
      <c r="D111" s="13" cm="1">
        <f t="array" ref="D111">INDEX(TABLE1[],MATCH($B111,TABLE1[[#All],[Column1]],0)+8,4)</f>
        <v>14092</v>
      </c>
      <c r="E111" s="60">
        <f t="shared" si="5"/>
        <v>0.18156050298907442</v>
      </c>
      <c r="F111" s="61">
        <f t="shared" si="13"/>
        <v>4.5368248772504088E-2</v>
      </c>
      <c r="G111" s="65">
        <f>E111/'OD 2022'!$F$10</f>
        <v>4.4349893395083342E-2</v>
      </c>
      <c r="H111" s="66">
        <f>C111*'POP 2022 (tab20)'!$F$10</f>
        <v>96759.903829787232</v>
      </c>
      <c r="I111" s="67">
        <f t="shared" si="7"/>
        <v>4291.29141976958</v>
      </c>
    </row>
    <row r="112" spans="1:9" x14ac:dyDescent="0.2">
      <c r="A112" t="s">
        <v>85</v>
      </c>
      <c r="B112" t="s">
        <v>93</v>
      </c>
      <c r="C112" s="34" cm="1">
        <f t="array" ref="C112">INDEX(TABLE1[],MATCH($B112,TABLE1[[#All],[Column1]],0)+1,4)</f>
        <v>68134</v>
      </c>
      <c r="D112" s="13" cm="1">
        <f t="array" ref="D112">INDEX(TABLE1[],MATCH($B112,TABLE1[[#All],[Column1]],0)+8,4)</f>
        <v>11491</v>
      </c>
      <c r="E112" s="60">
        <f t="shared" si="5"/>
        <v>0.16865294860128571</v>
      </c>
      <c r="F112" s="61">
        <f t="shared" si="13"/>
        <v>3.9825812485386955E-2</v>
      </c>
      <c r="G112" s="65">
        <f>E112/'OD 2022'!$F$10</f>
        <v>4.1196957312260758E-2</v>
      </c>
      <c r="H112" s="66">
        <f>C112*'POP 2022 (tab20)'!$F$10</f>
        <v>84939.178617021273</v>
      </c>
      <c r="I112" s="67">
        <f t="shared" si="7"/>
        <v>3499.2357156239173</v>
      </c>
    </row>
    <row r="113" spans="1:9" x14ac:dyDescent="0.2">
      <c r="A113" t="s">
        <v>85</v>
      </c>
      <c r="B113" t="s">
        <v>94</v>
      </c>
      <c r="C113" s="34" cm="1">
        <f t="array" ref="C113">INDEX(TABLE1[],MATCH($B113,TABLE1[[#All],[Column1]],0)+1,4)</f>
        <v>29848</v>
      </c>
      <c r="D113" s="13" cm="1">
        <f t="array" ref="D113">INDEX(TABLE1[],MATCH($B113,TABLE1[[#All],[Column1]],0)+8,4)</f>
        <v>1101</v>
      </c>
      <c r="E113" s="60">
        <f t="shared" si="5"/>
        <v>3.6886893594210671E-2</v>
      </c>
      <c r="F113" s="61">
        <f t="shared" si="13"/>
        <v>1.7446808510638297E-2</v>
      </c>
      <c r="G113" s="65">
        <f>E113/'OD 2022'!$F$10</f>
        <v>9.0103837103682697E-3</v>
      </c>
      <c r="H113" s="66">
        <f>C113*'POP 2022 (tab20)'!$F$10</f>
        <v>37209.977446808509</v>
      </c>
      <c r="I113" s="67">
        <f t="shared" si="7"/>
        <v>335.27617464989407</v>
      </c>
    </row>
    <row r="114" spans="1:9" x14ac:dyDescent="0.2">
      <c r="A114" t="s">
        <v>85</v>
      </c>
      <c r="B114" t="s">
        <v>95</v>
      </c>
      <c r="C114" s="34" cm="1">
        <f t="array" ref="C114">INDEX(TABLE1[],MATCH($B114,TABLE1[[#All],[Column1]],0)+1,4)</f>
        <v>269333</v>
      </c>
      <c r="D114" s="13" cm="1">
        <f t="array" ref="D114">INDEX(TABLE1[],MATCH($B114,TABLE1[[#All],[Column1]],0)+8,4)</f>
        <v>53934</v>
      </c>
      <c r="E114" s="60">
        <f t="shared" si="5"/>
        <v>0.20025024783446513</v>
      </c>
      <c r="F114" s="61">
        <f t="shared" si="13"/>
        <v>0.15743102642038811</v>
      </c>
      <c r="G114" s="65">
        <f>E114/'OD 2022'!$F$10</f>
        <v>4.8915248622834966E-2</v>
      </c>
      <c r="H114" s="66">
        <f>C114*'POP 2022 (tab20)'!$F$10</f>
        <v>335763.69792553189</v>
      </c>
      <c r="I114" s="67">
        <f t="shared" si="7"/>
        <v>16423.964762549847</v>
      </c>
    </row>
    <row r="115" spans="1:9" x14ac:dyDescent="0.2">
      <c r="A115" t="s">
        <v>85</v>
      </c>
      <c r="B115" t="s">
        <v>96</v>
      </c>
      <c r="C115" s="34" cm="1">
        <f t="array" ref="C115">INDEX(TABLE1[],MATCH($B115,TABLE1[[#All],[Column1]],0)+1,4)</f>
        <v>20797</v>
      </c>
      <c r="D115" s="13" cm="1">
        <f t="array" ref="D115">INDEX(TABLE1[],MATCH($B115,TABLE1[[#All],[Column1]],0)+8,4)</f>
        <v>2696</v>
      </c>
      <c r="E115" s="60">
        <f t="shared" ref="E115:E173" si="14">D115/C115</f>
        <v>0.12963408183872674</v>
      </c>
      <c r="F115" s="61">
        <f t="shared" si="13"/>
        <v>1.2156301145662848E-2</v>
      </c>
      <c r="G115" s="65">
        <f>E115/'OD 2022'!$F$10</f>
        <v>3.1665795232253831E-2</v>
      </c>
      <c r="H115" s="66">
        <f>C115*'POP 2022 (tab20)'!$F$10</f>
        <v>25926.557925531913</v>
      </c>
      <c r="I115" s="67">
        <f t="shared" ref="I115:I173" si="15">G115*H115</f>
        <v>820.98507434706119</v>
      </c>
    </row>
    <row r="116" spans="1:9" x14ac:dyDescent="0.2">
      <c r="A116" t="s">
        <v>85</v>
      </c>
      <c r="B116" t="s">
        <v>97</v>
      </c>
      <c r="C116" s="34" cm="1">
        <f t="array" ref="C116">INDEX(TABLE1[],MATCH($B116,TABLE1[[#All],[Column1]],0)+1,4)</f>
        <v>45218</v>
      </c>
      <c r="D116" s="13" cm="1">
        <f t="array" ref="D116">INDEX(TABLE1[],MATCH($B116,TABLE1[[#All],[Column1]],0)+8,4)</f>
        <v>10766</v>
      </c>
      <c r="E116" s="60">
        <f t="shared" si="14"/>
        <v>0.238091025697731</v>
      </c>
      <c r="F116" s="61">
        <f t="shared" si="13"/>
        <v>2.6430909516015899E-2</v>
      </c>
      <c r="G116" s="65">
        <f>E116/'OD 2022'!$F$10</f>
        <v>5.8158638218004023E-2</v>
      </c>
      <c r="H116" s="66">
        <f>C116*'POP 2022 (tab20)'!$F$10</f>
        <v>56370.971595744675</v>
      </c>
      <c r="I116" s="67">
        <f t="shared" si="15"/>
        <v>3278.4589430342953</v>
      </c>
    </row>
    <row r="117" spans="1:9" x14ac:dyDescent="0.2">
      <c r="A117" t="s">
        <v>85</v>
      </c>
      <c r="B117" t="s">
        <v>98</v>
      </c>
      <c r="C117" s="34" cm="1">
        <f t="array" ref="C117">INDEX(TABLE1[],MATCH($B117,TABLE1[[#All],[Column1]],0)+1,4)</f>
        <v>43753</v>
      </c>
      <c r="D117" s="13" cm="1">
        <f t="array" ref="D117">INDEX(TABLE1[],MATCH($B117,TABLE1[[#All],[Column1]],0)+8,4)</f>
        <v>1417</v>
      </c>
      <c r="E117" s="60">
        <f t="shared" si="14"/>
        <v>3.2386350650241126E-2</v>
      </c>
      <c r="F117" s="61">
        <f t="shared" si="13"/>
        <v>2.5574584989478608E-2</v>
      </c>
      <c r="G117" s="65">
        <f>E117/'OD 2022'!$F$10</f>
        <v>7.9110333753614603E-3</v>
      </c>
      <c r="H117" s="66">
        <f>C117*'POP 2022 (tab20)'!$F$10</f>
        <v>54544.630904255311</v>
      </c>
      <c r="I117" s="67">
        <f t="shared" si="15"/>
        <v>431.5043955303359</v>
      </c>
    </row>
    <row r="118" spans="1:9" x14ac:dyDescent="0.2">
      <c r="A118" t="s">
        <v>85</v>
      </c>
      <c r="B118" t="s">
        <v>99</v>
      </c>
      <c r="C118" s="34" cm="1">
        <f t="array" ref="C118">INDEX(TABLE1[],MATCH($B118,TABLE1[[#All],[Column1]],0)+1,4)</f>
        <v>95685</v>
      </c>
      <c r="D118" s="13" cm="1">
        <f t="array" ref="D118">INDEX(TABLE1[],MATCH($B118,TABLE1[[#All],[Column1]],0)+8,4)</f>
        <v>3845</v>
      </c>
      <c r="E118" s="60">
        <f t="shared" si="14"/>
        <v>4.0183936876208394E-2</v>
      </c>
      <c r="F118" s="61">
        <f t="shared" si="13"/>
        <v>5.592997428103811E-2</v>
      </c>
      <c r="G118" s="65">
        <f>E118/'OD 2022'!$F$10</f>
        <v>9.8157544582361256E-3</v>
      </c>
      <c r="H118" s="66">
        <f>C118*'POP 2022 (tab20)'!$F$10</f>
        <v>119285.60345744679</v>
      </c>
      <c r="I118" s="67">
        <f t="shared" si="15"/>
        <v>1170.87819394082</v>
      </c>
    </row>
    <row r="119" spans="1:9" x14ac:dyDescent="0.2">
      <c r="A119" t="s">
        <v>85</v>
      </c>
      <c r="B119" t="s">
        <v>100</v>
      </c>
      <c r="C119" s="34" cm="1">
        <f t="array" ref="C119">INDEX(TABLE1[],MATCH($B119,TABLE1[[#All],[Column1]],0)+1,4)</f>
        <v>44992</v>
      </c>
      <c r="D119" s="13" cm="1">
        <f t="array" ref="D119">INDEX(TABLE1[],MATCH($B119,TABLE1[[#All],[Column1]],0)+8,4)</f>
        <v>12842</v>
      </c>
      <c r="E119" s="60">
        <f t="shared" si="14"/>
        <v>0.28542852062588903</v>
      </c>
      <c r="F119" s="61">
        <f t="shared" si="13"/>
        <v>2.6298807575403319E-2</v>
      </c>
      <c r="G119" s="65">
        <f>E119/'OD 2022'!$F$10</f>
        <v>6.9721796609234304E-2</v>
      </c>
      <c r="H119" s="66">
        <f>C119*'POP 2022 (tab20)'!$F$10</f>
        <v>56089.228936170206</v>
      </c>
      <c r="I119" s="67">
        <f t="shared" si="15"/>
        <v>3910.6418118564384</v>
      </c>
    </row>
    <row r="120" spans="1:9" x14ac:dyDescent="0.2">
      <c r="A120" t="s">
        <v>85</v>
      </c>
      <c r="B120" t="s">
        <v>101</v>
      </c>
      <c r="C120" s="34" cm="1">
        <f t="array" ref="C120">INDEX(TABLE1[],MATCH($B120,TABLE1[[#All],[Column1]],0)+1,4)</f>
        <v>75536</v>
      </c>
      <c r="D120" s="13" cm="1">
        <f t="array" ref="D120">INDEX(TABLE1[],MATCH($B120,TABLE1[[#All],[Column1]],0)+8,4)</f>
        <v>2757</v>
      </c>
      <c r="E120" s="60">
        <f t="shared" si="14"/>
        <v>3.6499152721880958E-2</v>
      </c>
      <c r="F120" s="61">
        <f t="shared" si="13"/>
        <v>4.415244330137947E-2</v>
      </c>
      <c r="G120" s="65">
        <f>E120/'OD 2022'!$F$10</f>
        <v>8.9156700139991097E-3</v>
      </c>
      <c r="H120" s="66">
        <f>C120*'POP 2022 (tab20)'!$F$10</f>
        <v>94166.874042553187</v>
      </c>
      <c r="I120" s="67">
        <f t="shared" si="15"/>
        <v>839.56077521322254</v>
      </c>
    </row>
    <row r="121" spans="1:9" s="62" customFormat="1" x14ac:dyDescent="0.2">
      <c r="A121" s="62" t="s">
        <v>196</v>
      </c>
      <c r="B121" s="62" t="s">
        <v>196</v>
      </c>
      <c r="C121" s="63" cm="1">
        <f t="array" ref="C121">INDEX(TABLE1[],MATCH($B121,TABLE1[[#All],[Column1]],0)+1,4)</f>
        <v>2191726</v>
      </c>
      <c r="D121" s="67" cm="1">
        <f t="array" ref="D121">INDEX(TABLE1[],MATCH($B121,TABLE1[[#All],[Column1]],0)+8,4)</f>
        <v>692053</v>
      </c>
      <c r="E121" s="64">
        <f t="shared" si="14"/>
        <v>0.31575707912394158</v>
      </c>
      <c r="F121" s="65">
        <f>C121/C$121</f>
        <v>1</v>
      </c>
      <c r="G121" s="65">
        <f>E121/'OD 2022'!$F$11</f>
        <v>0.30916670728219287</v>
      </c>
      <c r="H121" s="66">
        <f>C121*'POP 2022 (tab20)'!$F$11</f>
        <v>2600754</v>
      </c>
      <c r="I121" s="67">
        <f t="shared" si="15"/>
        <v>804066.55063099228</v>
      </c>
    </row>
    <row r="122" spans="1:9" x14ac:dyDescent="0.2">
      <c r="A122" t="s">
        <v>196</v>
      </c>
      <c r="B122" t="s">
        <v>198</v>
      </c>
      <c r="C122" s="34" cm="1">
        <f t="array" ref="C122">INDEX(TABLE1[],MATCH($B122,TABLE1[[#All],[Column1]],0)+1,4)</f>
        <v>176959</v>
      </c>
      <c r="D122" s="13" cm="1">
        <f t="array" ref="D122">INDEX(TABLE1[],MATCH($B122,TABLE1[[#All],[Column1]],0)+8,4)</f>
        <v>77603</v>
      </c>
      <c r="E122" s="60">
        <f t="shared" si="14"/>
        <v>0.43853661017523832</v>
      </c>
      <c r="F122" s="61">
        <f t="shared" ref="F122:F134" si="16">C122/C$121</f>
        <v>8.0739563248325749E-2</v>
      </c>
      <c r="G122" s="65">
        <f>E122/'OD 2022'!$F$11</f>
        <v>0.42938362670043112</v>
      </c>
      <c r="H122" s="66">
        <f>C122*'POP 2022 (tab20)'!$F$11</f>
        <v>209983.74207633617</v>
      </c>
      <c r="I122" s="67">
        <f t="shared" si="15"/>
        <v>90163.580720865139</v>
      </c>
    </row>
    <row r="123" spans="1:9" x14ac:dyDescent="0.2">
      <c r="A123" t="s">
        <v>196</v>
      </c>
      <c r="B123" t="s">
        <v>199</v>
      </c>
      <c r="C123" s="34" cm="1">
        <f t="array" ref="C123">INDEX(TABLE1[],MATCH($B123,TABLE1[[#All],[Column1]],0)+1,4)</f>
        <v>158032</v>
      </c>
      <c r="D123" s="13" cm="1">
        <f t="array" ref="D123">INDEX(TABLE1[],MATCH($B123,TABLE1[[#All],[Column1]],0)+8,4)</f>
        <v>55673</v>
      </c>
      <c r="E123" s="60">
        <f t="shared" si="14"/>
        <v>0.35228940973979955</v>
      </c>
      <c r="F123" s="61">
        <f t="shared" si="16"/>
        <v>7.2103903498886263E-2</v>
      </c>
      <c r="G123" s="65">
        <f>E123/'OD 2022'!$F$11</f>
        <v>0.34493654781018901</v>
      </c>
      <c r="H123" s="66">
        <f>C123*'POP 2022 (tab20)'!$F$11</f>
        <v>187524.51544034245</v>
      </c>
      <c r="I123" s="67">
        <f t="shared" si="15"/>
        <v>64684.058985770214</v>
      </c>
    </row>
    <row r="124" spans="1:9" x14ac:dyDescent="0.2">
      <c r="A124" t="s">
        <v>196</v>
      </c>
      <c r="B124" t="s">
        <v>200</v>
      </c>
      <c r="C124" s="34" cm="1">
        <f t="array" ref="C124">INDEX(TABLE1[],MATCH($B124,TABLE1[[#All],[Column1]],0)+1,4)</f>
        <v>83126</v>
      </c>
      <c r="D124" s="13" cm="1">
        <f t="array" ref="D124">INDEX(TABLE1[],MATCH($B124,TABLE1[[#All],[Column1]],0)+8,4)</f>
        <v>49951</v>
      </c>
      <c r="E124" s="60">
        <f t="shared" si="14"/>
        <v>0.6009070567572119</v>
      </c>
      <c r="F124" s="61">
        <f t="shared" si="16"/>
        <v>3.7927186153743672E-2</v>
      </c>
      <c r="G124" s="65">
        <f>E124/'OD 2022'!$F$11</f>
        <v>0.58836513384182298</v>
      </c>
      <c r="H124" s="66">
        <f>C124*'POP 2022 (tab20)'!$F$11</f>
        <v>98639.281098093459</v>
      </c>
      <c r="I124" s="67">
        <f t="shared" si="15"/>
        <v>58035.913825340955</v>
      </c>
    </row>
    <row r="125" spans="1:9" x14ac:dyDescent="0.2">
      <c r="A125" t="s">
        <v>196</v>
      </c>
      <c r="B125" t="s">
        <v>201</v>
      </c>
      <c r="C125" s="34" cm="1">
        <f t="array" ref="C125">INDEX(TABLE1[],MATCH($B125,TABLE1[[#All],[Column1]],0)+1,4)</f>
        <v>57448</v>
      </c>
      <c r="D125" s="13" cm="1">
        <f t="array" ref="D125">INDEX(TABLE1[],MATCH($B125,TABLE1[[#All],[Column1]],0)+8,4)</f>
        <v>32458</v>
      </c>
      <c r="E125" s="60">
        <f t="shared" si="14"/>
        <v>0.56499791115443532</v>
      </c>
      <c r="F125" s="61">
        <f t="shared" si="16"/>
        <v>2.6211305610281576E-2</v>
      </c>
      <c r="G125" s="65">
        <f>E125/'OD 2022'!$F$11</f>
        <v>0.55320547142624332</v>
      </c>
      <c r="H125" s="66">
        <f>C125*'POP 2022 (tab20)'!$F$11</f>
        <v>68169.157911162256</v>
      </c>
      <c r="I125" s="67">
        <f t="shared" si="15"/>
        <v>37711.551138974537</v>
      </c>
    </row>
    <row r="126" spans="1:9" x14ac:dyDescent="0.2">
      <c r="A126" t="s">
        <v>196</v>
      </c>
      <c r="B126" t="s">
        <v>202</v>
      </c>
      <c r="C126" s="34" cm="1">
        <f t="array" ref="C126">INDEX(TABLE1[],MATCH($B126,TABLE1[[#All],[Column1]],0)+1,4)</f>
        <v>134862</v>
      </c>
      <c r="D126" s="13" cm="1">
        <f t="array" ref="D126">INDEX(TABLE1[],MATCH($B126,TABLE1[[#All],[Column1]],0)+8,4)</f>
        <v>81011</v>
      </c>
      <c r="E126" s="60">
        <f t="shared" si="14"/>
        <v>0.60069552579674035</v>
      </c>
      <c r="F126" s="61">
        <f t="shared" si="16"/>
        <v>6.1532326577318518E-2</v>
      </c>
      <c r="G126" s="65">
        <f>E126/'OD 2022'!$F$11</f>
        <v>0.58815801788192534</v>
      </c>
      <c r="H126" s="66">
        <f>C126*'POP 2022 (tab20)'!$F$11</f>
        <v>160030.44447526743</v>
      </c>
      <c r="I126" s="67">
        <f t="shared" si="15"/>
        <v>94123.189023336803</v>
      </c>
    </row>
    <row r="127" spans="1:9" x14ac:dyDescent="0.2">
      <c r="A127" t="s">
        <v>196</v>
      </c>
      <c r="B127" t="s">
        <v>197</v>
      </c>
      <c r="C127" s="34" cm="1">
        <f t="array" ref="C127">INDEX(TABLE1[],MATCH($B127,TABLE1[[#All],[Column1]],0)+1,4)</f>
        <v>590293</v>
      </c>
      <c r="D127" s="13" cm="1">
        <f t="array" ref="D127">INDEX(TABLE1[],MATCH($B127,TABLE1[[#All],[Column1]],0)+8,4)</f>
        <v>17266</v>
      </c>
      <c r="E127" s="60">
        <f t="shared" si="14"/>
        <v>2.9249880991304319E-2</v>
      </c>
      <c r="F127" s="61">
        <f t="shared" si="16"/>
        <v>0.26932791781454435</v>
      </c>
      <c r="G127" s="65">
        <f>E127/'OD 2022'!$F$11</f>
        <v>2.8639387657015757E-2</v>
      </c>
      <c r="H127" s="66">
        <f>C127*'POP 2022 (tab20)'!$F$11</f>
        <v>700455.65956784738</v>
      </c>
      <c r="I127" s="67">
        <f t="shared" si="15"/>
        <v>20060.621170914241</v>
      </c>
    </row>
    <row r="128" spans="1:9" x14ac:dyDescent="0.2">
      <c r="A128" t="s">
        <v>196</v>
      </c>
      <c r="B128" t="s">
        <v>203</v>
      </c>
      <c r="C128" s="34" cm="1">
        <f t="array" ref="C128">INDEX(TABLE1[],MATCH($B128,TABLE1[[#All],[Column1]],0)+1,4)</f>
        <v>192997</v>
      </c>
      <c r="D128" s="13" cm="1">
        <f t="array" ref="D128">INDEX(TABLE1[],MATCH($B128,TABLE1[[#All],[Column1]],0)+8,4)</f>
        <v>25542</v>
      </c>
      <c r="E128" s="60">
        <f t="shared" si="14"/>
        <v>0.13234402607294413</v>
      </c>
      <c r="F128" s="61">
        <f t="shared" si="16"/>
        <v>8.8057083777807993E-2</v>
      </c>
      <c r="G128" s="65">
        <f>E128/'OD 2022'!$F$11</f>
        <v>0.12958178762915476</v>
      </c>
      <c r="H128" s="66">
        <f>C128*'POP 2022 (tab20)'!$F$11</f>
        <v>229014.81286346924</v>
      </c>
      <c r="I128" s="67">
        <f t="shared" si="15"/>
        <v>29676.148844404692</v>
      </c>
    </row>
    <row r="129" spans="1:9" x14ac:dyDescent="0.2">
      <c r="A129" t="s">
        <v>196</v>
      </c>
      <c r="B129" t="s">
        <v>204</v>
      </c>
      <c r="C129" s="34" cm="1">
        <f t="array" ref="C129">INDEX(TABLE1[],MATCH($B129,TABLE1[[#All],[Column1]],0)+1,4)</f>
        <v>176293</v>
      </c>
      <c r="D129" s="13" cm="1">
        <f t="array" ref="D129">INDEX(TABLE1[],MATCH($B129,TABLE1[[#All],[Column1]],0)+8,4)</f>
        <v>82280</v>
      </c>
      <c r="E129" s="60">
        <f t="shared" si="14"/>
        <v>0.46672301225800228</v>
      </c>
      <c r="F129" s="61">
        <f t="shared" si="16"/>
        <v>8.0435693147774864E-2</v>
      </c>
      <c r="G129" s="65">
        <f>E129/'OD 2022'!$F$11</f>
        <v>0.45698173201049302</v>
      </c>
      <c r="H129" s="66">
        <f>C129*'POP 2022 (tab20)'!$F$11</f>
        <v>209193.45069684804</v>
      </c>
      <c r="I129" s="67">
        <f t="shared" si="15"/>
        <v>95597.585424697303</v>
      </c>
    </row>
    <row r="130" spans="1:9" x14ac:dyDescent="0.2">
      <c r="A130" t="s">
        <v>196</v>
      </c>
      <c r="B130" t="s">
        <v>205</v>
      </c>
      <c r="C130" s="34" cm="1">
        <f t="array" ref="C130">INDEX(TABLE1[],MATCH($B130,TABLE1[[#All],[Column1]],0)+1,4)</f>
        <v>55708</v>
      </c>
      <c r="D130" s="13" cm="1">
        <f t="array" ref="D130">INDEX(TABLE1[],MATCH($B130,TABLE1[[#All],[Column1]],0)+8,4)</f>
        <v>36670</v>
      </c>
      <c r="E130" s="60">
        <f t="shared" si="14"/>
        <v>0.65825375170532063</v>
      </c>
      <c r="F130" s="61">
        <f t="shared" si="16"/>
        <v>2.5417410752986459E-2</v>
      </c>
      <c r="G130" s="65">
        <f>E130/'OD 2022'!$F$11</f>
        <v>0.64451490853512083</v>
      </c>
      <c r="H130" s="66">
        <f>C130*'POP 2022 (tab20)'!$F$11</f>
        <v>66104.432685472537</v>
      </c>
      <c r="I130" s="67">
        <f t="shared" si="15"/>
        <v>42605.292386043388</v>
      </c>
    </row>
    <row r="131" spans="1:9" x14ac:dyDescent="0.2">
      <c r="A131" t="s">
        <v>196</v>
      </c>
      <c r="B131" t="s">
        <v>206</v>
      </c>
      <c r="C131" s="34" cm="1">
        <f t="array" ref="C131">INDEX(TABLE1[],MATCH($B131,TABLE1[[#All],[Column1]],0)+1,4)</f>
        <v>95211</v>
      </c>
      <c r="D131" s="13" cm="1">
        <f t="array" ref="D131">INDEX(TABLE1[],MATCH($B131,TABLE1[[#All],[Column1]],0)+8,4)</f>
        <v>66672</v>
      </c>
      <c r="E131" s="60">
        <f t="shared" si="14"/>
        <v>0.70025522261083273</v>
      </c>
      <c r="F131" s="61">
        <f t="shared" si="16"/>
        <v>4.3441105320646829E-2</v>
      </c>
      <c r="G131" s="65">
        <f>E131/'OD 2022'!$F$11</f>
        <v>0.68563973936043043</v>
      </c>
      <c r="H131" s="66">
        <f>C131*'POP 2022 (tab20)'!$F$11</f>
        <v>112979.62842709353</v>
      </c>
      <c r="I131" s="67">
        <f t="shared" si="15"/>
        <v>77463.322987790685</v>
      </c>
    </row>
    <row r="132" spans="1:9" x14ac:dyDescent="0.2">
      <c r="A132" t="s">
        <v>196</v>
      </c>
      <c r="B132" t="s">
        <v>207</v>
      </c>
      <c r="C132" s="34" cm="1">
        <f t="array" ref="C132">INDEX(TABLE1[],MATCH($B132,TABLE1[[#All],[Column1]],0)+1,4)</f>
        <v>154088</v>
      </c>
      <c r="D132" s="13" cm="1">
        <f t="array" ref="D132">INDEX(TABLE1[],MATCH($B132,TABLE1[[#All],[Column1]],0)+8,4)</f>
        <v>43640</v>
      </c>
      <c r="E132" s="60">
        <f t="shared" si="14"/>
        <v>0.28321478635584862</v>
      </c>
      <c r="F132" s="61">
        <f t="shared" si="16"/>
        <v>7.0304408489017325E-2</v>
      </c>
      <c r="G132" s="65">
        <f>E132/'OD 2022'!$F$11</f>
        <v>0.27730362592091878</v>
      </c>
      <c r="H132" s="66">
        <f>C132*'POP 2022 (tab20)'!$F$11</f>
        <v>182844.47159544576</v>
      </c>
      <c r="I132" s="67">
        <f t="shared" si="15"/>
        <v>50703.434953011551</v>
      </c>
    </row>
    <row r="133" spans="1:9" x14ac:dyDescent="0.2">
      <c r="A133" t="s">
        <v>196</v>
      </c>
      <c r="B133" t="s">
        <v>208</v>
      </c>
      <c r="C133" s="34" cm="1">
        <f t="array" ref="C133">INDEX(TABLE1[],MATCH($B133,TABLE1[[#All],[Column1]],0)+1,4)</f>
        <v>38045</v>
      </c>
      <c r="D133" s="13" cm="1">
        <f t="array" ref="D133">INDEX(TABLE1[],MATCH($B133,TABLE1[[#All],[Column1]],0)+8,4)</f>
        <v>21455</v>
      </c>
      <c r="E133" s="60">
        <f t="shared" si="14"/>
        <v>0.56393744250229993</v>
      </c>
      <c r="F133" s="61">
        <f t="shared" si="16"/>
        <v>1.7358465428616535E-2</v>
      </c>
      <c r="G133" s="65">
        <f>E133/'OD 2022'!$F$11</f>
        <v>0.5521671365066706</v>
      </c>
      <c r="H133" s="66">
        <f>C133*'POP 2022 (tab20)'!$F$11</f>
        <v>45145.098397336165</v>
      </c>
      <c r="I133" s="67">
        <f t="shared" si="15"/>
        <v>24927.639709368996</v>
      </c>
    </row>
    <row r="134" spans="1:9" x14ac:dyDescent="0.2">
      <c r="A134" t="s">
        <v>196</v>
      </c>
      <c r="B134" t="s">
        <v>209</v>
      </c>
      <c r="C134" s="34" cm="1">
        <f t="array" ref="C134">INDEX(TABLE1[],MATCH($B134,TABLE1[[#All],[Column1]],0)+1,4)</f>
        <v>278664</v>
      </c>
      <c r="D134" s="13" cm="1">
        <f t="array" ref="D134">INDEX(TABLE1[],MATCH($B134,TABLE1[[#All],[Column1]],0)+8,4)</f>
        <v>101832</v>
      </c>
      <c r="E134" s="60">
        <f t="shared" si="14"/>
        <v>0.36542933425200241</v>
      </c>
      <c r="F134" s="61">
        <f t="shared" si="16"/>
        <v>0.12714363018004987</v>
      </c>
      <c r="G134" s="65">
        <f>E134/'OD 2022'!$F$11</f>
        <v>0.35780222039192627</v>
      </c>
      <c r="H134" s="66">
        <f>C134*'POP 2022 (tab20)'!$F$11</f>
        <v>330669.30476528546</v>
      </c>
      <c r="I134" s="67">
        <f t="shared" si="15"/>
        <v>118314.2114604737</v>
      </c>
    </row>
    <row r="135" spans="1:9" s="62" customFormat="1" x14ac:dyDescent="0.2">
      <c r="A135" s="62" t="s">
        <v>167</v>
      </c>
      <c r="B135" s="62" t="s">
        <v>167</v>
      </c>
      <c r="C135" s="63" cm="1">
        <f t="array" ref="C135">INDEX(TABLE1[],MATCH($B135,TABLE1[[#All],[Column1]],0)+1,4)</f>
        <v>2547813</v>
      </c>
      <c r="D135" s="67" cm="1">
        <f t="array" ref="D135">INDEX(TABLE1[],MATCH($B135,TABLE1[[#All],[Column1]],0)+8,4)</f>
        <v>618463</v>
      </c>
      <c r="E135" s="64">
        <f t="shared" ref="E135:E150" si="17">D135/C135</f>
        <v>0.24274269736436702</v>
      </c>
      <c r="F135" s="65">
        <f t="shared" ref="F135:F150" si="18">C135/C$135</f>
        <v>1</v>
      </c>
      <c r="G135" s="65">
        <f>E135/'OD 2022'!$F$12</f>
        <v>0.31667347953873104</v>
      </c>
      <c r="H135" s="66">
        <f>C135*'POP 2022 (tab20)'!$F$12</f>
        <v>3080446</v>
      </c>
      <c r="I135" s="67">
        <f t="shared" ref="I135:I150" si="19">G135*H135</f>
        <v>975495.55335116584</v>
      </c>
    </row>
    <row r="136" spans="1:9" x14ac:dyDescent="0.2">
      <c r="A136" t="s">
        <v>167</v>
      </c>
      <c r="B136" t="s">
        <v>169</v>
      </c>
      <c r="C136" s="34" cm="1">
        <f t="array" ref="C136">INDEX(TABLE1[],MATCH($B136,TABLE1[[#All],[Column1]],0)+1,4)</f>
        <v>471490</v>
      </c>
      <c r="D136" s="13" cm="1">
        <f t="array" ref="D136">INDEX(TABLE1[],MATCH($B136,TABLE1[[#All],[Column1]],0)+8,4)</f>
        <v>23409</v>
      </c>
      <c r="E136" s="60">
        <f t="shared" si="17"/>
        <v>4.9648985132240343E-2</v>
      </c>
      <c r="F136" s="61">
        <f t="shared" si="18"/>
        <v>0.18505675259526505</v>
      </c>
      <c r="G136" s="65">
        <f>E136/'OD 2022'!$F$12</f>
        <v>6.4770298130918086E-2</v>
      </c>
      <c r="H136" s="66">
        <f>C136*'POP 2022 (tab20)'!$F$12</f>
        <v>570057.33330507379</v>
      </c>
      <c r="I136" s="67">
        <f t="shared" si="19"/>
        <v>36922.783429885771</v>
      </c>
    </row>
    <row r="137" spans="1:9" x14ac:dyDescent="0.2">
      <c r="A137" t="s">
        <v>167</v>
      </c>
      <c r="B137" t="s">
        <v>170</v>
      </c>
      <c r="C137" s="34" cm="1">
        <f t="array" ref="C137">INDEX(TABLE1[],MATCH($B137,TABLE1[[#All],[Column1]],0)+1,4)</f>
        <v>128617</v>
      </c>
      <c r="D137" s="13" cm="1">
        <f t="array" ref="D137">INDEX(TABLE1[],MATCH($B137,TABLE1[[#All],[Column1]],0)+8,4)</f>
        <v>37092</v>
      </c>
      <c r="E137" s="60">
        <f t="shared" si="17"/>
        <v>0.28839111470489903</v>
      </c>
      <c r="F137" s="61">
        <f t="shared" si="18"/>
        <v>5.0481334383645896E-2</v>
      </c>
      <c r="G137" s="65">
        <f>E137/'OD 2022'!$F$12</f>
        <v>0.37622477937851118</v>
      </c>
      <c r="H137" s="66">
        <f>C137*'POP 2022 (tab20)'!$F$12</f>
        <v>155505.02457676447</v>
      </c>
      <c r="I137" s="67">
        <f t="shared" si="19"/>
        <v>58504.843563643168</v>
      </c>
    </row>
    <row r="138" spans="1:9" x14ac:dyDescent="0.2">
      <c r="A138" t="s">
        <v>167</v>
      </c>
      <c r="B138" t="s">
        <v>171</v>
      </c>
      <c r="C138" s="34" cm="1">
        <f t="array" ref="C138">INDEX(TABLE1[],MATCH($B138,TABLE1[[#All],[Column1]],0)+1,4)</f>
        <v>122864</v>
      </c>
      <c r="D138" s="13" cm="1">
        <f t="array" ref="D138">INDEX(TABLE1[],MATCH($B138,TABLE1[[#All],[Column1]],0)+8,4)</f>
        <v>41566</v>
      </c>
      <c r="E138" s="60">
        <f t="shared" si="17"/>
        <v>0.33830902461257978</v>
      </c>
      <c r="F138" s="61">
        <f t="shared" si="18"/>
        <v>4.8223319372340118E-2</v>
      </c>
      <c r="G138" s="65">
        <f>E138/'OD 2022'!$F$12</f>
        <v>0.44134590719574956</v>
      </c>
      <c r="H138" s="66">
        <f>C138*'POP 2022 (tab20)'!$F$12</f>
        <v>148549.33126724765</v>
      </c>
      <c r="I138" s="67">
        <f t="shared" si="19"/>
        <v>65561.639371465339</v>
      </c>
    </row>
    <row r="139" spans="1:9" x14ac:dyDescent="0.2">
      <c r="A139" t="s">
        <v>167</v>
      </c>
      <c r="B139" t="s">
        <v>172</v>
      </c>
      <c r="C139" s="34" cm="1">
        <f t="array" ref="C139">INDEX(TABLE1[],MATCH($B139,TABLE1[[#All],[Column1]],0)+1,4)</f>
        <v>157354</v>
      </c>
      <c r="D139" s="13" cm="1">
        <f t="array" ref="D139">INDEX(TABLE1[],MATCH($B139,TABLE1[[#All],[Column1]],0)+8,4)</f>
        <v>36154</v>
      </c>
      <c r="E139" s="60">
        <f t="shared" si="17"/>
        <v>0.22976219225440725</v>
      </c>
      <c r="F139" s="61">
        <f t="shared" si="18"/>
        <v>6.1760419622633213E-2</v>
      </c>
      <c r="G139" s="65">
        <f>E139/'OD 2022'!$F$12</f>
        <v>0.29973957477466279</v>
      </c>
      <c r="H139" s="66">
        <f>C139*'POP 2022 (tab20)'!$F$12</f>
        <v>190249.63758486201</v>
      </c>
      <c r="I139" s="67">
        <f t="shared" si="19"/>
        <v>57025.34547072024</v>
      </c>
    </row>
    <row r="140" spans="1:9" x14ac:dyDescent="0.2">
      <c r="A140" t="s">
        <v>167</v>
      </c>
      <c r="B140" t="s">
        <v>173</v>
      </c>
      <c r="C140" s="34" cm="1">
        <f t="array" ref="C140">INDEX(TABLE1[],MATCH($B140,TABLE1[[#All],[Column1]],0)+1,4)</f>
        <v>101097</v>
      </c>
      <c r="D140" s="13" cm="1">
        <f t="array" ref="D140">INDEX(TABLE1[],MATCH($B140,TABLE1[[#All],[Column1]],0)+8,4)</f>
        <v>54076</v>
      </c>
      <c r="E140" s="60">
        <f t="shared" si="17"/>
        <v>0.53489223221262749</v>
      </c>
      <c r="F140" s="61">
        <f t="shared" si="18"/>
        <v>3.9679913714232559E-2</v>
      </c>
      <c r="G140" s="65">
        <f>E140/'OD 2022'!$F$12</f>
        <v>0.69780136000860149</v>
      </c>
      <c r="H140" s="66">
        <f>C140*'POP 2022 (tab20)'!$F$12</f>
        <v>122231.83148135284</v>
      </c>
      <c r="I140" s="67">
        <f t="shared" si="19"/>
        <v>85293.538244030206</v>
      </c>
    </row>
    <row r="141" spans="1:9" x14ac:dyDescent="0.2">
      <c r="A141" t="s">
        <v>167</v>
      </c>
      <c r="B141" t="s">
        <v>168</v>
      </c>
      <c r="C141" s="34" cm="1">
        <f t="array" ref="C141">INDEX(TABLE1[],MATCH($B141,TABLE1[[#All],[Column1]],0)+1,4)</f>
        <v>306743</v>
      </c>
      <c r="D141" s="13" cm="1">
        <f t="array" ref="D141">INDEX(TABLE1[],MATCH($B141,TABLE1[[#All],[Column1]],0)+8,4)</f>
        <v>14557</v>
      </c>
      <c r="E141" s="60">
        <f t="shared" si="17"/>
        <v>4.7456665677782381E-2</v>
      </c>
      <c r="F141" s="61">
        <f t="shared" si="18"/>
        <v>0.12039462864817786</v>
      </c>
      <c r="G141" s="65">
        <f>E141/'OD 2022'!$F$12</f>
        <v>6.1910276233486675E-2</v>
      </c>
      <c r="H141" s="66">
        <f>C141*'POP 2022 (tab20)'!$F$12</f>
        <v>370869.15224076493</v>
      </c>
      <c r="I141" s="67">
        <f t="shared" si="19"/>
        <v>22960.611661704781</v>
      </c>
    </row>
    <row r="142" spans="1:9" x14ac:dyDescent="0.2">
      <c r="A142" t="s">
        <v>167</v>
      </c>
      <c r="B142" t="s">
        <v>181</v>
      </c>
      <c r="C142" s="34" cm="1">
        <f t="array" ref="C142">INDEX(TABLE1[],MATCH($B142,TABLE1[[#All],[Column1]],0)+1,4)</f>
        <v>86914</v>
      </c>
      <c r="D142" s="13" cm="1">
        <f t="array" ref="D142">INDEX(TABLE1[],MATCH($B142,TABLE1[[#All],[Column1]],0)+8,4)</f>
        <v>50723</v>
      </c>
      <c r="E142" s="60">
        <f t="shared" si="17"/>
        <v>0.58359988034148702</v>
      </c>
      <c r="F142" s="61">
        <f t="shared" si="18"/>
        <v>3.4113178635951695E-2</v>
      </c>
      <c r="G142" s="65">
        <f>E142/'OD 2022'!$F$12</f>
        <v>0.76134362340349737</v>
      </c>
      <c r="H142" s="66">
        <f>C142*'POP 2022 (tab20)'!$F$12</f>
        <v>105083.80467640287</v>
      </c>
      <c r="I142" s="67">
        <f t="shared" si="19"/>
        <v>80004.884613357935</v>
      </c>
    </row>
    <row r="143" spans="1:9" x14ac:dyDescent="0.2">
      <c r="A143" t="s">
        <v>167</v>
      </c>
      <c r="B143" t="s">
        <v>174</v>
      </c>
      <c r="C143" s="34" cm="1">
        <f t="array" ref="C143">INDEX(TABLE1[],MATCH($B143,TABLE1[[#All],[Column1]],0)+1,4)</f>
        <v>158605</v>
      </c>
      <c r="D143" s="13" cm="1">
        <f t="array" ref="D143">INDEX(TABLE1[],MATCH($B143,TABLE1[[#All],[Column1]],0)+8,4)</f>
        <v>29017</v>
      </c>
      <c r="E143" s="60">
        <f t="shared" si="17"/>
        <v>0.18295135714510891</v>
      </c>
      <c r="F143" s="61">
        <f t="shared" si="18"/>
        <v>6.2251428970650516E-2</v>
      </c>
      <c r="G143" s="65">
        <f>E143/'OD 2022'!$F$12</f>
        <v>0.2386718261044557</v>
      </c>
      <c r="H143" s="66">
        <f>C143*'POP 2022 (tab20)'!$F$12</f>
        <v>191762.16536692451</v>
      </c>
      <c r="I143" s="67">
        <f t="shared" si="19"/>
        <v>45768.226185868487</v>
      </c>
    </row>
    <row r="144" spans="1:9" x14ac:dyDescent="0.2">
      <c r="A144" t="s">
        <v>167</v>
      </c>
      <c r="B144" t="s">
        <v>175</v>
      </c>
      <c r="C144" s="34" cm="1">
        <f t="array" ref="C144">INDEX(TABLE1[],MATCH($B144,TABLE1[[#All],[Column1]],0)+1,4)</f>
        <v>89079</v>
      </c>
      <c r="D144" s="13" cm="1">
        <f t="array" ref="D144">INDEX(TABLE1[],MATCH($B144,TABLE1[[#All],[Column1]],0)+8,4)</f>
        <v>26115</v>
      </c>
      <c r="E144" s="60">
        <f t="shared" si="17"/>
        <v>0.29316673963560436</v>
      </c>
      <c r="F144" s="61">
        <f t="shared" si="18"/>
        <v>3.4962927028004021E-2</v>
      </c>
      <c r="G144" s="65">
        <f>E144/'OD 2022'!$F$12</f>
        <v>0.38245488961539431</v>
      </c>
      <c r="H144" s="66">
        <f>C144*'POP 2022 (tab20)'!$F$12</f>
        <v>107701.40871170687</v>
      </c>
      <c r="I144" s="67">
        <f t="shared" si="19"/>
        <v>41190.930380258316</v>
      </c>
    </row>
    <row r="145" spans="1:9" x14ac:dyDescent="0.2">
      <c r="A145" t="s">
        <v>167</v>
      </c>
      <c r="B145" t="s">
        <v>182</v>
      </c>
      <c r="C145" s="34" cm="1">
        <f t="array" ref="C145">INDEX(TABLE1[],MATCH($B145,TABLE1[[#All],[Column1]],0)+1,4)</f>
        <v>73005</v>
      </c>
      <c r="D145" s="13" cm="1">
        <f t="array" ref="D145">INDEX(TABLE1[],MATCH($B145,TABLE1[[#All],[Column1]],0)+8,4)</f>
        <v>40476</v>
      </c>
      <c r="E145" s="60">
        <f t="shared" si="17"/>
        <v>0.5544277789192521</v>
      </c>
      <c r="F145" s="61">
        <f t="shared" si="18"/>
        <v>2.8653986772184614E-2</v>
      </c>
      <c r="G145" s="65">
        <f>E145/'OD 2022'!$F$12</f>
        <v>0.72328673863151505</v>
      </c>
      <c r="H145" s="66">
        <f>C145*'POP 2022 (tab20)'!$F$12</f>
        <v>88267.058936429006</v>
      </c>
      <c r="I145" s="67">
        <f t="shared" si="19"/>
        <v>63842.393186725458</v>
      </c>
    </row>
    <row r="146" spans="1:9" x14ac:dyDescent="0.2">
      <c r="A146" t="s">
        <v>167</v>
      </c>
      <c r="B146" t="s">
        <v>176</v>
      </c>
      <c r="C146" s="34" cm="1">
        <f t="array" ref="C146">INDEX(TABLE1[],MATCH($B146,TABLE1[[#All],[Column1]],0)+1,4)</f>
        <v>126468</v>
      </c>
      <c r="D146" s="13" cm="1">
        <f t="array" ref="D146">INDEX(TABLE1[],MATCH($B146,TABLE1[[#All],[Column1]],0)+8,4)</f>
        <v>64714</v>
      </c>
      <c r="E146" s="60">
        <f t="shared" si="17"/>
        <v>0.5117025650757504</v>
      </c>
      <c r="F146" s="61">
        <f t="shared" si="18"/>
        <v>4.9637865887331607E-2</v>
      </c>
      <c r="G146" s="65">
        <f>E146/'OD 2022'!$F$12</f>
        <v>0.66754894598620618</v>
      </c>
      <c r="H146" s="66">
        <f>C146*'POP 2022 (tab20)'!$F$12</f>
        <v>152906.7654211671</v>
      </c>
      <c r="I146" s="67">
        <f t="shared" si="19"/>
        <v>102072.75009106018</v>
      </c>
    </row>
    <row r="147" spans="1:9" x14ac:dyDescent="0.2">
      <c r="A147" t="s">
        <v>167</v>
      </c>
      <c r="B147" t="s">
        <v>177</v>
      </c>
      <c r="C147" s="34" cm="1">
        <f t="array" ref="C147">INDEX(TABLE1[],MATCH($B147,TABLE1[[#All],[Column1]],0)+1,4)</f>
        <v>260436</v>
      </c>
      <c r="D147" s="13" cm="1">
        <f t="array" ref="D147">INDEX(TABLE1[],MATCH($B147,TABLE1[[#All],[Column1]],0)+8,4)</f>
        <v>69217</v>
      </c>
      <c r="E147" s="60">
        <f t="shared" si="17"/>
        <v>0.26577354897172434</v>
      </c>
      <c r="F147" s="61">
        <f t="shared" si="18"/>
        <v>0.10221943290186525</v>
      </c>
      <c r="G147" s="65">
        <f>E147/'OD 2022'!$F$12</f>
        <v>0.34671870847632719</v>
      </c>
      <c r="H147" s="66">
        <f>C147*'POP 2022 (tab20)'!$F$12</f>
        <v>314881.44320481922</v>
      </c>
      <c r="I147" s="67">
        <f t="shared" si="19"/>
        <v>109175.2873111369</v>
      </c>
    </row>
    <row r="148" spans="1:9" x14ac:dyDescent="0.2">
      <c r="A148" t="s">
        <v>167</v>
      </c>
      <c r="B148" t="s">
        <v>178</v>
      </c>
      <c r="C148" s="34" cm="1">
        <f t="array" ref="C148">INDEX(TABLE1[],MATCH($B148,TABLE1[[#All],[Column1]],0)+1,4)</f>
        <v>167854</v>
      </c>
      <c r="D148" s="13" cm="1">
        <f t="array" ref="D148">INDEX(TABLE1[],MATCH($B148,TABLE1[[#All],[Column1]],0)+8,4)</f>
        <v>78106</v>
      </c>
      <c r="E148" s="60">
        <f t="shared" si="17"/>
        <v>0.46532105281971237</v>
      </c>
      <c r="F148" s="61">
        <f t="shared" si="18"/>
        <v>6.5881601200716067E-2</v>
      </c>
      <c r="G148" s="65">
        <f>E148/'OD 2022'!$F$12</f>
        <v>0.60704127662328045</v>
      </c>
      <c r="H148" s="66">
        <f>C148*'POP 2022 (tab20)'!$F$12</f>
        <v>202944.714892341</v>
      </c>
      <c r="I148" s="67">
        <f t="shared" si="19"/>
        <v>123195.81881219435</v>
      </c>
    </row>
    <row r="149" spans="1:9" x14ac:dyDescent="0.2">
      <c r="A149" t="s">
        <v>167</v>
      </c>
      <c r="B149" t="s">
        <v>179</v>
      </c>
      <c r="C149" s="34" cm="1">
        <f t="array" ref="C149">INDEX(TABLE1[],MATCH($B149,TABLE1[[#All],[Column1]],0)+1,4)</f>
        <v>214208</v>
      </c>
      <c r="D149" s="13" cm="1">
        <f t="array" ref="D149">INDEX(TABLE1[],MATCH($B149,TABLE1[[#All],[Column1]],0)+8,4)</f>
        <v>13870</v>
      </c>
      <c r="E149" s="60">
        <f t="shared" si="17"/>
        <v>6.4750149387511211E-2</v>
      </c>
      <c r="F149" s="61">
        <f t="shared" si="18"/>
        <v>8.4075244140759148E-2</v>
      </c>
      <c r="G149" s="65">
        <f>E149/'OD 2022'!$F$12</f>
        <v>8.4470739304743983E-2</v>
      </c>
      <c r="H149" s="66">
        <f>C149*'POP 2022 (tab20)'!$F$12</f>
        <v>258989.24951242498</v>
      </c>
      <c r="I149" s="67">
        <f t="shared" si="19"/>
        <v>21877.013378295345</v>
      </c>
    </row>
    <row r="150" spans="1:9" x14ac:dyDescent="0.2">
      <c r="A150" t="s">
        <v>167</v>
      </c>
      <c r="B150" t="s">
        <v>180</v>
      </c>
      <c r="C150" s="34" cm="1">
        <f t="array" ref="C150">INDEX(TABLE1[],MATCH($B150,TABLE1[[#All],[Column1]],0)+1,4)</f>
        <v>83079</v>
      </c>
      <c r="D150" s="13" cm="1">
        <f t="array" ref="D150">INDEX(TABLE1[],MATCH($B150,TABLE1[[#All],[Column1]],0)+8,4)</f>
        <v>39371</v>
      </c>
      <c r="E150" s="60">
        <f t="shared" si="17"/>
        <v>0.473898337726742</v>
      </c>
      <c r="F150" s="61">
        <f t="shared" si="18"/>
        <v>3.2607966126242387E-2</v>
      </c>
      <c r="G150" s="65">
        <f>E150/'OD 2022'!$F$12</f>
        <v>0.6182308970979471</v>
      </c>
      <c r="H150" s="66">
        <f>C150*'POP 2022 (tab20)'!$F$12</f>
        <v>100447.07882171887</v>
      </c>
      <c r="I150" s="67">
        <f t="shared" si="19"/>
        <v>62099.487650819457</v>
      </c>
    </row>
    <row r="151" spans="1:9" s="62" customFormat="1" x14ac:dyDescent="0.2">
      <c r="A151" s="62" t="s">
        <v>144</v>
      </c>
      <c r="B151" s="62" t="s">
        <v>144</v>
      </c>
      <c r="C151" s="63" cm="1">
        <f t="array" ref="C151">INDEX(TABLE1[],MATCH($B151,TABLE1[[#All],[Column1]],0)+1,4)</f>
        <v>4991156</v>
      </c>
      <c r="D151" s="67" cm="1">
        <f t="array" ref="D151">INDEX(TABLE1[],MATCH($B151,TABLE1[[#All],[Column1]],0)+8,4)</f>
        <v>1722033</v>
      </c>
      <c r="E151" s="64">
        <f t="shared" si="14"/>
        <v>0.34501686583228414</v>
      </c>
      <c r="F151" s="65">
        <f>C151/C$151</f>
        <v>1</v>
      </c>
      <c r="G151" s="65">
        <f>E151/'OD 2022'!$F$13</f>
        <v>0.47406112032557757</v>
      </c>
      <c r="H151" s="66">
        <f>C151*'POP 2022 (tab20)'!$F$13</f>
        <v>5854843</v>
      </c>
      <c r="I151" s="67">
        <f t="shared" si="15"/>
        <v>2775553.4319103654</v>
      </c>
    </row>
    <row r="152" spans="1:9" x14ac:dyDescent="0.2">
      <c r="A152" t="s">
        <v>144</v>
      </c>
      <c r="B152" t="s">
        <v>146</v>
      </c>
      <c r="C152" s="34" cm="1">
        <f t="array" ref="C152">INDEX(TABLE1[],MATCH($B152,TABLE1[[#All],[Column1]],0)+1,4)</f>
        <v>344868</v>
      </c>
      <c r="D152" s="13" cm="1">
        <f t="array" ref="D152">INDEX(TABLE1[],MATCH($B152,TABLE1[[#All],[Column1]],0)+8,4)</f>
        <v>70503</v>
      </c>
      <c r="E152" s="60">
        <f t="shared" si="14"/>
        <v>0.20443474024844288</v>
      </c>
      <c r="F152" s="61">
        <f t="shared" ref="F152:F173" si="20">C152/C$151</f>
        <v>6.9095816680544542E-2</v>
      </c>
      <c r="G152" s="65">
        <f>E152/'OD 2022'!$F$13</f>
        <v>0.28089804178661903</v>
      </c>
      <c r="H152" s="66">
        <f>C152*'POP 2022 (tab20)'!$F$13</f>
        <v>404545.15862136945</v>
      </c>
      <c r="I152" s="67">
        <f t="shared" si="15"/>
        <v>113635.94287099986</v>
      </c>
    </row>
    <row r="153" spans="1:9" x14ac:dyDescent="0.2">
      <c r="A153" t="s">
        <v>144</v>
      </c>
      <c r="B153" t="s">
        <v>147</v>
      </c>
      <c r="C153" s="34" cm="1">
        <f t="array" ref="C153">INDEX(TABLE1[],MATCH($B153,TABLE1[[#All],[Column1]],0)+1,4)</f>
        <v>85747</v>
      </c>
      <c r="D153" s="13" cm="1">
        <f t="array" ref="D153">INDEX(TABLE1[],MATCH($B153,TABLE1[[#All],[Column1]],0)+8,4)</f>
        <v>51135</v>
      </c>
      <c r="E153" s="60">
        <f t="shared" si="14"/>
        <v>0.59634739407792692</v>
      </c>
      <c r="F153" s="61">
        <f t="shared" si="20"/>
        <v>1.71797876083216E-2</v>
      </c>
      <c r="G153" s="65">
        <f>E153/'OD 2022'!$F$13</f>
        <v>0.81939505495724452</v>
      </c>
      <c r="H153" s="66">
        <f>C153*'POP 2022 (tab20)'!$F$13</f>
        <v>100584.95922006846</v>
      </c>
      <c r="I153" s="67">
        <f t="shared" si="15"/>
        <v>82418.818188000194</v>
      </c>
    </row>
    <row r="154" spans="1:9" x14ac:dyDescent="0.2">
      <c r="A154" t="s">
        <v>144</v>
      </c>
      <c r="B154" t="s">
        <v>162</v>
      </c>
      <c r="C154" s="34" cm="1">
        <f t="array" ref="C154">INDEX(TABLE1[],MATCH($B154,TABLE1[[#All],[Column1]],0)+1,4)</f>
        <v>109398</v>
      </c>
      <c r="D154" s="13" cm="1">
        <f t="array" ref="D154">INDEX(TABLE1[],MATCH($B154,TABLE1[[#All],[Column1]],0)+8,4)</f>
        <v>75784</v>
      </c>
      <c r="E154" s="60">
        <f t="shared" si="14"/>
        <v>0.69273661310078793</v>
      </c>
      <c r="F154" s="61">
        <f t="shared" si="20"/>
        <v>2.1918369211461234E-2</v>
      </c>
      <c r="G154" s="65">
        <f>E154/'OD 2022'!$F$13</f>
        <v>0.95183606199919424</v>
      </c>
      <c r="H154" s="66">
        <f>C154*'POP 2022 (tab20)'!$F$13</f>
        <v>128328.61054913931</v>
      </c>
      <c r="I154" s="67">
        <f t="shared" si="15"/>
        <v>122147.79930692102</v>
      </c>
    </row>
    <row r="155" spans="1:9" x14ac:dyDescent="0.2">
      <c r="A155" t="s">
        <v>144</v>
      </c>
      <c r="B155" t="s">
        <v>148</v>
      </c>
      <c r="C155" s="34" cm="1">
        <f t="array" ref="C155">INDEX(TABLE1[],MATCH($B155,TABLE1[[#All],[Column1]],0)+1,4)</f>
        <v>213362</v>
      </c>
      <c r="D155" s="13" cm="1">
        <f t="array" ref="D155">INDEX(TABLE1[],MATCH($B155,TABLE1[[#All],[Column1]],0)+8,4)</f>
        <v>101549</v>
      </c>
      <c r="E155" s="60">
        <f t="shared" si="14"/>
        <v>0.47594698212427705</v>
      </c>
      <c r="F155" s="61">
        <f t="shared" si="20"/>
        <v>4.2748012684836939E-2</v>
      </c>
      <c r="G155" s="65">
        <f>E155/'OD 2022'!$F$13</f>
        <v>0.65396211578564467</v>
      </c>
      <c r="H155" s="66">
        <f>C155*'POP 2022 (tab20)'!$F$13</f>
        <v>250282.90283172877</v>
      </c>
      <c r="I155" s="67">
        <f t="shared" si="15"/>
        <v>163675.53668081027</v>
      </c>
    </row>
    <row r="156" spans="1:9" x14ac:dyDescent="0.2">
      <c r="A156" t="s">
        <v>144</v>
      </c>
      <c r="B156" t="s">
        <v>149</v>
      </c>
      <c r="C156" s="34" cm="1">
        <f t="array" ref="C156">INDEX(TABLE1[],MATCH($B156,TABLE1[[#All],[Column1]],0)+1,4)</f>
        <v>416193</v>
      </c>
      <c r="D156" s="13" cm="1">
        <f t="array" ref="D156">INDEX(TABLE1[],MATCH($B156,TABLE1[[#All],[Column1]],0)+8,4)</f>
        <v>69211</v>
      </c>
      <c r="E156" s="60">
        <f t="shared" si="14"/>
        <v>0.16629544466149118</v>
      </c>
      <c r="F156" s="61">
        <f t="shared" si="20"/>
        <v>8.3386093321867721E-2</v>
      </c>
      <c r="G156" s="65">
        <f>E156/'OD 2022'!$F$13</f>
        <v>0.22849377119896691</v>
      </c>
      <c r="H156" s="66">
        <f>C156*'POP 2022 (tab20)'!$F$13</f>
        <v>488212.48478288396</v>
      </c>
      <c r="I156" s="67">
        <f t="shared" si="15"/>
        <v>111553.51179445939</v>
      </c>
    </row>
    <row r="157" spans="1:9" x14ac:dyDescent="0.2">
      <c r="A157" t="s">
        <v>144</v>
      </c>
      <c r="B157" t="s">
        <v>150</v>
      </c>
      <c r="C157" s="34" cm="1">
        <f t="array" ref="C157">INDEX(TABLE1[],MATCH($B157,TABLE1[[#All],[Column1]],0)+1,4)</f>
        <v>192306</v>
      </c>
      <c r="D157" s="13" cm="1">
        <f t="array" ref="D157">INDEX(TABLE1[],MATCH($B157,TABLE1[[#All],[Column1]],0)+8,4)</f>
        <v>59113</v>
      </c>
      <c r="E157" s="60">
        <f t="shared" si="14"/>
        <v>0.30739030503468429</v>
      </c>
      <c r="F157" s="61">
        <f t="shared" si="20"/>
        <v>3.8529350715545654E-2</v>
      </c>
      <c r="G157" s="65">
        <f>E157/'OD 2022'!$F$13</f>
        <v>0.42236135914816453</v>
      </c>
      <c r="H157" s="66">
        <f>C157*'POP 2022 (tab20)'!$F$13</f>
        <v>225583.29933145747</v>
      </c>
      <c r="I157" s="67">
        <f t="shared" si="15"/>
        <v>95277.66890676161</v>
      </c>
    </row>
    <row r="158" spans="1:9" x14ac:dyDescent="0.2">
      <c r="A158" t="s">
        <v>144</v>
      </c>
      <c r="B158" t="s">
        <v>151</v>
      </c>
      <c r="C158" s="34" cm="1">
        <f t="array" ref="C158">INDEX(TABLE1[],MATCH($B158,TABLE1[[#All],[Column1]],0)+1,4)</f>
        <v>89682</v>
      </c>
      <c r="D158" s="13" cm="1">
        <f t="array" ref="D158">INDEX(TABLE1[],MATCH($B158,TABLE1[[#All],[Column1]],0)+8,4)</f>
        <v>41451</v>
      </c>
      <c r="E158" s="60">
        <f t="shared" si="14"/>
        <v>0.46219977252960459</v>
      </c>
      <c r="F158" s="61">
        <f t="shared" si="20"/>
        <v>1.7968182120534804E-2</v>
      </c>
      <c r="G158" s="65">
        <f>E158/'OD 2022'!$F$13</f>
        <v>0.63507313316712843</v>
      </c>
      <c r="H158" s="66">
        <f>C158*'POP 2022 (tab20)'!$F$13</f>
        <v>105200.88531113834</v>
      </c>
      <c r="I158" s="67">
        <f t="shared" si="15"/>
        <v>66810.255846500368</v>
      </c>
    </row>
    <row r="159" spans="1:9" x14ac:dyDescent="0.2">
      <c r="A159" t="s">
        <v>144</v>
      </c>
      <c r="B159" t="s">
        <v>163</v>
      </c>
      <c r="C159" s="34" cm="1">
        <f t="array" ref="C159">INDEX(TABLE1[],MATCH($B159,TABLE1[[#All],[Column1]],0)+1,4)</f>
        <v>58108</v>
      </c>
      <c r="D159" s="13" cm="1">
        <f t="array" ref="D159">INDEX(TABLE1[],MATCH($B159,TABLE1[[#All],[Column1]],0)+8,4)</f>
        <v>32262</v>
      </c>
      <c r="E159" s="60">
        <f t="shared" si="14"/>
        <v>0.55520754457217592</v>
      </c>
      <c r="F159" s="61">
        <f t="shared" si="20"/>
        <v>1.1642192710466273E-2</v>
      </c>
      <c r="G159" s="65">
        <f>E159/'OD 2022'!$F$13</f>
        <v>0.7628679541742861</v>
      </c>
      <c r="H159" s="66">
        <f>C159*'POP 2022 (tab20)'!$F$13</f>
        <v>68163.210495524487</v>
      </c>
      <c r="I159" s="67">
        <f t="shared" si="15"/>
        <v>51999.528940671989</v>
      </c>
    </row>
    <row r="160" spans="1:9" x14ac:dyDescent="0.2">
      <c r="A160" t="s">
        <v>144</v>
      </c>
      <c r="B160" t="s">
        <v>152</v>
      </c>
      <c r="C160" s="34" cm="1">
        <f t="array" ref="C160">INDEX(TABLE1[],MATCH($B160,TABLE1[[#All],[Column1]],0)+1,4)</f>
        <v>181796</v>
      </c>
      <c r="D160" s="13" cm="1">
        <f t="array" ref="D160">INDEX(TABLE1[],MATCH($B160,TABLE1[[#All],[Column1]],0)+8,4)</f>
        <v>64181</v>
      </c>
      <c r="E160" s="60">
        <f t="shared" si="14"/>
        <v>0.35303857070562611</v>
      </c>
      <c r="F160" s="61">
        <f t="shared" si="20"/>
        <v>3.6423626109863126E-2</v>
      </c>
      <c r="G160" s="65">
        <f>E160/'OD 2022'!$F$13</f>
        <v>0.485083127583119</v>
      </c>
      <c r="H160" s="66">
        <f>C160*'POP 2022 (tab20)'!$F$13</f>
        <v>213254.61236394936</v>
      </c>
      <c r="I160" s="67">
        <f t="shared" si="15"/>
        <v>103446.21433703024</v>
      </c>
    </row>
    <row r="161" spans="1:9" x14ac:dyDescent="0.2">
      <c r="A161" t="s">
        <v>144</v>
      </c>
      <c r="B161" t="s">
        <v>153</v>
      </c>
      <c r="C161" s="34" cm="1">
        <f t="array" ref="C161">INDEX(TABLE1[],MATCH($B161,TABLE1[[#All],[Column1]],0)+1,4)</f>
        <v>144610</v>
      </c>
      <c r="D161" s="13" cm="1">
        <f t="array" ref="D161">INDEX(TABLE1[],MATCH($B161,TABLE1[[#All],[Column1]],0)+8,4)</f>
        <v>82158</v>
      </c>
      <c r="E161" s="60">
        <f t="shared" si="14"/>
        <v>0.56813498374939497</v>
      </c>
      <c r="F161" s="61">
        <f t="shared" si="20"/>
        <v>2.8973247880851649E-2</v>
      </c>
      <c r="G161" s="65">
        <f>E161/'OD 2022'!$F$13</f>
        <v>0.78063055335769038</v>
      </c>
      <c r="H161" s="66">
        <f>C161*'POP 2022 (tab20)'!$F$13</f>
        <v>169633.81754246913</v>
      </c>
      <c r="I161" s="67">
        <f t="shared" si="15"/>
        <v>132421.34085635515</v>
      </c>
    </row>
    <row r="162" spans="1:9" x14ac:dyDescent="0.2">
      <c r="A162" t="s">
        <v>144</v>
      </c>
      <c r="B162" t="s">
        <v>154</v>
      </c>
      <c r="C162" s="34" cm="1">
        <f t="array" ref="C162">INDEX(TABLE1[],MATCH($B162,TABLE1[[#All],[Column1]],0)+1,4)</f>
        <v>594315</v>
      </c>
      <c r="D162" s="13" cm="1">
        <f t="array" ref="D162">INDEX(TABLE1[],MATCH($B162,TABLE1[[#All],[Column1]],0)+8,4)</f>
        <v>116365</v>
      </c>
      <c r="E162" s="60">
        <f t="shared" si="14"/>
        <v>0.19579684174217377</v>
      </c>
      <c r="F162" s="61">
        <f t="shared" si="20"/>
        <v>0.11907361741448273</v>
      </c>
      <c r="G162" s="65">
        <f>E162/'OD 2022'!$F$13</f>
        <v>0.26902937028482893</v>
      </c>
      <c r="H162" s="66">
        <f>C162*'POP 2022 (tab20)'!$F$13</f>
        <v>697157.33540386229</v>
      </c>
      <c r="I162" s="67">
        <f t="shared" si="15"/>
        <v>187555.79893315033</v>
      </c>
    </row>
    <row r="163" spans="1:9" x14ac:dyDescent="0.2">
      <c r="A163" t="s">
        <v>144</v>
      </c>
      <c r="B163" t="s">
        <v>155</v>
      </c>
      <c r="C163" s="34" cm="1">
        <f t="array" ref="C163">INDEX(TABLE1[],MATCH($B163,TABLE1[[#All],[Column1]],0)+1,4)</f>
        <v>398481</v>
      </c>
      <c r="D163" s="13" cm="1">
        <f t="array" ref="D163">INDEX(TABLE1[],MATCH($B163,TABLE1[[#All],[Column1]],0)+8,4)</f>
        <v>101549</v>
      </c>
      <c r="E163" s="60">
        <f t="shared" si="14"/>
        <v>0.25484025587167269</v>
      </c>
      <c r="F163" s="61">
        <f t="shared" si="20"/>
        <v>7.9837416422167531E-2</v>
      </c>
      <c r="G163" s="65">
        <f>E163/'OD 2022'!$F$13</f>
        <v>0.35015638122835646</v>
      </c>
      <c r="H163" s="66">
        <f>C163*'POP 2022 (tab20)'!$F$13</f>
        <v>467435.53867741261</v>
      </c>
      <c r="I163" s="67">
        <f t="shared" si="15"/>
        <v>163675.53668081024</v>
      </c>
    </row>
    <row r="164" spans="1:9" x14ac:dyDescent="0.2">
      <c r="A164" t="s">
        <v>144</v>
      </c>
      <c r="B164" t="s">
        <v>164</v>
      </c>
      <c r="C164" s="34" cm="1">
        <f t="array" ref="C164">INDEX(TABLE1[],MATCH($B164,TABLE1[[#All],[Column1]],0)+1,4)</f>
        <v>120594</v>
      </c>
      <c r="D164" s="13" cm="1">
        <f t="array" ref="D164">INDEX(TABLE1[],MATCH($B164,TABLE1[[#All],[Column1]],0)+8,4)</f>
        <v>71394</v>
      </c>
      <c r="E164" s="60">
        <f t="shared" si="14"/>
        <v>0.59201950345788346</v>
      </c>
      <c r="F164" s="61">
        <f t="shared" si="20"/>
        <v>2.4161536926515622E-2</v>
      </c>
      <c r="G164" s="65">
        <f>E164/'OD 2022'!$F$13</f>
        <v>0.81344843356227281</v>
      </c>
      <c r="H164" s="66">
        <f>C164*'POP 2022 (tab20)'!$F$13</f>
        <v>141462.00534345148</v>
      </c>
      <c r="I164" s="67">
        <f t="shared" si="15"/>
        <v>115072.04665520848</v>
      </c>
    </row>
    <row r="165" spans="1:9" x14ac:dyDescent="0.2">
      <c r="A165" t="s">
        <v>144</v>
      </c>
      <c r="B165" t="s">
        <v>165</v>
      </c>
      <c r="C165" s="34" cm="1">
        <f t="array" ref="C165">INDEX(TABLE1[],MATCH($B165,TABLE1[[#All],[Column1]],0)+1,4)</f>
        <v>320352</v>
      </c>
      <c r="D165" s="13" cm="1">
        <f t="array" ref="D165">INDEX(TABLE1[],MATCH($B165,TABLE1[[#All],[Column1]],0)+8,4)</f>
        <v>59029</v>
      </c>
      <c r="E165" s="60">
        <f t="shared" si="14"/>
        <v>0.18426293577065228</v>
      </c>
      <c r="F165" s="61">
        <f t="shared" si="20"/>
        <v>6.41839285327888E-2</v>
      </c>
      <c r="G165" s="65">
        <f>E165/'OD 2022'!$F$13</f>
        <v>0.25318151782289366</v>
      </c>
      <c r="H165" s="66">
        <f>C165*'POP 2022 (tab20)'!$F$13</f>
        <v>375786.82468269876</v>
      </c>
      <c r="I165" s="67">
        <f t="shared" si="15"/>
        <v>95142.278651011307</v>
      </c>
    </row>
    <row r="166" spans="1:9" x14ac:dyDescent="0.2">
      <c r="A166" t="s">
        <v>144</v>
      </c>
      <c r="B166" t="s">
        <v>156</v>
      </c>
      <c r="C166" s="34" cm="1">
        <f t="array" ref="C166">INDEX(TABLE1[],MATCH($B166,TABLE1[[#All],[Column1]],0)+1,4)</f>
        <v>153129</v>
      </c>
      <c r="D166" s="13" cm="1">
        <f t="array" ref="D166">INDEX(TABLE1[],MATCH($B166,TABLE1[[#All],[Column1]],0)+8,4)</f>
        <v>83438</v>
      </c>
      <c r="E166" s="60">
        <f t="shared" si="14"/>
        <v>0.5448869907071815</v>
      </c>
      <c r="F166" s="61">
        <f t="shared" si="20"/>
        <v>3.0680066902336853E-2</v>
      </c>
      <c r="G166" s="65">
        <f>E166/'OD 2022'!$F$13</f>
        <v>0.74868727545350133</v>
      </c>
      <c r="H166" s="66">
        <f>C166*'POP 2022 (tab20)'!$F$13</f>
        <v>179626.97494267861</v>
      </c>
      <c r="I166" s="67">
        <f t="shared" si="15"/>
        <v>134484.43046778839</v>
      </c>
    </row>
    <row r="167" spans="1:9" x14ac:dyDescent="0.2">
      <c r="A167" t="s">
        <v>144</v>
      </c>
      <c r="B167" t="s">
        <v>157</v>
      </c>
      <c r="C167" s="34" cm="1">
        <f t="array" ref="C167">INDEX(TABLE1[],MATCH($B167,TABLE1[[#All],[Column1]],0)+1,4)</f>
        <v>368420</v>
      </c>
      <c r="D167" s="13" cm="1">
        <f t="array" ref="D167">INDEX(TABLE1[],MATCH($B167,TABLE1[[#All],[Column1]],0)+8,4)</f>
        <v>159280</v>
      </c>
      <c r="E167" s="60">
        <f t="shared" si="14"/>
        <v>0.43233266380761087</v>
      </c>
      <c r="F167" s="61">
        <f t="shared" si="20"/>
        <v>7.3814563199387076E-2</v>
      </c>
      <c r="G167" s="65">
        <f>E167/'OD 2022'!$F$13</f>
        <v>0.59403503786277623</v>
      </c>
      <c r="H167" s="66">
        <f>C167*'POP 2022 (tab20)'!$F$13</f>
        <v>432172.67864598904</v>
      </c>
      <c r="I167" s="67">
        <f t="shared" si="15"/>
        <v>256725.71352272751</v>
      </c>
    </row>
    <row r="168" spans="1:9" x14ac:dyDescent="0.2">
      <c r="A168" t="s">
        <v>144</v>
      </c>
      <c r="B168" t="s">
        <v>166</v>
      </c>
      <c r="C168" s="34" cm="1">
        <f t="array" ref="C168">INDEX(TABLE1[],MATCH($B168,TABLE1[[#All],[Column1]],0)+1,4)</f>
        <v>105327</v>
      </c>
      <c r="D168" s="13" cm="1">
        <f t="array" ref="D168">INDEX(TABLE1[],MATCH($B168,TABLE1[[#All],[Column1]],0)+8,4)</f>
        <v>59500</v>
      </c>
      <c r="E168" s="60">
        <f t="shared" si="14"/>
        <v>0.56490738367180304</v>
      </c>
      <c r="F168" s="61">
        <f t="shared" si="20"/>
        <v>2.1102726502637868E-2</v>
      </c>
      <c r="G168" s="65">
        <f>E168/'OD 2022'!$F$13</f>
        <v>0.77619575651071548</v>
      </c>
      <c r="H168" s="66">
        <f>C168*'POP 2022 (tab20)'!$F$13</f>
        <v>123553.15054488379</v>
      </c>
      <c r="I168" s="67">
        <f t="shared" si="15"/>
        <v>95901.431156468389</v>
      </c>
    </row>
    <row r="169" spans="1:9" x14ac:dyDescent="0.2">
      <c r="A169" t="s">
        <v>144</v>
      </c>
      <c r="B169" t="s">
        <v>158</v>
      </c>
      <c r="C169" s="34" cm="1">
        <f t="array" ref="C169">INDEX(TABLE1[],MATCH($B169,TABLE1[[#All],[Column1]],0)+1,4)</f>
        <v>214412</v>
      </c>
      <c r="D169" s="13" cm="1">
        <f t="array" ref="D169">INDEX(TABLE1[],MATCH($B169,TABLE1[[#All],[Column1]],0)+8,4)</f>
        <v>107319</v>
      </c>
      <c r="E169" s="60">
        <f t="shared" si="14"/>
        <v>0.50052702274126448</v>
      </c>
      <c r="F169" s="61">
        <f t="shared" si="20"/>
        <v>4.295838479101835E-2</v>
      </c>
      <c r="G169" s="65">
        <f>E169/'OD 2022'!$F$13</f>
        <v>0.6877356577382332</v>
      </c>
      <c r="H169" s="66">
        <f>C169*'POP 2022 (tab20)'!$F$13</f>
        <v>251514.59848500026</v>
      </c>
      <c r="I169" s="67">
        <f t="shared" si="15"/>
        <v>172975.55781984929</v>
      </c>
    </row>
    <row r="170" spans="1:9" x14ac:dyDescent="0.2">
      <c r="A170" t="s">
        <v>144</v>
      </c>
      <c r="B170" t="s">
        <v>159</v>
      </c>
      <c r="C170" s="34" cm="1">
        <f t="array" ref="C170">INDEX(TABLE1[],MATCH($B170,TABLE1[[#All],[Column1]],0)+1,4)</f>
        <v>141640</v>
      </c>
      <c r="D170" s="13" cm="1">
        <f t="array" ref="D170">INDEX(TABLE1[],MATCH($B170,TABLE1[[#All],[Column1]],0)+8,4)</f>
        <v>62150</v>
      </c>
      <c r="E170" s="60">
        <f t="shared" si="14"/>
        <v>0.43878847783112113</v>
      </c>
      <c r="F170" s="61">
        <f t="shared" si="20"/>
        <v>2.8378195351938508E-2</v>
      </c>
      <c r="G170" s="65">
        <f>E170/'OD 2022'!$F$13</f>
        <v>0.60290547502594538</v>
      </c>
      <c r="H170" s="66">
        <f>C170*'POP 2022 (tab20)'!$F$13</f>
        <v>166149.87840892971</v>
      </c>
      <c r="I170" s="67">
        <f t="shared" si="15"/>
        <v>100172.67136763883</v>
      </c>
    </row>
    <row r="171" spans="1:9" x14ac:dyDescent="0.2">
      <c r="A171" t="s">
        <v>144</v>
      </c>
      <c r="B171" t="s">
        <v>160</v>
      </c>
      <c r="C171" s="34" cm="1">
        <f t="array" ref="C171">INDEX(TABLE1[],MATCH($B171,TABLE1[[#All],[Column1]],0)+1,4)</f>
        <v>186457</v>
      </c>
      <c r="D171" s="13" cm="1">
        <f t="array" ref="D171">INDEX(TABLE1[],MATCH($B171,TABLE1[[#All],[Column1]],0)+8,4)</f>
        <v>78717</v>
      </c>
      <c r="E171" s="60">
        <f t="shared" si="14"/>
        <v>0.4221724043613273</v>
      </c>
      <c r="F171" s="61">
        <f t="shared" si="20"/>
        <v>3.735747790692176E-2</v>
      </c>
      <c r="G171" s="65">
        <f>E171/'OD 2022'!$F$13</f>
        <v>0.58007460736531435</v>
      </c>
      <c r="H171" s="66">
        <f>C171*'POP 2022 (tab20)'!$F$13</f>
        <v>218722.16802099554</v>
      </c>
      <c r="I171" s="67">
        <f t="shared" si="15"/>
        <v>126875.17573686931</v>
      </c>
    </row>
    <row r="172" spans="1:9" x14ac:dyDescent="0.2">
      <c r="A172" t="s">
        <v>144</v>
      </c>
      <c r="B172" t="s">
        <v>161</v>
      </c>
      <c r="C172" s="34" cm="1">
        <f t="array" ref="C172">INDEX(TABLE1[],MATCH($B172,TABLE1[[#All],[Column1]],0)+1,4)</f>
        <v>205139</v>
      </c>
      <c r="D172" s="13" cm="1">
        <f t="array" ref="D172">INDEX(TABLE1[],MATCH($B172,TABLE1[[#All],[Column1]],0)+8,4)</f>
        <v>107091</v>
      </c>
      <c r="E172" s="60">
        <f t="shared" si="14"/>
        <v>0.52204115258434525</v>
      </c>
      <c r="F172" s="61">
        <f t="shared" si="20"/>
        <v>4.1100498561856214E-2</v>
      </c>
      <c r="G172" s="65">
        <f>E172/'OD 2022'!$F$13</f>
        <v>0.71729656767125261</v>
      </c>
      <c r="H172" s="66">
        <f>C172*'POP 2022 (tab20)'!$F$13</f>
        <v>240636.9663013939</v>
      </c>
      <c r="I172" s="67">
        <f t="shared" si="15"/>
        <v>172608.06998281271</v>
      </c>
    </row>
    <row r="173" spans="1:9" x14ac:dyDescent="0.2">
      <c r="A173" t="s">
        <v>144</v>
      </c>
      <c r="B173" t="s">
        <v>145</v>
      </c>
      <c r="C173" s="34" cm="1">
        <f t="array" ref="C173">INDEX(TABLE1[],MATCH($B173,TABLE1[[#All],[Column1]],0)+1,4)</f>
        <v>346820</v>
      </c>
      <c r="D173" s="13" cm="1">
        <f t="array" ref="D173">INDEX(TABLE1[],MATCH($B173,TABLE1[[#All],[Column1]],0)+8,4)</f>
        <v>68854</v>
      </c>
      <c r="E173" s="60">
        <f t="shared" si="14"/>
        <v>0.19852949656882532</v>
      </c>
      <c r="F173" s="61">
        <f t="shared" si="20"/>
        <v>6.948690844365514E-2</v>
      </c>
      <c r="G173" s="65">
        <f>E173/'OD 2022'!$F$13</f>
        <v>0.27278410095708322</v>
      </c>
      <c r="H173" s="66">
        <f>C173*'POP 2022 (tab20)'!$F$13</f>
        <v>406834.93949297519</v>
      </c>
      <c r="I173" s="67">
        <f t="shared" si="15"/>
        <v>110978.10320752059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C472-DF5E-4AA3-AFCF-42AE69C41401}">
  <dimension ref="A1:P28"/>
  <sheetViews>
    <sheetView zoomScale="90" zoomScaleNormal="90" workbookViewId="0">
      <pane xSplit="2" topLeftCell="F1" activePane="topRight" state="frozen"/>
      <selection pane="topRight" activeCell="N10" sqref="N10"/>
    </sheetView>
  </sheetViews>
  <sheetFormatPr baseColWidth="10" defaultColWidth="8.83203125" defaultRowHeight="15" x14ac:dyDescent="0.2"/>
  <cols>
    <col min="1" max="2" width="24.5" customWidth="1"/>
    <col min="3" max="3" width="15.1640625" customWidth="1"/>
    <col min="4" max="4" width="13.6640625" customWidth="1"/>
    <col min="5" max="6" width="15.1640625" customWidth="1"/>
    <col min="7" max="7" width="13.5" customWidth="1"/>
    <col min="8" max="8" width="14.5" customWidth="1"/>
    <col min="11" max="11" width="10.5" customWidth="1"/>
    <col min="13" max="13" width="12.1640625" customWidth="1"/>
    <col min="14" max="14" width="17.83203125" customWidth="1"/>
    <col min="15" max="15" width="15.33203125" customWidth="1"/>
    <col min="16" max="16" width="19.83203125" customWidth="1"/>
  </cols>
  <sheetData>
    <row r="1" spans="1:16" x14ac:dyDescent="0.2">
      <c r="A1" t="s">
        <v>491</v>
      </c>
      <c r="B1" t="s">
        <v>468</v>
      </c>
      <c r="C1" t="s">
        <v>302</v>
      </c>
      <c r="D1" t="s">
        <v>303</v>
      </c>
      <c r="E1" t="s">
        <v>489</v>
      </c>
      <c r="F1" t="s">
        <v>490</v>
      </c>
      <c r="G1" t="s">
        <v>266</v>
      </c>
      <c r="H1" t="s">
        <v>267</v>
      </c>
      <c r="I1" t="s">
        <v>484</v>
      </c>
      <c r="J1" t="s">
        <v>494</v>
      </c>
      <c r="K1" t="s">
        <v>496</v>
      </c>
      <c r="L1" t="s">
        <v>495</v>
      </c>
      <c r="M1" t="s">
        <v>497</v>
      </c>
      <c r="N1" t="s">
        <v>498</v>
      </c>
      <c r="O1" s="70" t="s">
        <v>499</v>
      </c>
      <c r="P1" t="s">
        <v>551</v>
      </c>
    </row>
    <row r="2" spans="1:16" x14ac:dyDescent="0.2">
      <c r="A2" t="s">
        <v>102</v>
      </c>
      <c r="B2" t="s">
        <v>0</v>
      </c>
      <c r="C2" s="13" cm="1">
        <f t="array" ref="C2">INDEX(TABLE1[],MATCH($A2,TABLE1[[#All],[Column1]],0)+1,4)</f>
        <v>2263934</v>
      </c>
      <c r="D2" s="13" cm="1">
        <f t="array" ref="D2">INDEX(TABLE1[],MATCH($A2,TABLE1[[#All],[Column1]],0)+8,4)</f>
        <v>325593</v>
      </c>
      <c r="E2" s="39">
        <f t="shared" ref="E2:E12" si="0">D2/C2</f>
        <v>0.14381735509957447</v>
      </c>
      <c r="F2" s="39">
        <f>E2/'OD 2022'!$F$3</f>
        <v>4.5372838885668898E-2</v>
      </c>
      <c r="G2" s="13">
        <f>C2*'POP 2022 (tab20)'!$F$3</f>
        <v>2670078</v>
      </c>
      <c r="H2" s="13">
        <f t="shared" ref="H2:H13" si="1">F2*G2</f>
        <v>121149.01890616905</v>
      </c>
      <c r="I2" s="13" t="s">
        <v>485</v>
      </c>
      <c r="J2" s="69">
        <f>Table5[[#This Row],[/POP OD 2022]]*100</f>
        <v>4.5372838885668898</v>
      </c>
      <c r="K2" s="69">
        <f>100-Table5[[#This Row],[% of Pop 22]]-Table5[[#This Row],[% of POP IMP 22]]</f>
        <v>64.102699128695804</v>
      </c>
      <c r="L2" s="69">
        <v>31.360016982737307</v>
      </c>
      <c r="M2" s="13">
        <f>Table5[[#This Row],[POP 2022]]*Table5[[#This Row],[% of POP IMP 22]]/100</f>
        <v>837336.91425233264</v>
      </c>
      <c r="N2" s="13">
        <f>Table5[[#This Row],[POP 2022]]*Table5[[#This Row],[% of Pop UNIMP 22]]/100</f>
        <v>1711592.0668414983</v>
      </c>
      <c r="O2" s="13">
        <f>Table5[[#This Row],[POP UNIMP 222]]+Table5[[#This Row],[POP IMP 22]]+Table5[[#This Row],[POP OD 2022]]</f>
        <v>2670078</v>
      </c>
      <c r="P2" s="13">
        <f>Table5[[#This Row],[POP OD 2022]]/G$19*100</f>
        <v>1.7072873012123087</v>
      </c>
    </row>
    <row r="3" spans="1:16" x14ac:dyDescent="0.2">
      <c r="A3" t="s">
        <v>225</v>
      </c>
      <c r="B3" t="s">
        <v>1</v>
      </c>
      <c r="C3" s="13" cm="1">
        <f t="array" ref="C3">INDEX(TABLE1[],MATCH($A3,TABLE1[[#All],[Column1]],0)+1,4)</f>
        <v>1385539</v>
      </c>
      <c r="D3" s="13" cm="1">
        <f t="array" ref="D3">INDEX(TABLE1[],MATCH($A3,TABLE1[[#All],[Column1]],0)+8,4)</f>
        <v>80511</v>
      </c>
      <c r="E3" s="39">
        <f t="shared" si="0"/>
        <v>5.810807202106906E-2</v>
      </c>
      <c r="F3" s="39">
        <f>E3/'OD 2022'!$F$4</f>
        <v>9.3844761428833856E-2</v>
      </c>
      <c r="G3" s="13">
        <f>C3*'POP 2022 (tab20)'!$F$4</f>
        <v>1465801.9999999998</v>
      </c>
      <c r="H3" s="13">
        <f t="shared" si="1"/>
        <v>137557.83899190751</v>
      </c>
      <c r="I3" s="13" t="s">
        <v>485</v>
      </c>
      <c r="J3" s="69">
        <f>Table5[[#This Row],[/POP OD 2022]]*100</f>
        <v>9.3844761428833863</v>
      </c>
      <c r="K3" s="69">
        <f>100-Table5[[#This Row],[% of Pop 22]]-Table5[[#This Row],[% of POP IMP 22]]</f>
        <v>35.517685608979491</v>
      </c>
      <c r="L3" s="69">
        <v>55.097838248137123</v>
      </c>
      <c r="M3" s="13">
        <f>Table5[[#This Row],[POP 2022]]*Table5[[#This Row],[% of POP IMP 22]]/100</f>
        <v>807625.21499795886</v>
      </c>
      <c r="N3" s="13">
        <f>Table5[[#This Row],[POP 2022]]*Table5[[#This Row],[% of Pop UNIMP 22]]/100</f>
        <v>520618.94601013348</v>
      </c>
      <c r="O3" s="13">
        <f>Table5[[#This Row],[POP UNIMP 222]]+Table5[[#This Row],[POP IMP 22]]+Table5[[#This Row],[POP OD 2022]]</f>
        <v>1465801.9999999998</v>
      </c>
      <c r="P3" s="13">
        <f>Table5[[#This Row],[POP OD 2022]]/G$19*100</f>
        <v>1.9385278875017959</v>
      </c>
    </row>
    <row r="4" spans="1:16" x14ac:dyDescent="0.2">
      <c r="A4" t="s">
        <v>210</v>
      </c>
      <c r="B4" t="s">
        <v>2</v>
      </c>
      <c r="C4" s="13" cm="1">
        <f t="array" ref="C4">INDEX(TABLE1[],MATCH($A4,TABLE1[[#All],[Column1]],0)+1,4)</f>
        <v>1452760</v>
      </c>
      <c r="D4" s="13" cm="1">
        <f t="array" ref="D4">INDEX(TABLE1[],MATCH($A4,TABLE1[[#All],[Column1]],0)+8,4)</f>
        <v>148643</v>
      </c>
      <c r="E4" s="39">
        <f t="shared" si="0"/>
        <v>0.10231765742448856</v>
      </c>
      <c r="F4" s="39">
        <f>E4/'OD 2022'!$F$5</f>
        <v>0.10480604864026191</v>
      </c>
      <c r="G4" s="13">
        <f>C4*'POP 2022 (tab20)'!$F$5</f>
        <v>1564289</v>
      </c>
      <c r="H4" s="13">
        <f t="shared" si="1"/>
        <v>163946.94902142667</v>
      </c>
      <c r="I4" s="13" t="s">
        <v>485</v>
      </c>
      <c r="J4" s="69">
        <f>Table5[[#This Row],[/POP OD 2022]]*100</f>
        <v>10.480604864026191</v>
      </c>
      <c r="K4" s="69">
        <f>100-Table5[[#This Row],[% of Pop 22]]-Table5[[#This Row],[% of POP IMP 22]]</f>
        <v>42.557223766243169</v>
      </c>
      <c r="L4" s="69">
        <v>46.96217136973064</v>
      </c>
      <c r="M4" s="13">
        <f>Table5[[#This Row],[POP 2022]]*Table5[[#This Row],[% of POP IMP 22]]/100</f>
        <v>734624.08089784579</v>
      </c>
      <c r="N4" s="13">
        <f>Table5[[#This Row],[POP 2022]]*Table5[[#This Row],[% of Pop UNIMP 22]]/100</f>
        <v>665717.97008072759</v>
      </c>
      <c r="O4" s="13">
        <f>Table5[[#This Row],[POP UNIMP 222]]+Table5[[#This Row],[POP IMP 22]]+Table5[[#This Row],[POP OD 2022]]</f>
        <v>1564289.0000000002</v>
      </c>
      <c r="P4" s="13">
        <f>Table5[[#This Row],[POP OD 2022]]/G$19*100</f>
        <v>2.3104152775151396</v>
      </c>
    </row>
    <row r="5" spans="1:16" x14ac:dyDescent="0.2">
      <c r="A5" t="s">
        <v>183</v>
      </c>
      <c r="B5" t="s">
        <v>3</v>
      </c>
      <c r="C5" s="13" cm="1">
        <f t="array" ref="C5">INDEX(TABLE1[],MATCH($A5,TABLE1[[#All],[Column1]],0)+1,4)</f>
        <v>1847835</v>
      </c>
      <c r="D5" s="13" cm="1">
        <f t="array" ref="D5">INDEX(TABLE1[],MATCH($A5,TABLE1[[#All],[Column1]],0)+8,4)</f>
        <v>450747</v>
      </c>
      <c r="E5" s="39">
        <f t="shared" si="0"/>
        <v>0.24393249397267613</v>
      </c>
      <c r="F5" s="39">
        <f>E5/'OD 2022'!$F$6</f>
        <v>0.24254108243289918</v>
      </c>
      <c r="G5" s="13">
        <f>C5*'POP 2022 (tab20)'!$F$6</f>
        <v>2235836</v>
      </c>
      <c r="H5" s="13">
        <f t="shared" si="1"/>
        <v>542282.08358244353</v>
      </c>
      <c r="I5" s="13" t="s">
        <v>271</v>
      </c>
      <c r="J5" s="69">
        <f>Table5[[#This Row],[/POP OD 2022]]*100</f>
        <v>24.254108243289917</v>
      </c>
      <c r="K5" s="69">
        <f>100-Table5[[#This Row],[% of Pop 22]]-Table5[[#This Row],[% of POP IMP 22]]</f>
        <v>40.240673763268433</v>
      </c>
      <c r="L5" s="69">
        <v>35.505217993441647</v>
      </c>
      <c r="M5" s="13">
        <f>Table5[[#This Row],[POP 2022]]*Table5[[#This Row],[% of POP IMP 22]]/100</f>
        <v>793838.4457758459</v>
      </c>
      <c r="N5" s="13">
        <f>Table5[[#This Row],[POP 2022]]*Table5[[#This Row],[% of Pop UNIMP 22]]/100</f>
        <v>899715.47064171045</v>
      </c>
      <c r="O5" s="13">
        <f>Table5[[#This Row],[POP UNIMP 222]]+Table5[[#This Row],[POP IMP 22]]+Table5[[#This Row],[POP OD 2022]]</f>
        <v>2235836</v>
      </c>
      <c r="P5" s="13">
        <f>Table5[[#This Row],[POP OD 2022]]/G$19*100</f>
        <v>7.6420867732517248</v>
      </c>
    </row>
    <row r="6" spans="1:16" x14ac:dyDescent="0.2">
      <c r="A6" t="s">
        <v>249</v>
      </c>
      <c r="B6" t="s">
        <v>4</v>
      </c>
      <c r="C6" s="13" cm="1">
        <f t="array" ref="C6">INDEX(TABLE1[],MATCH($A6,TABLE1[[#All],[Column1]],0)+1,4)</f>
        <v>1076805</v>
      </c>
      <c r="D6" s="13" cm="1">
        <f t="array" ref="D6">INDEX(TABLE1[],MATCH($A6,TABLE1[[#All],[Column1]],0)+8,4)</f>
        <v>1223</v>
      </c>
      <c r="E6" s="39">
        <f t="shared" si="0"/>
        <v>1.1357673859240995E-3</v>
      </c>
      <c r="F6" s="39">
        <f>E6/'OD 2022'!$F$7</f>
        <v>1.1357673859240995E-3</v>
      </c>
      <c r="G6" s="13">
        <f>C6*'POP 2022 (tab20)'!$F$7</f>
        <v>1130319</v>
      </c>
      <c r="H6" s="13">
        <f t="shared" si="1"/>
        <v>1283.7794558903422</v>
      </c>
      <c r="I6" s="13" t="s">
        <v>272</v>
      </c>
      <c r="J6" s="69">
        <f>Table5[[#This Row],[/POP OD 2022]]*100</f>
        <v>0.11357673859240995</v>
      </c>
      <c r="K6" s="69">
        <f>100-Table5[[#This Row],[% of Pop 22]]-Table5[[#This Row],[% of POP IMP 22]]</f>
        <v>1.0959924008900686</v>
      </c>
      <c r="L6" s="69">
        <v>98.790430860517517</v>
      </c>
      <c r="M6" s="13">
        <f>Table5[[#This Row],[POP 2022]]*Table5[[#This Row],[% of POP IMP 22]]/100</f>
        <v>1116647.010198293</v>
      </c>
      <c r="N6" s="13">
        <f>Table5[[#This Row],[POP 2022]]*Table5[[#This Row],[% of Pop UNIMP 22]]/100</f>
        <v>12388.210345816615</v>
      </c>
      <c r="O6" s="13">
        <f>Table5[[#This Row],[POP UNIMP 222]]+Table5[[#This Row],[POP IMP 22]]+Table5[[#This Row],[POP OD 2022]]</f>
        <v>1130319</v>
      </c>
      <c r="P6" s="13">
        <f>Table5[[#This Row],[POP OD 2022]]/G$19*100</f>
        <v>1.8091606373604897E-2</v>
      </c>
    </row>
    <row r="7" spans="1:16" x14ac:dyDescent="0.2">
      <c r="A7" t="s">
        <v>240</v>
      </c>
      <c r="B7" t="s">
        <v>493</v>
      </c>
      <c r="C7" s="13" cm="1">
        <f t="array" ref="C7">INDEX(TABLE1[],MATCH($A7,TABLE1[[#All],[Column1]],0)+1,4)</f>
        <v>1903894</v>
      </c>
      <c r="D7" s="13" cm="1">
        <f t="array" ref="D7">INDEX(TABLE1[],MATCH($A7,TABLE1[[#All],[Column1]],0)+8,4)</f>
        <v>15130</v>
      </c>
      <c r="E7" s="39">
        <f t="shared" si="0"/>
        <v>7.9468709917673991E-3</v>
      </c>
      <c r="F7" s="39">
        <f>E7/'OD 2022'!$F$8</f>
        <v>1.0212115247668408E-3</v>
      </c>
      <c r="G7" s="13">
        <f>C7*'POP 2022 (tab20)'!$F$8</f>
        <v>2390673</v>
      </c>
      <c r="H7" s="13">
        <f t="shared" si="1"/>
        <v>2441.3828195489177</v>
      </c>
      <c r="I7" s="13" t="s">
        <v>272</v>
      </c>
      <c r="J7" s="69">
        <f>Table5[[#This Row],[/POP OD 2022]]*100</f>
        <v>0.10212115247668409</v>
      </c>
      <c r="K7" s="69">
        <f>100-Table5[[#This Row],[% of Pop 22]]-Table5[[#This Row],[% of POP IMP 22]]</f>
        <v>10.791825793620774</v>
      </c>
      <c r="L7" s="69">
        <v>89.106053053902542</v>
      </c>
      <c r="M7" s="13">
        <f>Table5[[#This Row],[POP 2022]]*Table5[[#This Row],[% of POP IMP 22]]/100</f>
        <v>2130234.3517253236</v>
      </c>
      <c r="N7" s="13">
        <f>Table5[[#This Row],[POP 2022]]*Table5[[#This Row],[% of Pop UNIMP 22]]/100</f>
        <v>257997.26545512755</v>
      </c>
      <c r="O7" s="13">
        <f>Table5[[#This Row],[POP UNIMP 222]]+Table5[[#This Row],[POP IMP 22]]+Table5[[#This Row],[POP OD 2022]]</f>
        <v>2390673</v>
      </c>
      <c r="P7" s="13">
        <f>Table5[[#This Row],[POP OD 2022]]/G$19*100</f>
        <v>3.4405081632910541E-2</v>
      </c>
    </row>
    <row r="8" spans="1:16" x14ac:dyDescent="0.2">
      <c r="A8" t="s">
        <v>120</v>
      </c>
      <c r="B8" t="s">
        <v>6</v>
      </c>
      <c r="C8" s="13" cm="1">
        <f t="array" ref="C8">INDEX(TABLE1[],MATCH($A8,TABLE1[[#All],[Column1]],0)+1,4)</f>
        <v>5474203</v>
      </c>
      <c r="D8" s="13" cm="1">
        <f t="array" ref="D8">INDEX(TABLE1[],MATCH($A8,TABLE1[[#All],[Column1]],0)+8,4)</f>
        <v>1622580</v>
      </c>
      <c r="E8" s="39">
        <f t="shared" si="0"/>
        <v>0.29640479171123174</v>
      </c>
      <c r="F8" s="39">
        <f>E8/'OD 2022'!$F$9</f>
        <v>0.23310733825069227</v>
      </c>
      <c r="G8" s="13">
        <f>C8*'POP 2022 (tab20)'!$F$9</f>
        <v>6490271</v>
      </c>
      <c r="H8" s="13">
        <f t="shared" si="1"/>
        <v>1512929.7973356587</v>
      </c>
      <c r="I8" s="13" t="s">
        <v>271</v>
      </c>
      <c r="J8" s="69">
        <f>Table5[[#This Row],[/POP OD 2022]]*100</f>
        <v>23.310733825069228</v>
      </c>
      <c r="K8" s="69">
        <f>100-Table5[[#This Row],[% of Pop 22]]-Table5[[#This Row],[% of POP IMP 22]]</f>
        <v>45.226856679253217</v>
      </c>
      <c r="L8" s="69">
        <v>31.462409495677548</v>
      </c>
      <c r="M8" s="13">
        <f>Table5[[#This Row],[POP 2022]]*Table5[[#This Row],[% of POP IMP 22]]/100</f>
        <v>2041995.639399206</v>
      </c>
      <c r="N8" s="13">
        <f>Table5[[#This Row],[POP 2022]]*Table5[[#This Row],[% of Pop UNIMP 22]]/100</f>
        <v>2935345.5632651346</v>
      </c>
      <c r="O8" s="13">
        <f>Table5[[#This Row],[POP UNIMP 222]]+Table5[[#This Row],[POP IMP 22]]+Table5[[#This Row],[POP OD 2022]]</f>
        <v>6490271</v>
      </c>
      <c r="P8" s="13">
        <f>Table5[[#This Row],[POP OD 2022]]/G$19*100</f>
        <v>21.32089763448635</v>
      </c>
    </row>
    <row r="9" spans="1:16" x14ac:dyDescent="0.2">
      <c r="A9" t="s">
        <v>85</v>
      </c>
      <c r="B9" t="s">
        <v>7</v>
      </c>
      <c r="C9" s="13" cm="1">
        <f t="array" ref="C9">INDEX(TABLE1[],MATCH($A9,TABLE1[[#All],[Column1]],0)+1,4)</f>
        <v>1710800</v>
      </c>
      <c r="D9" s="13" cm="1">
        <f t="array" ref="D9">INDEX(TABLE1[],MATCH($A9,TABLE1[[#All],[Column1]],0)+8,4)</f>
        <v>194695</v>
      </c>
      <c r="E9" s="39">
        <f t="shared" si="0"/>
        <v>0.11380348375029226</v>
      </c>
      <c r="F9" s="39">
        <f>E9/'OD 2022'!$F$10</f>
        <v>2.7798845504510852E-2</v>
      </c>
      <c r="G9" s="13">
        <f>C9*'POP 2022 (tab20)'!$F$10</f>
        <v>2132767</v>
      </c>
      <c r="H9" s="13">
        <f t="shared" si="1"/>
        <v>59288.460330119095</v>
      </c>
      <c r="I9" s="13" t="s">
        <v>272</v>
      </c>
      <c r="J9" s="69">
        <f>Table5[[#This Row],[/POP OD 2022]]*100</f>
        <v>2.7798845504510852</v>
      </c>
      <c r="K9" s="69">
        <f>100-Table5[[#This Row],[% of Pop 22]]-Table5[[#This Row],[% of POP IMP 22]]</f>
        <v>62.56103873148929</v>
      </c>
      <c r="L9" s="69">
        <v>34.659076718059623</v>
      </c>
      <c r="M9" s="13">
        <f>Table5[[#This Row],[POP 2022]]*Table5[[#This Row],[% of POP IMP 22]]/100</f>
        <v>739197.35074745864</v>
      </c>
      <c r="N9" s="13">
        <f>Table5[[#This Row],[POP 2022]]*Table5[[#This Row],[% of Pop UNIMP 22]]/100</f>
        <v>1334281.1889224222</v>
      </c>
      <c r="O9" s="13">
        <f>Table5[[#This Row],[POP UNIMP 222]]+Table5[[#This Row],[POP IMP 22]]+Table5[[#This Row],[POP OD 2022]]</f>
        <v>2132767</v>
      </c>
      <c r="P9" s="13">
        <f>Table5[[#This Row],[POP OD 2022]]/G$19*100</f>
        <v>0.83552005904760729</v>
      </c>
    </row>
    <row r="10" spans="1:16" x14ac:dyDescent="0.2">
      <c r="A10" t="s">
        <v>196</v>
      </c>
      <c r="B10" t="s">
        <v>8</v>
      </c>
      <c r="C10" s="13" cm="1">
        <f t="array" ref="C10">INDEX(TABLE1[],MATCH($A10,TABLE1[[#All],[Column1]],0)+1,4)</f>
        <v>2191726</v>
      </c>
      <c r="D10" s="13" cm="1">
        <f t="array" ref="D10">INDEX(TABLE1[],MATCH($A10,TABLE1[[#All],[Column1]],0)+8,4)</f>
        <v>692053</v>
      </c>
      <c r="E10" s="39">
        <f t="shared" si="0"/>
        <v>0.31575707912394158</v>
      </c>
      <c r="F10" s="39">
        <f>E10/'OD 2022'!$F$11</f>
        <v>0.30916670728219287</v>
      </c>
      <c r="G10" s="13">
        <f>C10*'POP 2022 (tab20)'!$F$11</f>
        <v>2600754</v>
      </c>
      <c r="H10" s="13">
        <f t="shared" si="1"/>
        <v>804066.55063099228</v>
      </c>
      <c r="I10" s="13" t="s">
        <v>271</v>
      </c>
      <c r="J10" s="69">
        <f>Table5[[#This Row],[/POP OD 2022]]*100</f>
        <v>30.916670728219287</v>
      </c>
      <c r="K10" s="69">
        <f>100-Table5[[#This Row],[% of Pop 22]]-Table5[[#This Row],[% of POP IMP 22]]</f>
        <v>23.921234843300226</v>
      </c>
      <c r="L10" s="69">
        <v>45.162094428480486</v>
      </c>
      <c r="M10" s="13">
        <f>Table5[[#This Row],[POP 2022]]*Table5[[#This Row],[% of POP IMP 22]]/100</f>
        <v>1174554.9773324833</v>
      </c>
      <c r="N10" s="13">
        <f>Table5[[#This Row],[POP 2022]]*Table5[[#This Row],[% of Pop UNIMP 22]]/100</f>
        <v>622132.47203652433</v>
      </c>
      <c r="O10" s="13">
        <f>Table5[[#This Row],[POP UNIMP 222]]+Table5[[#This Row],[POP IMP 22]]+Table5[[#This Row],[POP OD 2022]]</f>
        <v>2600754</v>
      </c>
      <c r="P10" s="13">
        <f>Table5[[#This Row],[POP OD 2022]]/G$19*100</f>
        <v>11.331273035608328</v>
      </c>
    </row>
    <row r="11" spans="1:16" x14ac:dyDescent="0.2">
      <c r="A11" t="s">
        <v>167</v>
      </c>
      <c r="B11" t="s">
        <v>9</v>
      </c>
      <c r="C11" s="13" cm="1">
        <f t="array" ref="C11">INDEX(TABLE1[],MATCH($A11,TABLE1[[#All],[Column1]],0)+1,4)</f>
        <v>2547813</v>
      </c>
      <c r="D11" s="13" cm="1">
        <f t="array" ref="D11">INDEX(TABLE1[],MATCH($A11,TABLE1[[#All],[Column1]],0)+8,4)</f>
        <v>618463</v>
      </c>
      <c r="E11" s="39">
        <f t="shared" si="0"/>
        <v>0.24274269736436702</v>
      </c>
      <c r="F11" s="39">
        <f>E11/'OD 2022'!$F$12</f>
        <v>0.31667347953873104</v>
      </c>
      <c r="G11" s="13">
        <f>C11*'POP 2022 (tab20)'!$F$12</f>
        <v>3080446</v>
      </c>
      <c r="H11" s="13">
        <f t="shared" si="1"/>
        <v>975495.55335116584</v>
      </c>
      <c r="I11" s="13" t="s">
        <v>271</v>
      </c>
      <c r="J11" s="69">
        <f>Table5[[#This Row],[/POP OD 2022]]*100</f>
        <v>31.667347953873104</v>
      </c>
      <c r="K11" s="69">
        <f>100-Table5[[#This Row],[% of Pop 22]]-Table5[[#This Row],[% of POP IMP 22]]</f>
        <v>34.322148933158587</v>
      </c>
      <c r="L11" s="69">
        <v>34.010503112968308</v>
      </c>
      <c r="M11" s="13">
        <f>Table5[[#This Row],[POP 2022]]*Table5[[#This Row],[% of POP IMP 22]]/100</f>
        <v>1047675.1827233077</v>
      </c>
      <c r="N11" s="13">
        <f>Table5[[#This Row],[POP 2022]]*Table5[[#This Row],[% of Pop UNIMP 22]]/100</f>
        <v>1057275.2639255265</v>
      </c>
      <c r="O11" s="13">
        <f>Table5[[#This Row],[POP UNIMP 222]]+Table5[[#This Row],[POP IMP 22]]+Table5[[#This Row],[POP OD 2022]]</f>
        <v>3080446</v>
      </c>
      <c r="P11" s="13">
        <f>Table5[[#This Row],[POP OD 2022]]/G$19*100</f>
        <v>13.747128830778447</v>
      </c>
    </row>
    <row r="12" spans="1:16" x14ac:dyDescent="0.2">
      <c r="A12" t="s">
        <v>144</v>
      </c>
      <c r="B12" t="s">
        <v>10</v>
      </c>
      <c r="C12" s="13" cm="1">
        <f t="array" ref="C12">INDEX(TABLE1[],MATCH($A12,TABLE1[[#All],[Column1]],0)+1,4)</f>
        <v>4991156</v>
      </c>
      <c r="D12" s="13" cm="1">
        <f t="array" ref="D12">INDEX(TABLE1[],MATCH($A12,TABLE1[[#All],[Column1]],0)+8,4)</f>
        <v>1722033</v>
      </c>
      <c r="E12" s="39">
        <f t="shared" si="0"/>
        <v>0.34501686583228414</v>
      </c>
      <c r="F12" s="39">
        <f>E12/'OD 2022'!$F$13</f>
        <v>0.47406112032557757</v>
      </c>
      <c r="G12" s="13">
        <f>C12*'POP 2022 (tab20)'!$F$13</f>
        <v>5854843</v>
      </c>
      <c r="H12" s="13">
        <f t="shared" si="1"/>
        <v>2775553.4319103654</v>
      </c>
      <c r="I12" s="13" t="s">
        <v>488</v>
      </c>
      <c r="J12" s="69">
        <f>Table5[[#This Row],[/POP OD 2022]]*100</f>
        <v>47.406112032557758</v>
      </c>
      <c r="K12" s="69">
        <f>100-Table5[[#This Row],[% of Pop 22]]-Table5[[#This Row],[% of POP IMP 22]]</f>
        <v>27.211834049277513</v>
      </c>
      <c r="L12" s="69">
        <v>25.382053918164729</v>
      </c>
      <c r="M12" s="13">
        <f>Table5[[#This Row],[POP 2022]]*Table5[[#This Row],[% of POP IMP 22]]/100</f>
        <v>1486079.4070838934</v>
      </c>
      <c r="N12" s="13">
        <f>Table5[[#This Row],[POP 2022]]*Table5[[#This Row],[% of Pop UNIMP 22]]/100</f>
        <v>1593210.161005741</v>
      </c>
      <c r="O12" s="13">
        <f>Table5[[#This Row],[POP UNIMP 222]]+Table5[[#This Row],[POP IMP 22]]+Table5[[#This Row],[POP OD 2022]]</f>
        <v>5854843</v>
      </c>
      <c r="P12" s="13">
        <f>Table5[[#This Row],[POP OD 2022]]/G$19*100</f>
        <v>39.114366512591793</v>
      </c>
    </row>
    <row r="13" spans="1:16" x14ac:dyDescent="0.2">
      <c r="B13" t="s">
        <v>492</v>
      </c>
      <c r="C13" s="13"/>
      <c r="D13" s="13"/>
      <c r="E13" s="39">
        <f>'OD 2022'!D14/100</f>
        <v>0.2187105080687532</v>
      </c>
      <c r="F13" s="39">
        <f>'OD 2022'!E14/100</f>
        <v>0.22200475974465916</v>
      </c>
      <c r="G13" s="13"/>
      <c r="H13" s="13">
        <f t="shared" si="1"/>
        <v>0</v>
      </c>
      <c r="I13" s="13"/>
      <c r="J13" s="69">
        <f>Table5[[#This Row],[/POP OD 2022]]*100</f>
        <v>22.200475974465917</v>
      </c>
      <c r="K13" s="69">
        <f>100-Table5[[#This Row],[% of Pop 22]]-Table5[[#This Row],[% of POP IMP 22]]</f>
        <v>36.798100551051448</v>
      </c>
      <c r="L13" s="69">
        <v>41.001423474482635</v>
      </c>
      <c r="M13" s="13">
        <f>Table5[[#This Row],[POP 2022]]*Table5[[#This Row],[% of POP IMP 22]]/100</f>
        <v>0</v>
      </c>
      <c r="N13" s="13"/>
      <c r="O13" s="13">
        <f>SUBTOTAL(109,O2:O12)</f>
        <v>31616078</v>
      </c>
      <c r="P13" s="13">
        <f>Table5[[#This Row],[POP OD 2022]]/G$19*100</f>
        <v>0</v>
      </c>
    </row>
    <row r="18" spans="5:7" x14ac:dyDescent="0.2">
      <c r="F18" t="s">
        <v>266</v>
      </c>
      <c r="G18" s="32">
        <f>SUM(G2:G12)</f>
        <v>31616078</v>
      </c>
    </row>
    <row r="19" spans="5:7" x14ac:dyDescent="0.2">
      <c r="F19" t="s">
        <v>267</v>
      </c>
      <c r="G19" s="32">
        <f>SUM(H2:H12)</f>
        <v>7095994.8463356867</v>
      </c>
    </row>
    <row r="20" spans="5:7" x14ac:dyDescent="0.2">
      <c r="F20" t="s">
        <v>25</v>
      </c>
      <c r="G20">
        <f>G19/G18</f>
        <v>0.22444260310642219</v>
      </c>
    </row>
    <row r="23" spans="5:7" x14ac:dyDescent="0.2">
      <c r="F23" t="s">
        <v>504</v>
      </c>
      <c r="G23">
        <f>K13/100*G18</f>
        <v>11634116.172738856</v>
      </c>
    </row>
    <row r="26" spans="5:7" ht="14.5" customHeight="1" x14ac:dyDescent="0.2">
      <c r="E26" s="92" t="s">
        <v>522</v>
      </c>
      <c r="F26" s="41">
        <f>(H12+H8)/G19</f>
        <v>0.60435264147078138</v>
      </c>
    </row>
    <row r="27" spans="5:7" x14ac:dyDescent="0.2">
      <c r="E27" s="92"/>
    </row>
    <row r="28" spans="5:7" x14ac:dyDescent="0.2">
      <c r="E28" s="92"/>
    </row>
  </sheetData>
  <mergeCells count="1">
    <mergeCell ref="E26:E28"/>
  </mergeCells>
  <phoneticPr fontId="26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40F34-4009-4251-BF33-5261294535F9}">
  <dimension ref="A1:O13"/>
  <sheetViews>
    <sheetView topLeftCell="G54" zoomScale="123" workbookViewId="0">
      <selection activeCell="O65" sqref="O65"/>
    </sheetView>
  </sheetViews>
  <sheetFormatPr baseColWidth="10" defaultColWidth="8.83203125" defaultRowHeight="15" x14ac:dyDescent="0.2"/>
  <cols>
    <col min="1" max="2" width="24.5" customWidth="1"/>
    <col min="3" max="3" width="15.1640625" customWidth="1"/>
    <col min="4" max="4" width="13.6640625" customWidth="1"/>
    <col min="5" max="6" width="15.1640625" customWidth="1"/>
    <col min="7" max="7" width="13.5" customWidth="1"/>
    <col min="8" max="8" width="14.5" customWidth="1"/>
    <col min="13" max="13" width="15.83203125" customWidth="1"/>
    <col min="14" max="14" width="17.83203125" customWidth="1"/>
    <col min="15" max="15" width="15.33203125" customWidth="1"/>
    <col min="16" max="16" width="19.83203125" customWidth="1"/>
  </cols>
  <sheetData>
    <row r="1" spans="1:15" x14ac:dyDescent="0.2">
      <c r="A1" t="s">
        <v>491</v>
      </c>
      <c r="B1" t="s">
        <v>468</v>
      </c>
      <c r="C1" t="s">
        <v>302</v>
      </c>
      <c r="D1" t="s">
        <v>303</v>
      </c>
      <c r="E1" t="s">
        <v>489</v>
      </c>
      <c r="F1" t="s">
        <v>490</v>
      </c>
      <c r="G1" t="s">
        <v>266</v>
      </c>
      <c r="H1" t="s">
        <v>502</v>
      </c>
      <c r="I1" t="s">
        <v>484</v>
      </c>
      <c r="J1" t="s">
        <v>17</v>
      </c>
      <c r="K1" t="s">
        <v>503</v>
      </c>
      <c r="L1" t="s">
        <v>19</v>
      </c>
      <c r="M1" t="s">
        <v>500</v>
      </c>
      <c r="N1" t="s">
        <v>498</v>
      </c>
      <c r="O1" s="70" t="s">
        <v>499</v>
      </c>
    </row>
    <row r="2" spans="1:15" x14ac:dyDescent="0.2">
      <c r="B2" t="s">
        <v>501</v>
      </c>
      <c r="C2" s="13">
        <f>SUM(C1:C1)</f>
        <v>0</v>
      </c>
      <c r="D2" s="13">
        <f>SUM(D1:D1)</f>
        <v>0</v>
      </c>
      <c r="E2" s="39">
        <f>'OD 2022'!D14/100</f>
        <v>0.2187105080687532</v>
      </c>
      <c r="F2" s="39">
        <f>'OD 2022'!E14/100</f>
        <v>0.22200475974465916</v>
      </c>
      <c r="G2" s="13">
        <f>SUM(G1:G1)</f>
        <v>0</v>
      </c>
      <c r="H2" s="13">
        <v>7095994.8463356867</v>
      </c>
      <c r="I2" s="13"/>
      <c r="J2" s="41">
        <f>Table510[[#This Row],[/POP OD 2022]]</f>
        <v>0.22200475974465916</v>
      </c>
      <c r="K2" s="41">
        <f>1-Table510[[#This Row],[Open defecation]]-Table510[[#This Row],[Improved]]</f>
        <v>0.36798100551051449</v>
      </c>
      <c r="L2" s="41">
        <v>0.41001423474482634</v>
      </c>
      <c r="M2" s="13">
        <f>Table510[[#This Row],[POP 2022]]*Table510[[#This Row],[Improved]]</f>
        <v>0</v>
      </c>
      <c r="N2" s="13">
        <f>Table510[[#This Row],[POP 2022]]*Table510[[#This Row],[Unimproved]]</f>
        <v>0</v>
      </c>
      <c r="O2" s="71">
        <f>SUM(O1:O1)</f>
        <v>0</v>
      </c>
    </row>
    <row r="3" spans="1:15" x14ac:dyDescent="0.2">
      <c r="A3" t="s">
        <v>144</v>
      </c>
      <c r="B3" t="s">
        <v>10</v>
      </c>
      <c r="C3" s="13" cm="1">
        <f t="array" ref="C3">INDEX(TABLE1[],MATCH($A3,TABLE1[[#All],[Column1]],0)+1,4)</f>
        <v>4991156</v>
      </c>
      <c r="D3" s="13" cm="1">
        <f t="array" ref="D3">INDEX(TABLE1[],MATCH($A3,TABLE1[[#All],[Column1]],0)+8,4)</f>
        <v>1722033</v>
      </c>
      <c r="E3" s="39">
        <f t="shared" ref="E3:E13" si="0">D3/C3</f>
        <v>0.34501686583228414</v>
      </c>
      <c r="F3" s="39">
        <f>E3/'OD 2022'!$F$13</f>
        <v>0.47406112032557757</v>
      </c>
      <c r="G3" s="13">
        <f>C3*'POP 2022 (tab20)'!$F$13</f>
        <v>5854843</v>
      </c>
      <c r="H3" s="13">
        <f t="shared" ref="H3:H13" si="1">F3*G3</f>
        <v>2775553.4319103654</v>
      </c>
      <c r="I3" s="13" t="s">
        <v>488</v>
      </c>
      <c r="J3" s="41">
        <f>Table510[[#This Row],[/POP OD 2022]]</f>
        <v>0.47406112032557757</v>
      </c>
      <c r="K3" s="41">
        <f>1-Table510[[#This Row],[Open defecation]]-Table510[[#This Row],[Improved]]</f>
        <v>0.27211834049277517</v>
      </c>
      <c r="L3" s="41">
        <v>0.25382053918164726</v>
      </c>
      <c r="M3" s="13">
        <f>Table510[[#This Row],[POP 2022]]*Table510[[#This Row],[Improved]]</f>
        <v>1486079.4070838932</v>
      </c>
      <c r="N3" s="13">
        <f>Table510[[#This Row],[POP 2022]]*Table510[[#This Row],[Unimproved]]</f>
        <v>1593210.1610057412</v>
      </c>
      <c r="O3" s="13">
        <f>Table510[[#This Row],[POP UNIMP 222]]+Table510[[#This Row],[POP Improved 2022]]+Table510[[#This Row],['# Pop OD]]</f>
        <v>5854843</v>
      </c>
    </row>
    <row r="4" spans="1:15" x14ac:dyDescent="0.2">
      <c r="A4" t="s">
        <v>120</v>
      </c>
      <c r="B4" t="s">
        <v>6</v>
      </c>
      <c r="C4" s="13" cm="1">
        <f t="array" ref="C4">INDEX(TABLE1[],MATCH($A4,TABLE1[[#All],[Column1]],0)+1,4)</f>
        <v>5474203</v>
      </c>
      <c r="D4" s="13" cm="1">
        <f t="array" ref="D4">INDEX(TABLE1[],MATCH($A4,TABLE1[[#All],[Column1]],0)+8,4)</f>
        <v>1622580</v>
      </c>
      <c r="E4" s="39">
        <f t="shared" si="0"/>
        <v>0.29640479171123174</v>
      </c>
      <c r="F4" s="39">
        <f>E4/'OD 2022'!$F$9</f>
        <v>0.23310733825069227</v>
      </c>
      <c r="G4" s="13">
        <f>C4*'POP 2022 (tab20)'!$F$9</f>
        <v>6490271</v>
      </c>
      <c r="H4" s="13">
        <f t="shared" si="1"/>
        <v>1512929.7973356587</v>
      </c>
      <c r="I4" s="13" t="s">
        <v>271</v>
      </c>
      <c r="J4" s="41">
        <f>Table510[[#This Row],[/POP OD 2022]]</f>
        <v>0.23310733825069227</v>
      </c>
      <c r="K4" s="41">
        <f>1-Table510[[#This Row],[Open defecation]]-Table510[[#This Row],[Improved]]</f>
        <v>0.45226856679253225</v>
      </c>
      <c r="L4" s="41">
        <v>0.31462409495677546</v>
      </c>
      <c r="M4" s="13">
        <f>Table510[[#This Row],[POP 2022]]*Table510[[#This Row],[Improved]]</f>
        <v>2041995.639399206</v>
      </c>
      <c r="N4" s="13">
        <f>Table510[[#This Row],[POP 2022]]*Table510[[#This Row],[Unimproved]]</f>
        <v>2935345.563265135</v>
      </c>
      <c r="O4" s="13">
        <f>Table510[[#This Row],[POP UNIMP 222]]+Table510[[#This Row],[POP Improved 2022]]+Table510[[#This Row],['# Pop OD]]</f>
        <v>6490271</v>
      </c>
    </row>
    <row r="5" spans="1:15" x14ac:dyDescent="0.2">
      <c r="A5" t="s">
        <v>167</v>
      </c>
      <c r="B5" t="s">
        <v>9</v>
      </c>
      <c r="C5" s="13" cm="1">
        <f t="array" ref="C5">INDEX(TABLE1[],MATCH($A5,TABLE1[[#All],[Column1]],0)+1,4)</f>
        <v>2547813</v>
      </c>
      <c r="D5" s="13" cm="1">
        <f t="array" ref="D5">INDEX(TABLE1[],MATCH($A5,TABLE1[[#All],[Column1]],0)+8,4)</f>
        <v>618463</v>
      </c>
      <c r="E5" s="39">
        <f t="shared" si="0"/>
        <v>0.24274269736436702</v>
      </c>
      <c r="F5" s="39">
        <f>E5/'OD 2022'!$F$12</f>
        <v>0.31667347953873104</v>
      </c>
      <c r="G5" s="13">
        <f>C5*'POP 2022 (tab20)'!$F$12</f>
        <v>3080446</v>
      </c>
      <c r="H5" s="13">
        <f t="shared" si="1"/>
        <v>975495.55335116584</v>
      </c>
      <c r="I5" s="13" t="s">
        <v>271</v>
      </c>
      <c r="J5" s="41">
        <f>Table510[[#This Row],[/POP OD 2022]]</f>
        <v>0.31667347953873104</v>
      </c>
      <c r="K5" s="41">
        <f>1-Table510[[#This Row],[Open defecation]]-Table510[[#This Row],[Improved]]</f>
        <v>0.34322148933158586</v>
      </c>
      <c r="L5" s="41">
        <v>0.3401050311296831</v>
      </c>
      <c r="M5" s="13">
        <f>Table510[[#This Row],[POP 2022]]*Table510[[#This Row],[Improved]]</f>
        <v>1047675.1827233077</v>
      </c>
      <c r="N5" s="13">
        <f>Table510[[#This Row],[POP 2022]]*Table510[[#This Row],[Unimproved]]</f>
        <v>1057275.2639255263</v>
      </c>
      <c r="O5" s="13">
        <f>Table510[[#This Row],[POP UNIMP 222]]+Table510[[#This Row],[POP Improved 2022]]+Table510[[#This Row],['# Pop OD]]</f>
        <v>3080446</v>
      </c>
    </row>
    <row r="6" spans="1:15" x14ac:dyDescent="0.2">
      <c r="A6" t="s">
        <v>196</v>
      </c>
      <c r="B6" t="s">
        <v>8</v>
      </c>
      <c r="C6" s="13" cm="1">
        <f t="array" ref="C6">INDEX(TABLE1[],MATCH($A6,TABLE1[[#All],[Column1]],0)+1,4)</f>
        <v>2191726</v>
      </c>
      <c r="D6" s="13" cm="1">
        <f t="array" ref="D6">INDEX(TABLE1[],MATCH($A6,TABLE1[[#All],[Column1]],0)+8,4)</f>
        <v>692053</v>
      </c>
      <c r="E6" s="39">
        <f t="shared" si="0"/>
        <v>0.31575707912394158</v>
      </c>
      <c r="F6" s="39">
        <f>E6/'OD 2022'!$F$11</f>
        <v>0.30916670728219287</v>
      </c>
      <c r="G6" s="13">
        <f>C6*'POP 2022 (tab20)'!$F$11</f>
        <v>2600754</v>
      </c>
      <c r="H6" s="13">
        <f t="shared" si="1"/>
        <v>804066.55063099228</v>
      </c>
      <c r="I6" s="13" t="s">
        <v>271</v>
      </c>
      <c r="J6" s="41">
        <f>Table510[[#This Row],[/POP OD 2022]]</f>
        <v>0.30916670728219287</v>
      </c>
      <c r="K6" s="41">
        <f>1-Table510[[#This Row],[Open defecation]]-Table510[[#This Row],[Improved]]</f>
        <v>0.23921234843300226</v>
      </c>
      <c r="L6" s="41">
        <v>0.45162094428480487</v>
      </c>
      <c r="M6" s="13">
        <f>Table510[[#This Row],[POP 2022]]*Table510[[#This Row],[Improved]]</f>
        <v>1174554.9773324835</v>
      </c>
      <c r="N6" s="13">
        <f>Table510[[#This Row],[POP 2022]]*Table510[[#This Row],[Unimproved]]</f>
        <v>622132.47203652433</v>
      </c>
      <c r="O6" s="13">
        <f>Table510[[#This Row],[POP UNIMP 222]]+Table510[[#This Row],[POP Improved 2022]]+Table510[[#This Row],['# Pop OD]]</f>
        <v>2600754</v>
      </c>
    </row>
    <row r="7" spans="1:15" x14ac:dyDescent="0.2">
      <c r="A7" t="s">
        <v>183</v>
      </c>
      <c r="B7" t="s">
        <v>3</v>
      </c>
      <c r="C7" s="13" cm="1">
        <f t="array" ref="C7">INDEX(TABLE1[],MATCH($A7,TABLE1[[#All],[Column1]],0)+1,4)</f>
        <v>1847835</v>
      </c>
      <c r="D7" s="13" cm="1">
        <f t="array" ref="D7">INDEX(TABLE1[],MATCH($A7,TABLE1[[#All],[Column1]],0)+8,4)</f>
        <v>450747</v>
      </c>
      <c r="E7" s="39">
        <f t="shared" si="0"/>
        <v>0.24393249397267613</v>
      </c>
      <c r="F7" s="39">
        <f>E7/'OD 2022'!$F$6</f>
        <v>0.24254108243289918</v>
      </c>
      <c r="G7" s="13">
        <f>C7*'POP 2022 (tab20)'!$F$6</f>
        <v>2235836</v>
      </c>
      <c r="H7" s="13">
        <f t="shared" si="1"/>
        <v>542282.08358244353</v>
      </c>
      <c r="I7" s="13" t="s">
        <v>271</v>
      </c>
      <c r="J7" s="41">
        <f>Table510[[#This Row],[/POP OD 2022]]</f>
        <v>0.24254108243289918</v>
      </c>
      <c r="K7" s="41">
        <f>1-Table510[[#This Row],[Open defecation]]-Table510[[#This Row],[Improved]]</f>
        <v>0.40240673763268436</v>
      </c>
      <c r="L7" s="41">
        <v>0.35505217993441646</v>
      </c>
      <c r="M7" s="13">
        <f>Table510[[#This Row],[POP 2022]]*Table510[[#This Row],[Improved]]</f>
        <v>793838.4457758459</v>
      </c>
      <c r="N7" s="13">
        <f>Table510[[#This Row],[POP 2022]]*Table510[[#This Row],[Unimproved]]</f>
        <v>899715.47064171045</v>
      </c>
      <c r="O7" s="13">
        <f>Table510[[#This Row],[POP UNIMP 222]]+Table510[[#This Row],[POP Improved 2022]]+Table510[[#This Row],['# Pop OD]]</f>
        <v>2235836</v>
      </c>
    </row>
    <row r="8" spans="1:15" x14ac:dyDescent="0.2">
      <c r="A8" t="s">
        <v>210</v>
      </c>
      <c r="B8" t="s">
        <v>2</v>
      </c>
      <c r="C8" s="13" cm="1">
        <f t="array" ref="C8">INDEX(TABLE1[],MATCH($A8,TABLE1[[#All],[Column1]],0)+1,4)</f>
        <v>1452760</v>
      </c>
      <c r="D8" s="13" cm="1">
        <f t="array" ref="D8">INDEX(TABLE1[],MATCH($A8,TABLE1[[#All],[Column1]],0)+8,4)</f>
        <v>148643</v>
      </c>
      <c r="E8" s="39">
        <f t="shared" si="0"/>
        <v>0.10231765742448856</v>
      </c>
      <c r="F8" s="39">
        <f>E8/'OD 2022'!$F$5</f>
        <v>0.10480604864026191</v>
      </c>
      <c r="G8" s="13">
        <f>C8*'POP 2022 (tab20)'!$F$5</f>
        <v>1564289</v>
      </c>
      <c r="H8" s="13">
        <f t="shared" si="1"/>
        <v>163946.94902142667</v>
      </c>
      <c r="I8" s="13" t="s">
        <v>485</v>
      </c>
      <c r="J8" s="41">
        <f>Table510[[#This Row],[/POP OD 2022]]</f>
        <v>0.10480604864026191</v>
      </c>
      <c r="K8" s="41">
        <f>1-Table510[[#This Row],[Open defecation]]-Table510[[#This Row],[Improved]]</f>
        <v>0.42557223766243168</v>
      </c>
      <c r="L8" s="41">
        <v>0.46962171369730643</v>
      </c>
      <c r="M8" s="13">
        <f>Table510[[#This Row],[POP 2022]]*Table510[[#This Row],[Improved]]</f>
        <v>734624.08089784579</v>
      </c>
      <c r="N8" s="13">
        <f>Table510[[#This Row],[POP 2022]]*Table510[[#This Row],[Unimproved]]</f>
        <v>665717.97008072759</v>
      </c>
      <c r="O8" s="13">
        <f>Table510[[#This Row],[POP UNIMP 222]]+Table510[[#This Row],[POP Improved 2022]]+Table510[[#This Row],['# Pop OD]]</f>
        <v>1564289.0000000002</v>
      </c>
    </row>
    <row r="9" spans="1:15" x14ac:dyDescent="0.2">
      <c r="A9" t="s">
        <v>225</v>
      </c>
      <c r="B9" t="s">
        <v>1</v>
      </c>
      <c r="C9" s="13" cm="1">
        <f t="array" ref="C9">INDEX(TABLE1[],MATCH($A9,TABLE1[[#All],[Column1]],0)+1,4)</f>
        <v>1385539</v>
      </c>
      <c r="D9" s="13" cm="1">
        <f t="array" ref="D9">INDEX(TABLE1[],MATCH($A9,TABLE1[[#All],[Column1]],0)+8,4)</f>
        <v>80511</v>
      </c>
      <c r="E9" s="39">
        <f t="shared" si="0"/>
        <v>5.810807202106906E-2</v>
      </c>
      <c r="F9" s="39">
        <f>E9/'OD 2022'!$F$4</f>
        <v>9.3844761428833856E-2</v>
      </c>
      <c r="G9" s="13">
        <f>C9*'POP 2022 (tab20)'!$F$4</f>
        <v>1465801.9999999998</v>
      </c>
      <c r="H9" s="13">
        <f t="shared" si="1"/>
        <v>137557.83899190751</v>
      </c>
      <c r="I9" s="13" t="s">
        <v>485</v>
      </c>
      <c r="J9" s="41">
        <f>Table510[[#This Row],[/POP OD 2022]]</f>
        <v>9.3844761428833856E-2</v>
      </c>
      <c r="K9" s="41">
        <f>1-Table510[[#This Row],[Open defecation]]-Table510[[#This Row],[Improved]]</f>
        <v>0.35517685608979499</v>
      </c>
      <c r="L9" s="41">
        <v>0.55097838248137121</v>
      </c>
      <c r="M9" s="13">
        <f>Table510[[#This Row],[POP 2022]]*Table510[[#This Row],[Improved]]</f>
        <v>807625.21499795874</v>
      </c>
      <c r="N9" s="13">
        <f>Table510[[#This Row],[POP 2022]]*Table510[[#This Row],[Unimproved]]</f>
        <v>520618.9460101336</v>
      </c>
      <c r="O9" s="13">
        <f>Table510[[#This Row],[POP UNIMP 222]]+Table510[[#This Row],[POP Improved 2022]]+Table510[[#This Row],['# Pop OD]]</f>
        <v>1465801.9999999998</v>
      </c>
    </row>
    <row r="10" spans="1:15" x14ac:dyDescent="0.2">
      <c r="A10" t="s">
        <v>102</v>
      </c>
      <c r="B10" t="s">
        <v>0</v>
      </c>
      <c r="C10" s="13" cm="1">
        <f t="array" ref="C10">INDEX(TABLE1[],MATCH($A10,TABLE1[[#All],[Column1]],0)+1,4)</f>
        <v>2263934</v>
      </c>
      <c r="D10" s="13" cm="1">
        <f t="array" ref="D10">INDEX(TABLE1[],MATCH($A10,TABLE1[[#All],[Column1]],0)+8,4)</f>
        <v>325593</v>
      </c>
      <c r="E10" s="39">
        <f t="shared" si="0"/>
        <v>0.14381735509957447</v>
      </c>
      <c r="F10" s="39">
        <f>E10/'OD 2022'!$F$3</f>
        <v>4.5372838885668898E-2</v>
      </c>
      <c r="G10" s="13">
        <f>C10*'POP 2022 (tab20)'!$F$3</f>
        <v>2670078</v>
      </c>
      <c r="H10" s="13">
        <f t="shared" si="1"/>
        <v>121149.01890616905</v>
      </c>
      <c r="I10" s="13" t="s">
        <v>485</v>
      </c>
      <c r="J10" s="41">
        <f>Table510[[#This Row],[/POP OD 2022]]</f>
        <v>4.5372838885668898E-2</v>
      </c>
      <c r="K10" s="41">
        <f>1-Table510[[#This Row],[Open defecation]]-Table510[[#This Row],[Improved]]</f>
        <v>0.64102699128695806</v>
      </c>
      <c r="L10" s="41">
        <v>0.31360016982737304</v>
      </c>
      <c r="M10" s="13">
        <f>Table510[[#This Row],[POP 2022]]*Table510[[#This Row],[Improved]]</f>
        <v>837336.91425233253</v>
      </c>
      <c r="N10" s="13">
        <f>Table510[[#This Row],[POP 2022]]*Table510[[#This Row],[Unimproved]]</f>
        <v>1711592.0668414985</v>
      </c>
      <c r="O10" s="13">
        <f>Table510[[#This Row],[POP UNIMP 222]]+Table510[[#This Row],[POP Improved 2022]]+Table510[[#This Row],['# Pop OD]]</f>
        <v>2670078</v>
      </c>
    </row>
    <row r="11" spans="1:15" x14ac:dyDescent="0.2">
      <c r="A11" t="s">
        <v>85</v>
      </c>
      <c r="B11" t="s">
        <v>7</v>
      </c>
      <c r="C11" s="13" cm="1">
        <f t="array" ref="C11">INDEX(TABLE1[],MATCH($A11,TABLE1[[#All],[Column1]],0)+1,4)</f>
        <v>1710800</v>
      </c>
      <c r="D11" s="13" cm="1">
        <f t="array" ref="D11">INDEX(TABLE1[],MATCH($A11,TABLE1[[#All],[Column1]],0)+8,4)</f>
        <v>194695</v>
      </c>
      <c r="E11" s="39">
        <f t="shared" si="0"/>
        <v>0.11380348375029226</v>
      </c>
      <c r="F11" s="39">
        <f>E11/'OD 2022'!$F$10</f>
        <v>2.7798845504510852E-2</v>
      </c>
      <c r="G11" s="13">
        <f>C11*'POP 2022 (tab20)'!$F$10</f>
        <v>2132767</v>
      </c>
      <c r="H11" s="13">
        <f t="shared" si="1"/>
        <v>59288.460330119095</v>
      </c>
      <c r="I11" s="13" t="s">
        <v>272</v>
      </c>
      <c r="J11" s="41">
        <f>Table510[[#This Row],[/POP OD 2022]]</f>
        <v>2.7798845504510852E-2</v>
      </c>
      <c r="K11" s="41">
        <f>1-Table510[[#This Row],[Open defecation]]-Table510[[#This Row],[Improved]]</f>
        <v>0.62561038731489294</v>
      </c>
      <c r="L11" s="41">
        <v>0.34659076718059623</v>
      </c>
      <c r="M11" s="13">
        <f>Table510[[#This Row],[POP 2022]]*Table510[[#This Row],[Improved]]</f>
        <v>739197.35074745864</v>
      </c>
      <c r="N11" s="13">
        <f>Table510[[#This Row],[POP 2022]]*Table510[[#This Row],[Unimproved]]</f>
        <v>1334281.1889224222</v>
      </c>
      <c r="O11" s="13">
        <f>Table510[[#This Row],[POP UNIMP 222]]+Table510[[#This Row],[POP Improved 2022]]+Table510[[#This Row],['# Pop OD]]</f>
        <v>2132767</v>
      </c>
    </row>
    <row r="12" spans="1:15" x14ac:dyDescent="0.2">
      <c r="A12" t="s">
        <v>240</v>
      </c>
      <c r="B12" t="s">
        <v>493</v>
      </c>
      <c r="C12" s="13" cm="1">
        <f t="array" ref="C12">INDEX(TABLE1[],MATCH($A12,TABLE1[[#All],[Column1]],0)+1,4)</f>
        <v>1903894</v>
      </c>
      <c r="D12" s="13" cm="1">
        <f t="array" ref="D12">INDEX(TABLE1[],MATCH($A12,TABLE1[[#All],[Column1]],0)+8,4)</f>
        <v>15130</v>
      </c>
      <c r="E12" s="39">
        <f t="shared" si="0"/>
        <v>7.9468709917673991E-3</v>
      </c>
      <c r="F12" s="39">
        <f>E12/'OD 2022'!$F$8</f>
        <v>1.0212115247668408E-3</v>
      </c>
      <c r="G12" s="13">
        <f>C12*'POP 2022 (tab20)'!$F$8</f>
        <v>2390673</v>
      </c>
      <c r="H12" s="13">
        <f t="shared" si="1"/>
        <v>2441.3828195489177</v>
      </c>
      <c r="I12" s="13" t="s">
        <v>272</v>
      </c>
      <c r="J12" s="41">
        <f>Table510[[#This Row],[/POP OD 2022]]</f>
        <v>1.0212115247668408E-3</v>
      </c>
      <c r="K12" s="41">
        <f>1-Table510[[#This Row],[Open defecation]]-Table510[[#This Row],[Improved]]</f>
        <v>0.10791825793620768</v>
      </c>
      <c r="L12" s="41">
        <v>0.89106053053902545</v>
      </c>
      <c r="M12" s="13">
        <f>Table510[[#This Row],[POP 2022]]*Table510[[#This Row],[Improved]]</f>
        <v>2130234.3517253236</v>
      </c>
      <c r="N12" s="13">
        <f>Table510[[#This Row],[POP 2022]]*Table510[[#This Row],[Unimproved]]</f>
        <v>257997.26545512743</v>
      </c>
      <c r="O12" s="13">
        <f>Table510[[#This Row],[POP UNIMP 222]]+Table510[[#This Row],[POP Improved 2022]]+Table510[[#This Row],['# Pop OD]]</f>
        <v>2390672.9999999995</v>
      </c>
    </row>
    <row r="13" spans="1:15" x14ac:dyDescent="0.2">
      <c r="A13" t="s">
        <v>249</v>
      </c>
      <c r="B13" t="s">
        <v>4</v>
      </c>
      <c r="C13" s="13" cm="1">
        <f t="array" ref="C13">INDEX(TABLE1[],MATCH($A13,TABLE1[[#All],[Column1]],0)+1,4)</f>
        <v>1076805</v>
      </c>
      <c r="D13" s="13" cm="1">
        <f t="array" ref="D13">INDEX(TABLE1[],MATCH($A13,TABLE1[[#All],[Column1]],0)+8,4)</f>
        <v>1223</v>
      </c>
      <c r="E13" s="39">
        <f t="shared" si="0"/>
        <v>1.1357673859240995E-3</v>
      </c>
      <c r="F13" s="39">
        <f>E13/'OD 2022'!$F$7</f>
        <v>1.1357673859240995E-3</v>
      </c>
      <c r="G13" s="13">
        <f>C13*'POP 2022 (tab20)'!$F$7</f>
        <v>1130319</v>
      </c>
      <c r="H13" s="13">
        <f t="shared" si="1"/>
        <v>1283.7794558903422</v>
      </c>
      <c r="I13" s="13" t="s">
        <v>272</v>
      </c>
      <c r="J13" s="41">
        <f>Table510[[#This Row],[/POP OD 2022]]</f>
        <v>1.1357673859240995E-3</v>
      </c>
      <c r="K13" s="41">
        <f>1-Table510[[#This Row],[Open defecation]]-Table510[[#This Row],[Improved]]</f>
        <v>1.0959924008900668E-2</v>
      </c>
      <c r="L13" s="41">
        <v>0.9879043086051752</v>
      </c>
      <c r="M13" s="13">
        <f>Table510[[#This Row],[POP 2022]]*Table510[[#This Row],[Improved]]</f>
        <v>1116647.010198293</v>
      </c>
      <c r="N13" s="13">
        <f>Table510[[#This Row],[POP 2022]]*Table510[[#This Row],[Unimproved]]</f>
        <v>12388.210345816595</v>
      </c>
      <c r="O13" s="13">
        <f>Table510[[#This Row],[POP UNIMP 222]]+Table510[[#This Row],[POP Improved 2022]]+Table510[[#This Row],['# Pop OD]]</f>
        <v>1130319</v>
      </c>
    </row>
  </sheetData>
  <phoneticPr fontId="26" type="noConversion"/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B6250-E08F-4F8E-B6AE-D22770C45BF8}">
  <dimension ref="C4:J27"/>
  <sheetViews>
    <sheetView topLeftCell="C16" zoomScale="151" zoomScaleNormal="60" workbookViewId="0">
      <selection activeCell="F9" sqref="F9"/>
    </sheetView>
  </sheetViews>
  <sheetFormatPr baseColWidth="10" defaultColWidth="8.83203125" defaultRowHeight="15" x14ac:dyDescent="0.2"/>
  <cols>
    <col min="3" max="3" width="30.83203125" customWidth="1"/>
    <col min="8" max="9" width="13.83203125" bestFit="1" customWidth="1"/>
  </cols>
  <sheetData>
    <row r="4" spans="3:10" x14ac:dyDescent="0.2">
      <c r="C4" t="s">
        <v>546</v>
      </c>
    </row>
    <row r="6" spans="3:10" x14ac:dyDescent="0.2">
      <c r="C6" s="90" t="s">
        <v>543</v>
      </c>
      <c r="D6" t="s">
        <v>550</v>
      </c>
      <c r="E6" t="s">
        <v>257</v>
      </c>
      <c r="F6" t="s">
        <v>545</v>
      </c>
      <c r="G6" t="s">
        <v>512</v>
      </c>
      <c r="H6" t="s">
        <v>547</v>
      </c>
      <c r="I6" t="s">
        <v>548</v>
      </c>
      <c r="J6" s="90" t="s">
        <v>549</v>
      </c>
    </row>
    <row r="7" spans="3:10" x14ac:dyDescent="0.2">
      <c r="C7" t="s">
        <v>529</v>
      </c>
      <c r="D7" s="1">
        <f>IF(Table13[[#This Row],[POP OD]]&gt;0,Table13[[#This Row],[POP OD]]/1000000,0)</f>
        <v>19.543880000000001</v>
      </c>
      <c r="E7" s="20">
        <v>114964</v>
      </c>
      <c r="F7">
        <v>65</v>
      </c>
      <c r="G7">
        <v>17</v>
      </c>
      <c r="H7" s="91">
        <f>IF(Table13[[#This Row],[OD]]&gt;0,Table13[[#This Row],[OD]]/100*Table13[[#This Row],[Column1]]* 1000,0)</f>
        <v>19543880</v>
      </c>
      <c r="I7" s="13">
        <f>(Table13[[#This Row],[UNIMP]]+Table13[[#This Row],[OD]])/100*Table13[[#This Row],[Column1]]*1000</f>
        <v>94270480</v>
      </c>
      <c r="J7" t="s">
        <v>529</v>
      </c>
    </row>
    <row r="8" spans="3:10" x14ac:dyDescent="0.2">
      <c r="C8" t="s">
        <v>532</v>
      </c>
      <c r="D8" s="1">
        <f>IF(Table13[[#This Row],[POP OD]]&gt;0,Table13[[#This Row],[POP OD]]/1000000,0)</f>
        <v>11.63022</v>
      </c>
      <c r="E8" s="20">
        <v>27691</v>
      </c>
      <c r="F8">
        <v>25</v>
      </c>
      <c r="G8">
        <v>42</v>
      </c>
      <c r="H8" s="91">
        <f>IF(Table13[[#This Row],[OD]]&gt;0,Table13[[#This Row],[OD]]/100*Table13[[#This Row],[Column1]]* 1000,0)</f>
        <v>11630220</v>
      </c>
      <c r="I8" s="13">
        <f>(Table13[[#This Row],[UNIMP]]+Table13[[#This Row],[OD]])/100*Table13[[#This Row],[Column1]]*1000</f>
        <v>18552970</v>
      </c>
      <c r="J8" t="s">
        <v>532</v>
      </c>
    </row>
    <row r="9" spans="3:10" x14ac:dyDescent="0.2">
      <c r="C9" t="s">
        <v>534</v>
      </c>
      <c r="D9" s="57">
        <f>IF(Table13[[#This Row],[POP OD]]&gt;0,Table13[[#This Row],[POP OD]]/1000000,0)</f>
        <v>7.0187520000000001</v>
      </c>
      <c r="E9" s="20">
        <v>31616</v>
      </c>
      <c r="F9">
        <v>37</v>
      </c>
      <c r="G9">
        <v>22.2</v>
      </c>
      <c r="H9" s="91">
        <f>IF(Table13[[#This Row],[OD]]&gt;0,Table13[[#This Row],[OD]]/100*Table13[[#This Row],[Column1]]* 1000,0)</f>
        <v>7018752</v>
      </c>
      <c r="I9" s="13">
        <f>(Table13[[#This Row],[UNIMP]]+Table13[[#This Row],[OD]])/100*Table13[[#This Row],[Column1]]*1000</f>
        <v>18716672.000000004</v>
      </c>
      <c r="J9" t="s">
        <v>534</v>
      </c>
    </row>
    <row r="10" spans="3:10" x14ac:dyDescent="0.2">
      <c r="C10" t="s">
        <v>539</v>
      </c>
      <c r="D10" s="1">
        <f>IF(Table13[[#This Row],[POP OD]]&gt;0,Table13[[#This Row],[POP OD]]/1000000,0)</f>
        <v>6.7164000000000001</v>
      </c>
      <c r="E10" s="20">
        <v>11194</v>
      </c>
      <c r="F10">
        <v>15</v>
      </c>
      <c r="G10">
        <v>60</v>
      </c>
      <c r="H10" s="91">
        <f>IF(Table13[[#This Row],[OD]]&gt;0,Table13[[#This Row],[OD]]/100*Table13[[#This Row],[Column1]]* 1000,0)</f>
        <v>6716400</v>
      </c>
      <c r="I10" s="13">
        <f>(Table13[[#This Row],[UNIMP]]+Table13[[#This Row],[OD]])/100*Table13[[#This Row],[Column1]]*1000</f>
        <v>8395500</v>
      </c>
      <c r="J10" t="s">
        <v>539</v>
      </c>
    </row>
    <row r="11" spans="3:10" x14ac:dyDescent="0.2">
      <c r="C11" t="s">
        <v>544</v>
      </c>
      <c r="D11" s="1">
        <f>IF(Table13[[#This Row],[POP OD]]&gt;0,Table13[[#This Row],[POP OD]]/1000000,0)</f>
        <v>6.5707399999999998</v>
      </c>
      <c r="E11" s="20">
        <v>59734</v>
      </c>
      <c r="F11">
        <v>39</v>
      </c>
      <c r="G11">
        <v>11</v>
      </c>
      <c r="H11" s="91">
        <f>IF(Table13[[#This Row],[OD]]&gt;0,Table13[[#This Row],[OD]]/100*Table13[[#This Row],[Column1]]* 1000,0)</f>
        <v>6570740</v>
      </c>
      <c r="I11" s="13">
        <f>(Table13[[#This Row],[UNIMP]]+Table13[[#This Row],[OD]])/100*Table13[[#This Row],[Column1]]*1000</f>
        <v>29867000</v>
      </c>
      <c r="J11" t="s">
        <v>544</v>
      </c>
    </row>
    <row r="12" spans="3:10" x14ac:dyDescent="0.2">
      <c r="C12" t="s">
        <v>523</v>
      </c>
      <c r="D12" s="1">
        <f>IF(Table13[[#This Row],[POP OD]]&gt;0,Table13[[#This Row],[POP OD]]/1000000,0)</f>
        <v>5.9158799999999996</v>
      </c>
      <c r="E12" s="20">
        <v>32866</v>
      </c>
      <c r="F12">
        <v>9</v>
      </c>
      <c r="G12">
        <v>18</v>
      </c>
      <c r="H12" s="91">
        <f>IF(Table13[[#This Row],[OD]]&gt;0,Table13[[#This Row],[OD]]/100*Table13[[#This Row],[Column1]]* 1000,0)</f>
        <v>5915880</v>
      </c>
      <c r="I12" s="13">
        <f>(Table13[[#This Row],[UNIMP]]+Table13[[#This Row],[OD]])/100*Table13[[#This Row],[Column1]]*1000</f>
        <v>8873820</v>
      </c>
      <c r="J12" t="s">
        <v>523</v>
      </c>
    </row>
    <row r="13" spans="3:10" x14ac:dyDescent="0.2">
      <c r="C13" t="s">
        <v>530</v>
      </c>
      <c r="D13" s="1">
        <f>IF(Table13[[#This Row],[POP OD]]&gt;0,Table13[[#This Row],[POP OD]]/1000000,0)</f>
        <v>4.839389999999999</v>
      </c>
      <c r="E13" s="20">
        <v>53771</v>
      </c>
      <c r="F13">
        <v>33</v>
      </c>
      <c r="G13">
        <v>9</v>
      </c>
      <c r="H13" s="91">
        <f>IF(Table13[[#This Row],[OD]]&gt;0,Table13[[#This Row],[OD]]/100*Table13[[#This Row],[Column1]]* 1000,0)</f>
        <v>4839389.9999999991</v>
      </c>
      <c r="I13" s="13">
        <f>(Table13[[#This Row],[UNIMP]]+Table13[[#This Row],[OD]])/100*Table13[[#This Row],[Column1]]*1000</f>
        <v>22583820</v>
      </c>
      <c r="J13" t="s">
        <v>530</v>
      </c>
    </row>
    <row r="14" spans="3:10" x14ac:dyDescent="0.2">
      <c r="C14" t="s">
        <v>537</v>
      </c>
      <c r="D14" s="1">
        <f>IF(Table13[[#This Row],[POP OD]]&gt;0,Table13[[#This Row],[POP OD]]/1000000,0)</f>
        <v>3.6553900000000006</v>
      </c>
      <c r="E14" s="20">
        <v>15893</v>
      </c>
      <c r="F14">
        <v>21</v>
      </c>
      <c r="G14">
        <v>23</v>
      </c>
      <c r="H14" s="91">
        <f>IF(Table13[[#This Row],[OD]]&gt;0,Table13[[#This Row],[OD]]/100*Table13[[#This Row],[Column1]]* 1000,0)</f>
        <v>3655390.0000000005</v>
      </c>
      <c r="I14" s="13">
        <f>(Table13[[#This Row],[UNIMP]]+Table13[[#This Row],[OD]])/100*Table13[[#This Row],[Column1]]*1000</f>
        <v>6992920</v>
      </c>
      <c r="J14" t="s">
        <v>537</v>
      </c>
    </row>
    <row r="15" spans="3:10" x14ac:dyDescent="0.2">
      <c r="C15" t="s">
        <v>542</v>
      </c>
      <c r="D15" s="1">
        <f>IF(Table13[[#This Row],[POP OD]]&gt;0,Table13[[#This Row],[POP OD]]/1000000,0)</f>
        <v>3.4184900000000003</v>
      </c>
      <c r="E15" s="20">
        <v>14863</v>
      </c>
      <c r="F15">
        <v>11</v>
      </c>
      <c r="G15">
        <v>23</v>
      </c>
      <c r="H15" s="91">
        <f>IF(Table13[[#This Row],[OD]]&gt;0,Table13[[#This Row],[OD]]/100*Table13[[#This Row],[Column1]]* 1000,0)</f>
        <v>3418490.0000000005</v>
      </c>
      <c r="I15" s="13">
        <f>(Table13[[#This Row],[UNIMP]]+Table13[[#This Row],[OD]])/100*Table13[[#This Row],[Column1]]*1000</f>
        <v>5053420</v>
      </c>
      <c r="J15" t="s">
        <v>542</v>
      </c>
    </row>
    <row r="16" spans="3:10" x14ac:dyDescent="0.2">
      <c r="C16" t="s">
        <v>540</v>
      </c>
      <c r="D16" s="1">
        <f>IF(Table13[[#This Row],[POP OD]]&gt;0,Table13[[#This Row],[POP OD]]/1000000,0)</f>
        <v>2.2870499999999998</v>
      </c>
      <c r="E16" s="20">
        <v>45741</v>
      </c>
      <c r="F16">
        <v>58</v>
      </c>
      <c r="G16">
        <v>5</v>
      </c>
      <c r="H16" s="91">
        <f>IF(Table13[[#This Row],[OD]]&gt;0,Table13[[#This Row],[OD]]/100*Table13[[#This Row],[Column1]]* 1000,0)</f>
        <v>2287050</v>
      </c>
      <c r="I16" s="13">
        <f>(Table13[[#This Row],[UNIMP]]+Table13[[#This Row],[OD]])/100*Table13[[#This Row],[Column1]]*1000</f>
        <v>28816830</v>
      </c>
      <c r="J16" t="s">
        <v>540</v>
      </c>
    </row>
    <row r="17" spans="3:10" x14ac:dyDescent="0.2">
      <c r="C17" t="s">
        <v>527</v>
      </c>
      <c r="D17" s="1">
        <f>IF(Table13[[#This Row],[POP OD]]&gt;0,Table13[[#This Row],[POP OD]]/1000000,0)</f>
        <v>2.2625899999999999</v>
      </c>
      <c r="E17" s="20">
        <v>3377</v>
      </c>
      <c r="F17">
        <v>11</v>
      </c>
      <c r="G17">
        <v>67</v>
      </c>
      <c r="H17" s="91">
        <f>IF(Table13[[#This Row],[OD]]&gt;0,Table13[[#This Row],[OD]]/100*Table13[[#This Row],[Column1]]* 1000,0)</f>
        <v>2262590</v>
      </c>
      <c r="I17" s="13">
        <f>(Table13[[#This Row],[UNIMP]]+Table13[[#This Row],[OD]])/100*Table13[[#This Row],[Column1]]*1000</f>
        <v>2634060</v>
      </c>
      <c r="J17" t="s">
        <v>527</v>
      </c>
    </row>
    <row r="18" spans="3:10" x14ac:dyDescent="0.2">
      <c r="C18" t="s">
        <v>541</v>
      </c>
      <c r="D18" s="1">
        <f>IF(Table13[[#This Row],[POP OD]]&gt;0,Table13[[#This Row],[POP OD]]/1000000,0)</f>
        <v>2.02224</v>
      </c>
      <c r="E18" s="20">
        <v>18384</v>
      </c>
      <c r="F18">
        <v>37</v>
      </c>
      <c r="G18">
        <v>11</v>
      </c>
      <c r="H18" s="91">
        <f>IF(Table13[[#This Row],[OD]]&gt;0,Table13[[#This Row],[OD]]/100*Table13[[#This Row],[Column1]]* 1000,0)</f>
        <v>2022240</v>
      </c>
      <c r="I18" s="13">
        <f>(Table13[[#This Row],[UNIMP]]+Table13[[#This Row],[OD]])/100*Table13[[#This Row],[Column1]]*1000</f>
        <v>8824320</v>
      </c>
      <c r="J18" t="s">
        <v>541</v>
      </c>
    </row>
    <row r="19" spans="3:10" x14ac:dyDescent="0.2">
      <c r="C19" t="s">
        <v>535</v>
      </c>
      <c r="D19" s="1">
        <f>IF(Table13[[#This Row],[POP OD]]&gt;0,Table13[[#This Row],[POP OD]]/1000000,0)</f>
        <v>1.1942699999999999</v>
      </c>
      <c r="E19" s="20">
        <v>2541</v>
      </c>
      <c r="F19">
        <v>5</v>
      </c>
      <c r="G19">
        <v>47</v>
      </c>
      <c r="H19" s="91">
        <f>IF(Table13[[#This Row],[OD]]&gt;0,Table13[[#This Row],[OD]]/100*Table13[[#This Row],[Column1]]* 1000,0)</f>
        <v>1194270</v>
      </c>
      <c r="I19" s="13">
        <f>(Table13[[#This Row],[UNIMP]]+Table13[[#This Row],[OD]])/100*Table13[[#This Row],[Column1]]*1000</f>
        <v>1321320</v>
      </c>
      <c r="J19" t="s">
        <v>535</v>
      </c>
    </row>
    <row r="20" spans="3:10" x14ac:dyDescent="0.2">
      <c r="C20" t="s">
        <v>533</v>
      </c>
      <c r="D20" s="1">
        <f>IF(Table13[[#This Row],[POP OD]]&gt;0,Table13[[#This Row],[POP OD]]/1000000,0)</f>
        <v>0.76519999999999999</v>
      </c>
      <c r="E20" s="20">
        <v>19130</v>
      </c>
      <c r="F20">
        <v>55</v>
      </c>
      <c r="G20">
        <v>4</v>
      </c>
      <c r="H20" s="91">
        <f>IF(Table13[[#This Row],[OD]]&gt;0,Table13[[#This Row],[OD]]/100*Table13[[#This Row],[Column1]]* 1000,0)</f>
        <v>765200</v>
      </c>
      <c r="I20" s="13">
        <f>(Table13[[#This Row],[UNIMP]]+Table13[[#This Row],[OD]])/100*Table13[[#This Row],[Column1]]*1000</f>
        <v>11286699.999999998</v>
      </c>
      <c r="J20" t="s">
        <v>533</v>
      </c>
    </row>
    <row r="21" spans="3:10" x14ac:dyDescent="0.2">
      <c r="C21" t="s">
        <v>531</v>
      </c>
      <c r="D21" s="1">
        <f>IF(Table13[[#This Row],[POP OD]]&gt;0,Table13[[#This Row],[POP OD]]/1000000,0)</f>
        <v>0.47123999999999999</v>
      </c>
      <c r="E21" s="20">
        <v>2142</v>
      </c>
      <c r="F21">
        <v>7</v>
      </c>
      <c r="G21">
        <v>22</v>
      </c>
      <c r="H21" s="91">
        <f>IF(Table13[[#This Row],[OD]]&gt;0,Table13[[#This Row],[OD]]/100*Table13[[#This Row],[Column1]]* 1000,0)</f>
        <v>471240</v>
      </c>
      <c r="I21" s="13">
        <f>(Table13[[#This Row],[UNIMP]]+Table13[[#This Row],[OD]])/100*Table13[[#This Row],[Column1]]*1000</f>
        <v>621180</v>
      </c>
      <c r="J21" t="s">
        <v>531</v>
      </c>
    </row>
    <row r="22" spans="3:10" x14ac:dyDescent="0.2">
      <c r="C22" t="s">
        <v>525</v>
      </c>
      <c r="D22" s="1">
        <f>IF(Table13[[#This Row],[POP OD]]&gt;0,Table13[[#This Row],[POP OD]]/1000000,0)</f>
        <v>0.35672999999999994</v>
      </c>
      <c r="E22" s="20">
        <v>11891</v>
      </c>
      <c r="F22">
        <v>39</v>
      </c>
      <c r="G22">
        <v>3</v>
      </c>
      <c r="H22" s="91">
        <f>IF(Table13[[#This Row],[OD]]&gt;0,Table13[[#This Row],[OD]]/100*Table13[[#This Row],[Column1]]* 1000,0)</f>
        <v>356729.99999999994</v>
      </c>
      <c r="I22" s="13">
        <f>(Table13[[#This Row],[UNIMP]]+Table13[[#This Row],[OD]])/100*Table13[[#This Row],[Column1]]*1000</f>
        <v>4994220</v>
      </c>
      <c r="J22" t="s">
        <v>525</v>
      </c>
    </row>
    <row r="23" spans="3:10" x14ac:dyDescent="0.2">
      <c r="C23" t="s">
        <v>536</v>
      </c>
      <c r="D23" s="1">
        <f>IF(Table13[[#This Row],[POP OD]]&gt;0,Table13[[#This Row],[POP OD]]/1000000,0)</f>
        <v>0.25904000000000005</v>
      </c>
      <c r="E23" s="20">
        <v>12952</v>
      </c>
      <c r="F23">
        <v>14</v>
      </c>
      <c r="G23">
        <v>2</v>
      </c>
      <c r="H23" s="91">
        <f>IF(Table13[[#This Row],[OD]]&gt;0,Table13[[#This Row],[OD]]/100*Table13[[#This Row],[Column1]]* 1000,0)</f>
        <v>259040.00000000003</v>
      </c>
      <c r="I23" s="13">
        <f>(Table13[[#This Row],[UNIMP]]+Table13[[#This Row],[OD]])/100*Table13[[#This Row],[Column1]]*1000</f>
        <v>2072320.0000000002</v>
      </c>
      <c r="J23" t="s">
        <v>536</v>
      </c>
    </row>
    <row r="24" spans="3:10" x14ac:dyDescent="0.2">
      <c r="C24" t="s">
        <v>524</v>
      </c>
      <c r="D24" s="1">
        <f>IF(Table13[[#This Row],[POP OD]]&gt;0,Table13[[#This Row],[POP OD]]/1000000,0)</f>
        <v>0.23520000000000002</v>
      </c>
      <c r="E24" s="20">
        <v>2352</v>
      </c>
      <c r="F24">
        <v>5</v>
      </c>
      <c r="G24">
        <v>10</v>
      </c>
      <c r="H24" s="91">
        <f>IF(Table13[[#This Row],[OD]]&gt;0,Table13[[#This Row],[OD]]/100*Table13[[#This Row],[Column1]]* 1000,0)</f>
        <v>235200.00000000003</v>
      </c>
      <c r="I24" s="13">
        <f>(Table13[[#This Row],[UNIMP]]+Table13[[#This Row],[OD]])/100*Table13[[#This Row],[Column1]]*1000</f>
        <v>352800</v>
      </c>
      <c r="J24" t="s">
        <v>524</v>
      </c>
    </row>
    <row r="25" spans="3:10" x14ac:dyDescent="0.2">
      <c r="C25" t="s">
        <v>528</v>
      </c>
      <c r="D25" s="1">
        <f>IF(Table13[[#This Row],[POP OD]]&gt;0,Table13[[#This Row],[POP OD]]/1000000,0)</f>
        <v>4.6399999999999997E-2</v>
      </c>
      <c r="E25" s="20">
        <v>1160</v>
      </c>
      <c r="F25">
        <v>10</v>
      </c>
      <c r="G25">
        <v>4</v>
      </c>
      <c r="H25" s="91">
        <f>IF(Table13[[#This Row],[OD]]&gt;0,Table13[[#This Row],[OD]]/100*Table13[[#This Row],[Column1]]* 1000,0)</f>
        <v>46400</v>
      </c>
      <c r="I25" s="13">
        <f>(Table13[[#This Row],[UNIMP]]+Table13[[#This Row],[OD]])/100*Table13[[#This Row],[Column1]]*1000</f>
        <v>162400</v>
      </c>
      <c r="J25" t="s">
        <v>528</v>
      </c>
    </row>
    <row r="26" spans="3:10" x14ac:dyDescent="0.2">
      <c r="C26" t="s">
        <v>538</v>
      </c>
      <c r="D26" s="1">
        <f>IF(Table13[[#This Row],[POP OD]]&gt;0,Table13[[#This Row],[POP OD]]/1000000,0)</f>
        <v>0</v>
      </c>
      <c r="E26" s="20">
        <v>59309</v>
      </c>
      <c r="F26">
        <v>7</v>
      </c>
      <c r="G26">
        <v>0</v>
      </c>
      <c r="H26" s="91">
        <f>IF(Table13[[#This Row],[OD]]&gt;0,Table13[[#This Row],[OD]]/100*Table13[[#This Row],[Column1]]* 1000,0)</f>
        <v>0</v>
      </c>
      <c r="I26" s="13">
        <f>(Table13[[#This Row],[UNIMP]]+Table13[[#This Row],[OD]])/100*Table13[[#This Row],[Column1]]*1000</f>
        <v>4151630</v>
      </c>
      <c r="J26" t="s">
        <v>538</v>
      </c>
    </row>
    <row r="27" spans="3:10" x14ac:dyDescent="0.2">
      <c r="C27" t="s">
        <v>526</v>
      </c>
      <c r="D27" s="1">
        <f>IF(Table13[[#This Row],[POP OD]]&gt;0,Table13[[#This Row],[POP OD]]/1000000,0)</f>
        <v>0</v>
      </c>
      <c r="E27">
        <v>851</v>
      </c>
      <c r="F27">
        <v>51</v>
      </c>
      <c r="G27">
        <v>0</v>
      </c>
      <c r="H27" s="91">
        <f>IF(Table13[[#This Row],[OD]]&gt;0,Table13[[#This Row],[OD]]/100*Table13[[#This Row],[Column1]]* 1000,0)</f>
        <v>0</v>
      </c>
      <c r="I27" s="13">
        <f>(Table13[[#This Row],[UNIMP]]+Table13[[#This Row],[OD]])/100*Table13[[#This Row],[Column1]]*1000</f>
        <v>434010</v>
      </c>
      <c r="J27" t="s">
        <v>526</v>
      </c>
    </row>
  </sheetData>
  <phoneticPr fontId="26" type="noConversion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D541-E443-49B2-813A-22EA9A805B46}">
  <dimension ref="C1:H14"/>
  <sheetViews>
    <sheetView workbookViewId="0">
      <selection activeCell="F8" sqref="F8"/>
    </sheetView>
  </sheetViews>
  <sheetFormatPr baseColWidth="10" defaultColWidth="8.83203125" defaultRowHeight="15" x14ac:dyDescent="0.2"/>
  <cols>
    <col min="3" max="4" width="22.83203125" customWidth="1"/>
    <col min="5" max="6" width="10.83203125" customWidth="1"/>
    <col min="7" max="7" width="32.83203125" customWidth="1"/>
    <col min="8" max="8" width="33.83203125" customWidth="1"/>
  </cols>
  <sheetData>
    <row r="1" spans="3:8" x14ac:dyDescent="0.2">
      <c r="C1" s="49" t="s">
        <v>305</v>
      </c>
      <c r="D1" s="49"/>
      <c r="E1" s="49"/>
      <c r="F1" s="49"/>
      <c r="G1" s="49"/>
      <c r="H1" s="49"/>
    </row>
    <row r="2" spans="3:8" ht="26" x14ac:dyDescent="0.2">
      <c r="C2" s="51" t="s">
        <v>306</v>
      </c>
      <c r="D2" s="51" t="s">
        <v>302</v>
      </c>
      <c r="E2" s="52" t="s">
        <v>266</v>
      </c>
      <c r="F2" s="52" t="s">
        <v>316</v>
      </c>
      <c r="G2" s="52" t="s">
        <v>314</v>
      </c>
      <c r="H2" s="52" t="s">
        <v>315</v>
      </c>
    </row>
    <row r="3" spans="3:8" x14ac:dyDescent="0.2">
      <c r="C3" s="50" t="s">
        <v>307</v>
      </c>
      <c r="D3" s="55">
        <v>2263934</v>
      </c>
      <c r="E3" s="46">
        <v>2670078</v>
      </c>
      <c r="F3" s="56">
        <f>Table4[[#This Row],[POP 2022]]/Table4[[#This Row],[POP 2017]]</f>
        <v>1.1793974559329026</v>
      </c>
      <c r="G3" s="47">
        <v>433179</v>
      </c>
      <c r="H3" s="48">
        <v>1401634</v>
      </c>
    </row>
    <row r="4" spans="3:8" x14ac:dyDescent="0.2">
      <c r="C4" s="50" t="s">
        <v>1</v>
      </c>
      <c r="D4" s="55">
        <v>1385539</v>
      </c>
      <c r="E4" s="46">
        <v>1465802</v>
      </c>
      <c r="F4" s="56">
        <f>Table4[[#This Row],[POP 2022]]/Table4[[#This Row],[POP 2017]]</f>
        <v>1.0579290803073749</v>
      </c>
      <c r="G4" s="47">
        <v>240665</v>
      </c>
      <c r="H4" s="48">
        <v>746544</v>
      </c>
    </row>
    <row r="5" spans="3:8" x14ac:dyDescent="0.2">
      <c r="C5" s="50" t="s">
        <v>2</v>
      </c>
      <c r="D5" s="55">
        <v>1452760</v>
      </c>
      <c r="E5" s="46">
        <v>1564289</v>
      </c>
      <c r="F5" s="56">
        <f>Table4[[#This Row],[POP 2022]]/Table4[[#This Row],[POP 2017]]</f>
        <v>1.0767704231944712</v>
      </c>
      <c r="G5" s="47">
        <v>197619</v>
      </c>
      <c r="H5" s="48">
        <v>720609</v>
      </c>
    </row>
    <row r="6" spans="3:8" x14ac:dyDescent="0.2">
      <c r="C6" s="50" t="s">
        <v>3</v>
      </c>
      <c r="D6" s="55">
        <v>1847835</v>
      </c>
      <c r="E6" s="46">
        <v>2235836</v>
      </c>
      <c r="F6" s="56">
        <f>Table4[[#This Row],[POP 2022]]/Table4[[#This Row],[POP 2017]]</f>
        <v>1.2099759989392993</v>
      </c>
      <c r="G6" s="47">
        <v>409238</v>
      </c>
      <c r="H6" s="48">
        <v>1209685</v>
      </c>
    </row>
    <row r="7" spans="3:8" x14ac:dyDescent="0.2">
      <c r="C7" s="50" t="s">
        <v>4</v>
      </c>
      <c r="D7" s="55">
        <v>1076805</v>
      </c>
      <c r="E7" s="46">
        <v>1130319</v>
      </c>
      <c r="F7" s="56">
        <f>Table4[[#This Row],[POP 2022]]/Table4[[#This Row],[POP 2017]]</f>
        <v>1.0496970203518743</v>
      </c>
      <c r="G7" s="47">
        <v>121407</v>
      </c>
      <c r="H7" s="48">
        <v>406875</v>
      </c>
    </row>
    <row r="8" spans="3:8" x14ac:dyDescent="0.2">
      <c r="C8" s="50" t="s">
        <v>309</v>
      </c>
      <c r="D8" s="55">
        <v>1903894</v>
      </c>
      <c r="E8" s="46">
        <v>2390673</v>
      </c>
      <c r="F8" s="56">
        <f>Table4[[#This Row],[POP 2022]]/Table4[[#This Row],[POP 2017]]</f>
        <v>1.2556754735295137</v>
      </c>
      <c r="G8" s="47">
        <v>316723</v>
      </c>
      <c r="H8" s="48">
        <v>1027439</v>
      </c>
    </row>
    <row r="9" spans="3:8" x14ac:dyDescent="0.2">
      <c r="C9" s="50" t="s">
        <v>6</v>
      </c>
      <c r="D9" s="55">
        <v>5474203</v>
      </c>
      <c r="E9" s="46">
        <v>6490271</v>
      </c>
      <c r="F9" s="56">
        <f>Table4[[#This Row],[POP 2022]]/Table4[[#This Row],[POP 2017]]</f>
        <v>1.1856102157702226</v>
      </c>
      <c r="G9" s="47">
        <v>1028417</v>
      </c>
      <c r="H9" s="48">
        <v>3521679</v>
      </c>
    </row>
    <row r="10" spans="3:8" x14ac:dyDescent="0.2">
      <c r="C10" s="50" t="s">
        <v>7</v>
      </c>
      <c r="D10" s="55">
        <v>1710800</v>
      </c>
      <c r="E10" s="46">
        <v>2132767</v>
      </c>
      <c r="F10" s="56">
        <f>Table4[[#This Row],[POP 2022]]/Table4[[#This Row],[POP 2017]]</f>
        <v>1.2466489361702127</v>
      </c>
      <c r="G10" s="47">
        <v>372660</v>
      </c>
      <c r="H10" s="48">
        <v>1197065</v>
      </c>
    </row>
    <row r="11" spans="3:8" x14ac:dyDescent="0.2">
      <c r="C11" s="50" t="s">
        <v>8</v>
      </c>
      <c r="D11" s="55">
        <v>2191726</v>
      </c>
      <c r="E11" s="46">
        <v>2600754</v>
      </c>
      <c r="F11" s="56">
        <f>Table4[[#This Row],[POP 2022]]/Table4[[#This Row],[POP 2017]]</f>
        <v>1.1866236929251193</v>
      </c>
      <c r="G11" s="47">
        <v>444560</v>
      </c>
      <c r="H11" s="48">
        <v>1346968</v>
      </c>
    </row>
    <row r="12" spans="3:8" x14ac:dyDescent="0.2">
      <c r="C12" s="50" t="s">
        <v>308</v>
      </c>
      <c r="D12" s="55">
        <v>2547813</v>
      </c>
      <c r="E12" s="46">
        <v>3080446</v>
      </c>
      <c r="F12" s="56">
        <f>Table4[[#This Row],[POP 2022]]/Table4[[#This Row],[POP 2017]]</f>
        <v>1.209054981664667</v>
      </c>
      <c r="G12" s="47">
        <v>496925</v>
      </c>
      <c r="H12" s="48">
        <v>1621681</v>
      </c>
    </row>
    <row r="13" spans="3:8" x14ac:dyDescent="0.2">
      <c r="C13" s="50" t="s">
        <v>10</v>
      </c>
      <c r="D13" s="55">
        <v>4991156</v>
      </c>
      <c r="E13" s="46">
        <v>5854843</v>
      </c>
      <c r="F13" s="56">
        <f>Table4[[#This Row],[POP 2022]]/Table4[[#This Row],[POP 2017]]</f>
        <v>1.1730434793061968</v>
      </c>
      <c r="G13" s="47">
        <v>1043300</v>
      </c>
      <c r="H13" s="48">
        <v>3250877</v>
      </c>
    </row>
    <row r="14" spans="3:8" x14ac:dyDescent="0.2">
      <c r="C14" s="50" t="s">
        <v>310</v>
      </c>
      <c r="D14" s="55">
        <f>SUBTOTAL(109,D3:D13)</f>
        <v>26846465</v>
      </c>
      <c r="E14" s="46">
        <f>SUBTOTAL(109,E3:E13)</f>
        <v>31616078</v>
      </c>
      <c r="F14" s="56">
        <f>Table4[[#This Row],[POP 2022]]/Table4[[#This Row],[POP 2017]]</f>
        <v>1.1776626084663289</v>
      </c>
      <c r="G14" s="47">
        <f>SUBTOTAL(109,G3:G13)</f>
        <v>5104693</v>
      </c>
      <c r="H14" s="48">
        <f>SUBTOTAL(109,H3:H13)</f>
        <v>16451056</v>
      </c>
    </row>
  </sheetData>
  <phoneticPr fontId="26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1635-2F00-43C7-96A5-D7C6D2CCCFA4}">
  <dimension ref="C2:F14"/>
  <sheetViews>
    <sheetView workbookViewId="0">
      <selection activeCell="E14" sqref="E14"/>
    </sheetView>
  </sheetViews>
  <sheetFormatPr baseColWidth="10" defaultColWidth="8.83203125" defaultRowHeight="15" x14ac:dyDescent="0.2"/>
  <cols>
    <col min="3" max="3" width="15.5" customWidth="1"/>
    <col min="4" max="4" width="13.83203125" customWidth="1"/>
    <col min="5" max="5" width="12.83203125" customWidth="1"/>
  </cols>
  <sheetData>
    <row r="2" spans="3:6" x14ac:dyDescent="0.2">
      <c r="C2" s="53" t="s">
        <v>306</v>
      </c>
      <c r="D2" t="s">
        <v>312</v>
      </c>
      <c r="E2" t="s">
        <v>313</v>
      </c>
      <c r="F2" t="s">
        <v>317</v>
      </c>
    </row>
    <row r="3" spans="3:6" x14ac:dyDescent="0.2">
      <c r="C3" s="54" t="s">
        <v>307</v>
      </c>
      <c r="D3" s="1">
        <v>14.381735509957446</v>
      </c>
      <c r="E3" s="1">
        <v>4.5372838885668898</v>
      </c>
      <c r="F3" s="57">
        <f>D3/E3</f>
        <v>3.1696794521049787</v>
      </c>
    </row>
    <row r="4" spans="3:6" x14ac:dyDescent="0.2">
      <c r="C4" s="45" t="s">
        <v>1</v>
      </c>
      <c r="D4" s="1">
        <v>5.8108072021069059</v>
      </c>
      <c r="E4" s="1">
        <v>9.3844761428833863</v>
      </c>
      <c r="F4" s="57">
        <f t="shared" ref="F4:F14" si="0">D4/E4</f>
        <v>0.61919356111459323</v>
      </c>
    </row>
    <row r="5" spans="3:6" x14ac:dyDescent="0.2">
      <c r="C5" s="54" t="s">
        <v>2</v>
      </c>
      <c r="D5" s="1">
        <v>10.231765742448856</v>
      </c>
      <c r="E5" s="1">
        <v>10.480604864026191</v>
      </c>
      <c r="F5" s="57">
        <f t="shared" si="0"/>
        <v>0.97625717935121714</v>
      </c>
    </row>
    <row r="6" spans="3:6" x14ac:dyDescent="0.2">
      <c r="C6" s="45" t="s">
        <v>3</v>
      </c>
      <c r="D6" s="1">
        <v>24.393249397267613</v>
      </c>
      <c r="E6" s="1">
        <v>24.25410824328992</v>
      </c>
      <c r="F6" s="57">
        <f t="shared" si="0"/>
        <v>1.0057368076608708</v>
      </c>
    </row>
    <row r="7" spans="3:6" x14ac:dyDescent="0.2">
      <c r="C7" s="54" t="s">
        <v>4</v>
      </c>
      <c r="D7" s="1">
        <v>0.11357673859240995</v>
      </c>
      <c r="E7" s="59">
        <v>0</v>
      </c>
      <c r="F7" s="58">
        <v>1</v>
      </c>
    </row>
    <row r="8" spans="3:6" x14ac:dyDescent="0.2">
      <c r="C8" s="45" t="s">
        <v>309</v>
      </c>
      <c r="D8" s="1">
        <v>0.79468709917673985</v>
      </c>
      <c r="E8" s="1">
        <v>0.10212115247668407</v>
      </c>
      <c r="F8" s="57">
        <f t="shared" si="0"/>
        <v>7.7818069998591124</v>
      </c>
    </row>
    <row r="9" spans="3:6" x14ac:dyDescent="0.2">
      <c r="C9" s="54" t="s">
        <v>6</v>
      </c>
      <c r="D9" s="1">
        <v>29.63907257366963</v>
      </c>
      <c r="E9" s="1">
        <v>23.309627607499351</v>
      </c>
      <c r="F9" s="57">
        <f t="shared" si="0"/>
        <v>1.2715377985761522</v>
      </c>
    </row>
    <row r="10" spans="3:6" x14ac:dyDescent="0.2">
      <c r="C10" s="45" t="s">
        <v>7</v>
      </c>
      <c r="D10" s="1">
        <v>11.380932896890343</v>
      </c>
      <c r="E10" s="1">
        <v>2.780027331958081</v>
      </c>
      <c r="F10" s="57">
        <f t="shared" si="0"/>
        <v>4.0938205053093171</v>
      </c>
    </row>
    <row r="11" spans="3:6" x14ac:dyDescent="0.2">
      <c r="C11" s="54" t="s">
        <v>8</v>
      </c>
      <c r="D11" s="1">
        <v>31.575707912394158</v>
      </c>
      <c r="E11" s="1">
        <v>30.916670728219287</v>
      </c>
      <c r="F11" s="57">
        <f t="shared" si="0"/>
        <v>1.0213165638036612</v>
      </c>
    </row>
    <row r="12" spans="3:6" x14ac:dyDescent="0.2">
      <c r="C12" s="45" t="s">
        <v>308</v>
      </c>
      <c r="D12" s="1">
        <v>24.2742697364367</v>
      </c>
      <c r="E12" s="1">
        <v>31.667347953873104</v>
      </c>
      <c r="F12" s="57">
        <f t="shared" si="0"/>
        <v>0.76653939483011913</v>
      </c>
    </row>
    <row r="13" spans="3:6" x14ac:dyDescent="0.2">
      <c r="C13" s="54" t="s">
        <v>10</v>
      </c>
      <c r="D13" s="1">
        <v>34.501686583228413</v>
      </c>
      <c r="E13" s="1">
        <v>47.406112032557758</v>
      </c>
      <c r="F13" s="57">
        <f t="shared" si="0"/>
        <v>0.72778983772246941</v>
      </c>
    </row>
    <row r="14" spans="3:6" x14ac:dyDescent="0.2">
      <c r="C14" s="48" t="s">
        <v>310</v>
      </c>
      <c r="D14" s="1">
        <v>21.871050806875321</v>
      </c>
      <c r="E14" s="1">
        <v>22.200475974465917</v>
      </c>
      <c r="F14" s="57">
        <f t="shared" si="0"/>
        <v>0.9851613466319602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D302-F572-4148-A2D6-5AD5A8E55495}">
  <dimension ref="E7:I14"/>
  <sheetViews>
    <sheetView workbookViewId="0">
      <selection activeCell="E7" sqref="E7:I14"/>
    </sheetView>
  </sheetViews>
  <sheetFormatPr baseColWidth="10" defaultColWidth="8.83203125" defaultRowHeight="15" x14ac:dyDescent="0.2"/>
  <sheetData>
    <row r="7" spans="5:9" x14ac:dyDescent="0.2">
      <c r="E7" s="49"/>
      <c r="F7" s="49"/>
      <c r="G7" s="81" t="s">
        <v>514</v>
      </c>
      <c r="H7" s="81" t="s">
        <v>515</v>
      </c>
      <c r="I7" s="81" t="s">
        <v>508</v>
      </c>
    </row>
    <row r="8" spans="5:9" x14ac:dyDescent="0.2">
      <c r="E8" s="49">
        <v>2003</v>
      </c>
      <c r="F8" s="82" t="s">
        <v>516</v>
      </c>
      <c r="G8" s="83">
        <v>14.764740917212627</v>
      </c>
      <c r="H8" s="83">
        <v>15.939241178031308</v>
      </c>
      <c r="I8" s="81" t="s">
        <v>517</v>
      </c>
    </row>
    <row r="9" spans="5:9" x14ac:dyDescent="0.2">
      <c r="E9" s="49">
        <v>2008</v>
      </c>
      <c r="F9" s="49" t="s">
        <v>518</v>
      </c>
      <c r="G9" s="83">
        <v>18.399999999999999</v>
      </c>
      <c r="H9" s="83">
        <v>19.8</v>
      </c>
      <c r="I9" s="81" t="s">
        <v>517</v>
      </c>
    </row>
    <row r="10" spans="5:9" x14ac:dyDescent="0.2">
      <c r="E10" s="49">
        <v>2009</v>
      </c>
      <c r="F10" s="82" t="s">
        <v>519</v>
      </c>
      <c r="G10" s="83">
        <v>14.381612114156002</v>
      </c>
      <c r="H10" s="83">
        <v>20.956335903971347</v>
      </c>
      <c r="I10" s="83">
        <v>16.835323387023234</v>
      </c>
    </row>
    <row r="11" spans="5:9" x14ac:dyDescent="0.2">
      <c r="E11" s="49">
        <v>2011</v>
      </c>
      <c r="F11" s="82" t="s">
        <v>520</v>
      </c>
      <c r="G11" s="83">
        <v>16.179818924015148</v>
      </c>
      <c r="H11" s="83">
        <v>11.111721553743035</v>
      </c>
      <c r="I11" s="83">
        <v>14.377352074258317</v>
      </c>
    </row>
    <row r="12" spans="5:9" x14ac:dyDescent="0.2">
      <c r="E12" s="49">
        <v>2015</v>
      </c>
      <c r="F12" s="49" t="s">
        <v>521</v>
      </c>
      <c r="G12" s="83">
        <v>14.56344</v>
      </c>
      <c r="H12" s="83">
        <v>10.435840000000001</v>
      </c>
      <c r="I12" s="83">
        <v>12.854480000000002</v>
      </c>
    </row>
    <row r="13" spans="5:9" x14ac:dyDescent="0.2">
      <c r="E13" s="49">
        <v>2018</v>
      </c>
      <c r="F13" s="49" t="s">
        <v>16</v>
      </c>
      <c r="G13" s="83">
        <v>14.382419999999998</v>
      </c>
      <c r="H13" s="83">
        <v>6.8958500000000003</v>
      </c>
      <c r="I13" s="83">
        <v>11.26286</v>
      </c>
    </row>
    <row r="14" spans="5:9" ht="16" thickBot="1" x14ac:dyDescent="0.25">
      <c r="E14" s="49"/>
      <c r="F14" s="49"/>
      <c r="G14" s="84"/>
      <c r="H14" s="84"/>
      <c r="I14" s="8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FD21A-9290-4759-A880-C1893C23C939}">
  <dimension ref="C4:AJ42"/>
  <sheetViews>
    <sheetView topLeftCell="A19" workbookViewId="0">
      <selection activeCell="C43" sqref="C43"/>
    </sheetView>
  </sheetViews>
  <sheetFormatPr baseColWidth="10" defaultColWidth="8.83203125" defaultRowHeight="15" x14ac:dyDescent="0.2"/>
  <sheetData>
    <row r="4" spans="3:36" ht="21" x14ac:dyDescent="0.25">
      <c r="C4" s="72" t="s">
        <v>505</v>
      </c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</row>
    <row r="5" spans="3:36" x14ac:dyDescent="0.2">
      <c r="C5" s="74" t="s">
        <v>506</v>
      </c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</row>
    <row r="6" spans="3:36" x14ac:dyDescent="0.2">
      <c r="C6" s="75" t="s">
        <v>507</v>
      </c>
      <c r="D6" s="75">
        <v>2000</v>
      </c>
      <c r="E6" s="75">
        <v>2001</v>
      </c>
      <c r="F6" s="75">
        <v>2002</v>
      </c>
      <c r="G6" s="75">
        <v>2003</v>
      </c>
      <c r="H6" s="75">
        <v>2004</v>
      </c>
      <c r="I6" s="75">
        <v>2005</v>
      </c>
      <c r="J6" s="75">
        <v>2006</v>
      </c>
      <c r="K6" s="75">
        <v>2007</v>
      </c>
      <c r="L6" s="75">
        <v>2008</v>
      </c>
      <c r="M6" s="75">
        <v>2009</v>
      </c>
      <c r="N6" s="75">
        <v>2010</v>
      </c>
      <c r="O6" s="75">
        <v>2011</v>
      </c>
      <c r="P6" s="75">
        <v>2012</v>
      </c>
      <c r="Q6" s="75">
        <v>2013</v>
      </c>
      <c r="R6" s="75">
        <v>2014</v>
      </c>
      <c r="S6" s="75">
        <v>2015</v>
      </c>
      <c r="T6" s="75">
        <v>2016</v>
      </c>
      <c r="U6" s="75">
        <v>2017</v>
      </c>
      <c r="V6" s="75">
        <v>2018</v>
      </c>
      <c r="W6" s="75">
        <v>2019</v>
      </c>
      <c r="X6" s="75">
        <v>2020</v>
      </c>
      <c r="Y6" s="75">
        <v>2021</v>
      </c>
      <c r="Z6" s="75">
        <v>2022</v>
      </c>
      <c r="AA6" s="75">
        <v>2023</v>
      </c>
      <c r="AB6" s="75">
        <v>2024</v>
      </c>
      <c r="AC6" s="75">
        <v>2025</v>
      </c>
      <c r="AD6" s="75">
        <v>2026</v>
      </c>
      <c r="AE6" s="75">
        <v>2027</v>
      </c>
      <c r="AF6" s="75">
        <v>2028</v>
      </c>
      <c r="AG6" s="75">
        <v>2029</v>
      </c>
      <c r="AH6" s="75">
        <v>2030</v>
      </c>
      <c r="AI6" s="75"/>
      <c r="AJ6" s="75">
        <v>2064</v>
      </c>
    </row>
    <row r="7" spans="3:36" x14ac:dyDescent="0.2">
      <c r="C7" s="75" t="s">
        <v>0</v>
      </c>
      <c r="D7" s="76">
        <v>51.327098469290831</v>
      </c>
      <c r="E7" s="76">
        <v>49.200288715621355</v>
      </c>
      <c r="F7" s="76">
        <v>47.073478961952787</v>
      </c>
      <c r="G7" s="76">
        <v>44.946669208283311</v>
      </c>
      <c r="H7" s="76">
        <v>42.819859454613834</v>
      </c>
      <c r="I7" s="76">
        <v>40.693049700944357</v>
      </c>
      <c r="J7" s="76">
        <v>38.56623994727488</v>
      </c>
      <c r="K7" s="76">
        <v>36.439430193606313</v>
      </c>
      <c r="L7" s="76">
        <v>34.312620439936836</v>
      </c>
      <c r="M7" s="76">
        <v>32.185810686267359</v>
      </c>
      <c r="N7" s="76">
        <v>30.059000932597883</v>
      </c>
      <c r="O7" s="76">
        <v>27.932191178929315</v>
      </c>
      <c r="P7" s="76">
        <v>25.805381425259839</v>
      </c>
      <c r="Q7" s="76">
        <v>23.678571671590362</v>
      </c>
      <c r="R7" s="76">
        <v>21.551761917920885</v>
      </c>
      <c r="S7" s="76">
        <v>19.424952164251408</v>
      </c>
      <c r="T7" s="76">
        <v>17.298142410582841</v>
      </c>
      <c r="U7" s="76">
        <v>15.171332656913364</v>
      </c>
      <c r="V7" s="76">
        <v>13.044522903243887</v>
      </c>
      <c r="W7" s="76">
        <v>10.917713149574411</v>
      </c>
      <c r="X7" s="76">
        <v>8.7909033959058434</v>
      </c>
      <c r="Y7" s="76">
        <v>6.6640936422363666</v>
      </c>
      <c r="Z7" s="76">
        <v>4.5372838885668898</v>
      </c>
      <c r="AA7" s="76">
        <v>2.410474134897413</v>
      </c>
      <c r="AB7" s="76">
        <v>0.28366438122884574</v>
      </c>
      <c r="AC7" s="76">
        <v>0</v>
      </c>
      <c r="AD7" s="76">
        <v>0</v>
      </c>
      <c r="AE7" s="76">
        <v>0</v>
      </c>
      <c r="AF7" s="76">
        <v>0</v>
      </c>
      <c r="AG7" s="76">
        <v>0</v>
      </c>
      <c r="AH7" s="76">
        <v>0</v>
      </c>
      <c r="AI7" s="75"/>
      <c r="AJ7" s="75"/>
    </row>
    <row r="8" spans="3:36" x14ac:dyDescent="0.2">
      <c r="C8" s="75" t="s">
        <v>1</v>
      </c>
      <c r="D8" s="76">
        <v>31.110352938670758</v>
      </c>
      <c r="E8" s="76">
        <v>30.122813084316704</v>
      </c>
      <c r="F8" s="76">
        <v>29.135273229962877</v>
      </c>
      <c r="G8" s="76">
        <v>28.147733375608823</v>
      </c>
      <c r="H8" s="76">
        <v>27.160193521254996</v>
      </c>
      <c r="I8" s="76">
        <v>26.172653666900942</v>
      </c>
      <c r="J8" s="76">
        <v>25.185113812546888</v>
      </c>
      <c r="K8" s="76">
        <v>24.197573958193061</v>
      </c>
      <c r="L8" s="76">
        <v>23.210034103839007</v>
      </c>
      <c r="M8" s="76">
        <v>22.222494249484953</v>
      </c>
      <c r="N8" s="76">
        <v>21.234954395131126</v>
      </c>
      <c r="O8" s="76">
        <v>20.247414540777072</v>
      </c>
      <c r="P8" s="76">
        <v>19.259874686423245</v>
      </c>
      <c r="Q8" s="76">
        <v>18.272334832069191</v>
      </c>
      <c r="R8" s="76">
        <v>17.284794977715137</v>
      </c>
      <c r="S8" s="76">
        <v>16.29725512336131</v>
      </c>
      <c r="T8" s="76">
        <v>15.309715269007256</v>
      </c>
      <c r="U8" s="76">
        <v>14.322175414653202</v>
      </c>
      <c r="V8" s="76">
        <v>13.334635560299375</v>
      </c>
      <c r="W8" s="76">
        <v>12.347095705945321</v>
      </c>
      <c r="X8" s="76">
        <v>11.359555851591495</v>
      </c>
      <c r="Y8" s="76">
        <v>10.37201599723744</v>
      </c>
      <c r="Z8" s="76">
        <v>9.3844761428833863</v>
      </c>
      <c r="AA8" s="76">
        <v>8.3969362885295595</v>
      </c>
      <c r="AB8" s="76">
        <v>7.4093964341755054</v>
      </c>
      <c r="AC8" s="76">
        <v>6.4218565798214513</v>
      </c>
      <c r="AD8" s="76">
        <v>5.4343167254676246</v>
      </c>
      <c r="AE8" s="76">
        <v>4.4467768711135705</v>
      </c>
      <c r="AF8" s="76">
        <v>3.4592370167597437</v>
      </c>
      <c r="AG8" s="76">
        <v>2.4716971624056896</v>
      </c>
      <c r="AH8" s="76">
        <v>1.4841573080516355</v>
      </c>
      <c r="AI8" s="75"/>
      <c r="AJ8" s="75"/>
    </row>
    <row r="9" spans="3:36" x14ac:dyDescent="0.2">
      <c r="C9" s="75" t="s">
        <v>2</v>
      </c>
      <c r="D9" s="76">
        <v>33.703174208848395</v>
      </c>
      <c r="E9" s="76">
        <v>32.647602874992572</v>
      </c>
      <c r="F9" s="76">
        <v>31.592031541137203</v>
      </c>
      <c r="G9" s="76">
        <v>30.536460207281834</v>
      </c>
      <c r="H9" s="76">
        <v>29.480888873426011</v>
      </c>
      <c r="I9" s="76">
        <v>28.425317539570642</v>
      </c>
      <c r="J9" s="76">
        <v>27.369746205714819</v>
      </c>
      <c r="K9" s="76">
        <v>26.31417487185945</v>
      </c>
      <c r="L9" s="76">
        <v>25.258603538004081</v>
      </c>
      <c r="M9" s="76">
        <v>24.203032204148258</v>
      </c>
      <c r="N9" s="76">
        <v>23.147460870292889</v>
      </c>
      <c r="O9" s="76">
        <v>22.091889536437066</v>
      </c>
      <c r="P9" s="76">
        <v>21.036318202581697</v>
      </c>
      <c r="Q9" s="76">
        <v>19.980746868726328</v>
      </c>
      <c r="R9" s="76">
        <v>18.925175534870505</v>
      </c>
      <c r="S9" s="76">
        <v>17.869604201015136</v>
      </c>
      <c r="T9" s="76">
        <v>16.814032867159767</v>
      </c>
      <c r="U9" s="76">
        <v>15.758461533303944</v>
      </c>
      <c r="V9" s="76">
        <v>14.702890199448575</v>
      </c>
      <c r="W9" s="76">
        <v>13.647318865592752</v>
      </c>
      <c r="X9" s="76">
        <v>12.591747531737383</v>
      </c>
      <c r="Y9" s="76">
        <v>11.536176197882014</v>
      </c>
      <c r="Z9" s="76">
        <v>10.480604864026191</v>
      </c>
      <c r="AA9" s="76">
        <v>9.4250335301708219</v>
      </c>
      <c r="AB9" s="76">
        <v>8.3694621963149984</v>
      </c>
      <c r="AC9" s="76">
        <v>7.3138908624596297</v>
      </c>
      <c r="AD9" s="76">
        <v>6.258319528604261</v>
      </c>
      <c r="AE9" s="76">
        <v>5.2027481947484375</v>
      </c>
      <c r="AF9" s="76">
        <v>4.1471768608930688</v>
      </c>
      <c r="AG9" s="76">
        <v>3.0916055270372453</v>
      </c>
      <c r="AH9" s="76">
        <v>2.0360341931818766</v>
      </c>
      <c r="AI9" s="75"/>
      <c r="AJ9" s="75"/>
    </row>
    <row r="10" spans="3:36" x14ac:dyDescent="0.2">
      <c r="C10" s="75" t="s">
        <v>3</v>
      </c>
      <c r="D10" s="76">
        <v>60.5638562205163</v>
      </c>
      <c r="E10" s="76">
        <v>58.913413130642311</v>
      </c>
      <c r="F10" s="76">
        <v>57.262970040768323</v>
      </c>
      <c r="G10" s="76">
        <v>55.612526950894335</v>
      </c>
      <c r="H10" s="76">
        <v>53.962083861020346</v>
      </c>
      <c r="I10" s="76">
        <v>52.311640771146358</v>
      </c>
      <c r="J10" s="76">
        <v>50.661197681272824</v>
      </c>
      <c r="K10" s="76">
        <v>49.010754591398836</v>
      </c>
      <c r="L10" s="76">
        <v>47.360311501524848</v>
      </c>
      <c r="M10" s="76">
        <v>45.709868411650859</v>
      </c>
      <c r="N10" s="76">
        <v>44.059425321776871</v>
      </c>
      <c r="O10" s="76">
        <v>42.408982231902883</v>
      </c>
      <c r="P10" s="76">
        <v>40.758539142029349</v>
      </c>
      <c r="Q10" s="76">
        <v>39.108096052155361</v>
      </c>
      <c r="R10" s="76">
        <v>37.457652962281372</v>
      </c>
      <c r="S10" s="76">
        <v>35.807209872407384</v>
      </c>
      <c r="T10" s="76">
        <v>34.156766782533396</v>
      </c>
      <c r="U10" s="76">
        <v>32.506323692659862</v>
      </c>
      <c r="V10" s="76">
        <v>30.855880602785874</v>
      </c>
      <c r="W10" s="76">
        <v>29.205437512911885</v>
      </c>
      <c r="X10" s="76">
        <v>27.554994423037897</v>
      </c>
      <c r="Y10" s="76">
        <v>25.904551333163909</v>
      </c>
      <c r="Z10" s="76">
        <v>24.25410824328992</v>
      </c>
      <c r="AA10" s="76">
        <v>22.603665153416387</v>
      </c>
      <c r="AB10" s="76">
        <v>20.953222063542398</v>
      </c>
      <c r="AC10" s="76">
        <v>19.30277897366841</v>
      </c>
      <c r="AD10" s="76">
        <v>17.652335883794422</v>
      </c>
      <c r="AE10" s="76">
        <v>16.001892793920433</v>
      </c>
      <c r="AF10" s="76">
        <v>14.351449704046445</v>
      </c>
      <c r="AG10" s="76">
        <v>12.701006614172911</v>
      </c>
      <c r="AH10" s="76">
        <v>11.050563524298923</v>
      </c>
      <c r="AI10" s="75"/>
      <c r="AJ10" s="75"/>
    </row>
    <row r="11" spans="3:36" x14ac:dyDescent="0.2">
      <c r="C11" s="75" t="s">
        <v>4</v>
      </c>
      <c r="D11" s="76">
        <v>2.7690366321243118</v>
      </c>
      <c r="E11" s="76">
        <v>2.5844951708819508</v>
      </c>
      <c r="F11" s="76">
        <v>2.3999537096395329</v>
      </c>
      <c r="G11" s="76">
        <v>2.2154122483971719</v>
      </c>
      <c r="H11" s="76">
        <v>2.030870787154754</v>
      </c>
      <c r="I11" s="76">
        <v>1.846329325912393</v>
      </c>
      <c r="J11" s="76">
        <v>1.6617878646699751</v>
      </c>
      <c r="K11" s="76">
        <v>1.477246403427614</v>
      </c>
      <c r="L11" s="76">
        <v>1.2927049421851962</v>
      </c>
      <c r="M11" s="76">
        <v>1.1081634809428351</v>
      </c>
      <c r="N11" s="76">
        <v>0.92362201970041724</v>
      </c>
      <c r="O11" s="76">
        <v>0.7390805584580562</v>
      </c>
      <c r="P11" s="76">
        <v>0.55453909721563832</v>
      </c>
      <c r="Q11" s="76">
        <v>0.36999763597327728</v>
      </c>
      <c r="R11" s="76">
        <v>0.1854561747308594</v>
      </c>
      <c r="S11" s="76">
        <v>9.1471348849836431E-4</v>
      </c>
      <c r="T11" s="76">
        <v>0</v>
      </c>
      <c r="U11" s="76">
        <v>0</v>
      </c>
      <c r="V11" s="76">
        <v>0</v>
      </c>
      <c r="W11" s="76">
        <v>0</v>
      </c>
      <c r="X11" s="76">
        <v>0</v>
      </c>
      <c r="Y11" s="76">
        <v>0</v>
      </c>
      <c r="Z11" s="76">
        <v>0</v>
      </c>
      <c r="AA11" s="76">
        <v>0</v>
      </c>
      <c r="AB11" s="76">
        <v>0</v>
      </c>
      <c r="AC11" s="76">
        <v>0</v>
      </c>
      <c r="AD11" s="76">
        <v>0</v>
      </c>
      <c r="AE11" s="76">
        <v>0</v>
      </c>
      <c r="AF11" s="76">
        <v>0</v>
      </c>
      <c r="AG11" s="76">
        <v>0</v>
      </c>
      <c r="AH11" s="76">
        <v>0</v>
      </c>
      <c r="AI11" s="75"/>
      <c r="AJ11" s="75"/>
    </row>
    <row r="12" spans="3:36" x14ac:dyDescent="0.2">
      <c r="C12" s="75" t="s">
        <v>5</v>
      </c>
      <c r="D12" s="76">
        <v>18.000321370821212</v>
      </c>
      <c r="E12" s="76">
        <v>17.186766815441842</v>
      </c>
      <c r="F12" s="76">
        <v>16.373212260062473</v>
      </c>
      <c r="G12" s="76">
        <v>15.559657704683332</v>
      </c>
      <c r="H12" s="76">
        <v>14.746103149303963</v>
      </c>
      <c r="I12" s="76">
        <v>13.932548593924594</v>
      </c>
      <c r="J12" s="76">
        <v>13.118994038545452</v>
      </c>
      <c r="K12" s="76">
        <v>12.305439483166083</v>
      </c>
      <c r="L12" s="76">
        <v>11.491884927786714</v>
      </c>
      <c r="M12" s="76">
        <v>10.678330372407572</v>
      </c>
      <c r="N12" s="76">
        <v>9.8647758170282032</v>
      </c>
      <c r="O12" s="76">
        <v>9.0512212616488341</v>
      </c>
      <c r="P12" s="76">
        <v>8.2376667062696924</v>
      </c>
      <c r="Q12" s="76">
        <v>7.4241121508903234</v>
      </c>
      <c r="R12" s="76">
        <v>6.6105575955109543</v>
      </c>
      <c r="S12" s="76">
        <v>5.7970030401318127</v>
      </c>
      <c r="T12" s="76">
        <v>4.9834484847524436</v>
      </c>
      <c r="U12" s="76">
        <v>4.1698939293730746</v>
      </c>
      <c r="V12" s="76">
        <v>3.3563393739939329</v>
      </c>
      <c r="W12" s="76">
        <v>2.5427848186145638</v>
      </c>
      <c r="X12" s="76">
        <v>1.7292302632351948</v>
      </c>
      <c r="Y12" s="76">
        <v>0.91567570785605312</v>
      </c>
      <c r="Z12" s="76">
        <v>0.10212115247668407</v>
      </c>
      <c r="AA12" s="76">
        <v>0</v>
      </c>
      <c r="AB12" s="76">
        <v>0</v>
      </c>
      <c r="AC12" s="76">
        <v>0</v>
      </c>
      <c r="AD12" s="76">
        <v>0</v>
      </c>
      <c r="AE12" s="76">
        <v>0</v>
      </c>
      <c r="AF12" s="76">
        <v>0</v>
      </c>
      <c r="AG12" s="76">
        <v>0</v>
      </c>
      <c r="AH12" s="76">
        <v>0</v>
      </c>
      <c r="AI12" s="75"/>
      <c r="AJ12" s="75"/>
    </row>
    <row r="13" spans="3:36" x14ac:dyDescent="0.2">
      <c r="C13" s="75" t="s">
        <v>6</v>
      </c>
      <c r="D13" s="76">
        <v>70.934068035574455</v>
      </c>
      <c r="E13" s="76">
        <v>68.769320743389471</v>
      </c>
      <c r="F13" s="76">
        <v>66.604573451204487</v>
      </c>
      <c r="G13" s="76">
        <v>64.439826159018594</v>
      </c>
      <c r="H13" s="76">
        <v>62.27507886683361</v>
      </c>
      <c r="I13" s="76">
        <v>60.110331574648626</v>
      </c>
      <c r="J13" s="76">
        <v>57.945584282462733</v>
      </c>
      <c r="K13" s="76">
        <v>55.780836990277749</v>
      </c>
      <c r="L13" s="76">
        <v>53.616089698092765</v>
      </c>
      <c r="M13" s="76">
        <v>51.451342405907781</v>
      </c>
      <c r="N13" s="76">
        <v>49.286595113721887</v>
      </c>
      <c r="O13" s="76">
        <v>47.121847821536903</v>
      </c>
      <c r="P13" s="76">
        <v>44.957100529351919</v>
      </c>
      <c r="Q13" s="76">
        <v>42.792353237166935</v>
      </c>
      <c r="R13" s="76">
        <v>40.627605944981042</v>
      </c>
      <c r="S13" s="76">
        <v>38.462858652796058</v>
      </c>
      <c r="T13" s="76">
        <v>36.298111360611074</v>
      </c>
      <c r="U13" s="76">
        <v>34.13336406842518</v>
      </c>
      <c r="V13" s="76">
        <v>31.968616776240196</v>
      </c>
      <c r="W13" s="76">
        <v>29.803869484055213</v>
      </c>
      <c r="X13" s="76">
        <v>27.639122191870229</v>
      </c>
      <c r="Y13" s="76">
        <v>25.474374899684335</v>
      </c>
      <c r="Z13" s="76">
        <v>23.309627607499351</v>
      </c>
      <c r="AA13" s="76">
        <v>21.144880315314367</v>
      </c>
      <c r="AB13" s="76">
        <v>18.980133023129383</v>
      </c>
      <c r="AC13" s="76">
        <v>16.81538573094349</v>
      </c>
      <c r="AD13" s="76">
        <v>14.650638438758506</v>
      </c>
      <c r="AE13" s="76">
        <v>12.485891146573522</v>
      </c>
      <c r="AF13" s="76">
        <v>10.321143854387628</v>
      </c>
      <c r="AG13" s="76">
        <v>8.1563965622026444</v>
      </c>
      <c r="AH13" s="76">
        <v>5.9916492700176605</v>
      </c>
      <c r="AI13" s="76"/>
      <c r="AJ13" s="76"/>
    </row>
    <row r="14" spans="3:36" x14ac:dyDescent="0.2">
      <c r="C14" s="75" t="s">
        <v>7</v>
      </c>
      <c r="D14" s="76">
        <v>34.191989412206567</v>
      </c>
      <c r="E14" s="76">
        <v>32.764172954013702</v>
      </c>
      <c r="F14" s="76">
        <v>31.336356495820382</v>
      </c>
      <c r="G14" s="76">
        <v>29.908540037627517</v>
      </c>
      <c r="H14" s="76">
        <v>28.480723579434198</v>
      </c>
      <c r="I14" s="76">
        <v>27.052907121241333</v>
      </c>
      <c r="J14" s="76">
        <v>25.625090663048013</v>
      </c>
      <c r="K14" s="76">
        <v>24.197274204854693</v>
      </c>
      <c r="L14" s="76">
        <v>22.769457746661828</v>
      </c>
      <c r="M14" s="76">
        <v>21.341641288468509</v>
      </c>
      <c r="N14" s="76">
        <v>19.913824830275644</v>
      </c>
      <c r="O14" s="76">
        <v>18.486008372082324</v>
      </c>
      <c r="P14" s="76">
        <v>17.058191913889459</v>
      </c>
      <c r="Q14" s="76">
        <v>15.630375455696139</v>
      </c>
      <c r="R14" s="76">
        <v>14.20255899750282</v>
      </c>
      <c r="S14" s="76">
        <v>12.774742539309955</v>
      </c>
      <c r="T14" s="76">
        <v>11.346926081116635</v>
      </c>
      <c r="U14" s="76">
        <v>9.9191096229237701</v>
      </c>
      <c r="V14" s="76">
        <v>8.4912931647304504</v>
      </c>
      <c r="W14" s="76">
        <v>7.0634767065375854</v>
      </c>
      <c r="X14" s="76">
        <v>5.6356602483442657</v>
      </c>
      <c r="Y14" s="76">
        <v>4.207843790150946</v>
      </c>
      <c r="Z14" s="76">
        <v>2.780027331958081</v>
      </c>
      <c r="AA14" s="76">
        <v>1.3522108737647613</v>
      </c>
      <c r="AB14" s="76">
        <v>0</v>
      </c>
      <c r="AC14" s="76">
        <v>0</v>
      </c>
      <c r="AD14" s="76">
        <v>0</v>
      </c>
      <c r="AE14" s="76">
        <v>0</v>
      </c>
      <c r="AF14" s="76">
        <v>0</v>
      </c>
      <c r="AG14" s="76">
        <v>0</v>
      </c>
      <c r="AH14" s="76">
        <v>0</v>
      </c>
      <c r="AI14" s="75"/>
      <c r="AJ14" s="75"/>
    </row>
    <row r="15" spans="3:36" x14ac:dyDescent="0.2">
      <c r="C15" s="75" t="s">
        <v>8</v>
      </c>
      <c r="D15" s="76">
        <v>72.139816644179973</v>
      </c>
      <c r="E15" s="76">
        <v>70.266037284363392</v>
      </c>
      <c r="F15" s="76">
        <v>68.392257924547266</v>
      </c>
      <c r="G15" s="76">
        <v>66.518478564730685</v>
      </c>
      <c r="H15" s="76">
        <v>64.644699204914104</v>
      </c>
      <c r="I15" s="76">
        <v>62.770919845097978</v>
      </c>
      <c r="J15" s="76">
        <v>60.897140485281398</v>
      </c>
      <c r="K15" s="76">
        <v>59.023361125465271</v>
      </c>
      <c r="L15" s="76">
        <v>57.149581765648691</v>
      </c>
      <c r="M15" s="76">
        <v>55.275802405832565</v>
      </c>
      <c r="N15" s="76">
        <v>53.402023046015984</v>
      </c>
      <c r="O15" s="76">
        <v>51.528243686199403</v>
      </c>
      <c r="P15" s="76">
        <v>49.654464326383277</v>
      </c>
      <c r="Q15" s="76">
        <v>47.780684966566696</v>
      </c>
      <c r="R15" s="76">
        <v>45.90690560675057</v>
      </c>
      <c r="S15" s="76">
        <v>44.033126246933989</v>
      </c>
      <c r="T15" s="76">
        <v>42.159346887117863</v>
      </c>
      <c r="U15" s="76">
        <v>40.285567527301282</v>
      </c>
      <c r="V15" s="76">
        <v>38.411788167484701</v>
      </c>
      <c r="W15" s="76">
        <v>36.538008807668575</v>
      </c>
      <c r="X15" s="76">
        <v>34.664229447851994</v>
      </c>
      <c r="Y15" s="76">
        <v>32.790450088035868</v>
      </c>
      <c r="Z15" s="76">
        <v>30.916670728219287</v>
      </c>
      <c r="AA15" s="76">
        <v>29.042891368402707</v>
      </c>
      <c r="AB15" s="76">
        <v>27.16911200858658</v>
      </c>
      <c r="AC15" s="76">
        <v>25.29533264877</v>
      </c>
      <c r="AD15" s="76">
        <v>23.421553288953874</v>
      </c>
      <c r="AE15" s="76">
        <v>21.547773929137293</v>
      </c>
      <c r="AF15" s="76">
        <v>19.673994569321167</v>
      </c>
      <c r="AG15" s="76">
        <v>17.800215209504586</v>
      </c>
      <c r="AH15" s="76">
        <v>15.926435849688005</v>
      </c>
      <c r="AI15" s="75"/>
      <c r="AJ15" s="75"/>
    </row>
    <row r="16" spans="3:36" x14ac:dyDescent="0.2">
      <c r="C16" s="75" t="s">
        <v>9</v>
      </c>
      <c r="D16" s="76">
        <v>60.187717965030515</v>
      </c>
      <c r="E16" s="76">
        <v>58.891337509977802</v>
      </c>
      <c r="F16" s="76">
        <v>57.594957054925089</v>
      </c>
      <c r="G16" s="76">
        <v>56.298576599872831</v>
      </c>
      <c r="H16" s="76">
        <v>55.002196144820118</v>
      </c>
      <c r="I16" s="76">
        <v>53.705815689767405</v>
      </c>
      <c r="J16" s="76">
        <v>52.409435234714692</v>
      </c>
      <c r="K16" s="76">
        <v>51.113054779662434</v>
      </c>
      <c r="L16" s="76">
        <v>49.816674324609721</v>
      </c>
      <c r="M16" s="76">
        <v>48.520293869557008</v>
      </c>
      <c r="N16" s="76">
        <v>47.223913414504295</v>
      </c>
      <c r="O16" s="76">
        <v>45.927532959452037</v>
      </c>
      <c r="P16" s="76">
        <v>44.631152504399324</v>
      </c>
      <c r="Q16" s="76">
        <v>43.334772049346611</v>
      </c>
      <c r="R16" s="76">
        <v>42.038391594293898</v>
      </c>
      <c r="S16" s="76">
        <v>40.74201113924164</v>
      </c>
      <c r="T16" s="76">
        <v>39.445630684188927</v>
      </c>
      <c r="U16" s="76">
        <v>38.149250229136214</v>
      </c>
      <c r="V16" s="76">
        <v>36.852869774083501</v>
      </c>
      <c r="W16" s="76">
        <v>35.556489319031243</v>
      </c>
      <c r="X16" s="76">
        <v>34.26010886397853</v>
      </c>
      <c r="Y16" s="76">
        <v>32.963728408925817</v>
      </c>
      <c r="Z16" s="76">
        <v>31.667347953873104</v>
      </c>
      <c r="AA16" s="76">
        <v>30.370967498820846</v>
      </c>
      <c r="AB16" s="76">
        <v>29.074587043768133</v>
      </c>
      <c r="AC16" s="76">
        <v>27.77820658871542</v>
      </c>
      <c r="AD16" s="76">
        <v>26.481826133662707</v>
      </c>
      <c r="AE16" s="76">
        <v>25.185445678610449</v>
      </c>
      <c r="AF16" s="76">
        <v>23.889065223557736</v>
      </c>
      <c r="AG16" s="76">
        <v>22.592684768505023</v>
      </c>
      <c r="AH16" s="76">
        <v>21.29630431345231</v>
      </c>
      <c r="AI16" s="75"/>
      <c r="AJ16" s="75"/>
    </row>
    <row r="17" spans="3:36" x14ac:dyDescent="0.2">
      <c r="C17" s="75" t="s">
        <v>10</v>
      </c>
      <c r="D17" s="76">
        <v>85.70186272693536</v>
      </c>
      <c r="E17" s="76">
        <v>83.961146786281461</v>
      </c>
      <c r="F17" s="76">
        <v>82.220430845628016</v>
      </c>
      <c r="G17" s="76">
        <v>80.479714904974571</v>
      </c>
      <c r="H17" s="76">
        <v>78.738998964321127</v>
      </c>
      <c r="I17" s="76">
        <v>76.998283023667682</v>
      </c>
      <c r="J17" s="76">
        <v>75.257567083014237</v>
      </c>
      <c r="K17" s="76">
        <v>73.516851142360338</v>
      </c>
      <c r="L17" s="76">
        <v>71.776135201706893</v>
      </c>
      <c r="M17" s="76">
        <v>70.035419261053448</v>
      </c>
      <c r="N17" s="76">
        <v>68.294703320400004</v>
      </c>
      <c r="O17" s="76">
        <v>66.553987379746559</v>
      </c>
      <c r="P17" s="76">
        <v>64.813271439092659</v>
      </c>
      <c r="Q17" s="76">
        <v>63.072555498439215</v>
      </c>
      <c r="R17" s="76">
        <v>61.33183955778577</v>
      </c>
      <c r="S17" s="76">
        <v>59.591123617132325</v>
      </c>
      <c r="T17" s="76">
        <v>57.850407676478881</v>
      </c>
      <c r="U17" s="76">
        <v>56.109691735825436</v>
      </c>
      <c r="V17" s="76">
        <v>54.368975795171536</v>
      </c>
      <c r="W17" s="76">
        <v>52.628259854518092</v>
      </c>
      <c r="X17" s="76">
        <v>50.887543913864647</v>
      </c>
      <c r="Y17" s="76">
        <v>49.146827973211202</v>
      </c>
      <c r="Z17" s="76">
        <v>47.406112032557758</v>
      </c>
      <c r="AA17" s="76">
        <v>45.665396091903858</v>
      </c>
      <c r="AB17" s="76">
        <v>43.924680151250413</v>
      </c>
      <c r="AC17" s="76">
        <v>42.183964210596969</v>
      </c>
      <c r="AD17" s="76">
        <v>40.443248269943524</v>
      </c>
      <c r="AE17" s="76">
        <v>38.702532329290079</v>
      </c>
      <c r="AF17" s="76">
        <v>36.961816388636635</v>
      </c>
      <c r="AG17" s="76">
        <v>35.221100447982735</v>
      </c>
      <c r="AH17" s="76">
        <v>33.48038450732929</v>
      </c>
      <c r="AI17" s="75"/>
      <c r="AJ17" s="75"/>
    </row>
    <row r="18" spans="3:36" x14ac:dyDescent="0.2">
      <c r="C18" s="74" t="s">
        <v>508</v>
      </c>
      <c r="D18" s="76">
        <v>55.875624210919341</v>
      </c>
      <c r="E18" s="76">
        <v>54.344935654717119</v>
      </c>
      <c r="F18" s="76">
        <v>52.814247098514443</v>
      </c>
      <c r="G18" s="76">
        <v>51.283558542312221</v>
      </c>
      <c r="H18" s="76">
        <v>49.752869986109999</v>
      </c>
      <c r="I18" s="76">
        <v>48.222181429907323</v>
      </c>
      <c r="J18" s="76">
        <v>46.691492873705101</v>
      </c>
      <c r="K18" s="76">
        <v>45.160804317502425</v>
      </c>
      <c r="L18" s="76">
        <v>43.630115761300203</v>
      </c>
      <c r="M18" s="76">
        <v>42.099427205097527</v>
      </c>
      <c r="N18" s="76">
        <v>40.568738648895305</v>
      </c>
      <c r="O18" s="76">
        <v>39.038050092692629</v>
      </c>
      <c r="P18" s="76">
        <v>37.507361536490407</v>
      </c>
      <c r="Q18" s="76">
        <v>35.976672980287731</v>
      </c>
      <c r="R18" s="76">
        <v>34.445984424085509</v>
      </c>
      <c r="S18" s="76">
        <v>32.915295867882833</v>
      </c>
      <c r="T18" s="76">
        <v>31.384607311680611</v>
      </c>
      <c r="U18" s="76">
        <v>29.853918755477935</v>
      </c>
      <c r="V18" s="76">
        <v>28.323230199275713</v>
      </c>
      <c r="W18" s="76">
        <v>26.792541643073491</v>
      </c>
      <c r="X18" s="76">
        <v>25.261853086870815</v>
      </c>
      <c r="Y18" s="76">
        <v>23.731164530668593</v>
      </c>
      <c r="Z18" s="76">
        <v>22.200475974465917</v>
      </c>
      <c r="AA18" s="76">
        <v>20.669787418263695</v>
      </c>
      <c r="AB18" s="76">
        <v>19.139098862061019</v>
      </c>
      <c r="AC18" s="76">
        <v>17.608410305858797</v>
      </c>
      <c r="AD18" s="76">
        <v>16.077721749656121</v>
      </c>
      <c r="AE18" s="76">
        <v>14.547033193453899</v>
      </c>
      <c r="AF18" s="76">
        <v>13.016344637251223</v>
      </c>
      <c r="AG18" s="76">
        <v>11.485656081049001</v>
      </c>
      <c r="AH18" s="76">
        <v>9.9549675248463245</v>
      </c>
      <c r="AI18" s="76"/>
      <c r="AJ18" s="76">
        <v>100</v>
      </c>
    </row>
    <row r="19" spans="3:36" x14ac:dyDescent="0.2">
      <c r="C19" s="77" t="s">
        <v>509</v>
      </c>
      <c r="Z19" s="76">
        <v>41.001423474482635</v>
      </c>
      <c r="AH19" s="76">
        <v>100</v>
      </c>
    </row>
    <row r="22" spans="3:36" x14ac:dyDescent="0.2">
      <c r="S22" t="s">
        <v>511</v>
      </c>
      <c r="T22" t="s">
        <v>512</v>
      </c>
      <c r="U22" s="78" t="s">
        <v>513</v>
      </c>
    </row>
    <row r="23" spans="3:36" x14ac:dyDescent="0.2">
      <c r="C23" t="s">
        <v>507</v>
      </c>
      <c r="D23">
        <v>2000</v>
      </c>
      <c r="E23">
        <v>2022</v>
      </c>
      <c r="F23">
        <v>2030</v>
      </c>
      <c r="G23">
        <v>2037</v>
      </c>
      <c r="S23" t="s">
        <v>0</v>
      </c>
      <c r="T23" s="79">
        <v>2024</v>
      </c>
      <c r="U23" s="79">
        <v>2071</v>
      </c>
    </row>
    <row r="24" spans="3:36" x14ac:dyDescent="0.2">
      <c r="C24" t="s">
        <v>508</v>
      </c>
      <c r="D24" s="76">
        <f>VLOOKUP($C24,$C$7:$AH$18,2,FALSE)</f>
        <v>55.875624210919341</v>
      </c>
      <c r="E24" s="76">
        <f>VLOOKUP($C24,$C$7:$AH$18,24,FALSE)</f>
        <v>22.200475974465917</v>
      </c>
      <c r="F24" s="76">
        <f>VLOOKUP($C24,$C$7:$AH$18,32,FALSE)</f>
        <v>9.9549675248463245</v>
      </c>
      <c r="G24" s="76">
        <v>0</v>
      </c>
      <c r="S24" t="s">
        <v>1</v>
      </c>
      <c r="T24" s="79">
        <v>2032</v>
      </c>
      <c r="U24" s="79">
        <v>2045</v>
      </c>
    </row>
    <row r="25" spans="3:36" x14ac:dyDescent="0.2">
      <c r="C25" t="s">
        <v>552</v>
      </c>
      <c r="E25" s="1">
        <v>22.2</v>
      </c>
      <c r="F25" s="1">
        <v>0</v>
      </c>
      <c r="S25" t="s">
        <v>2</v>
      </c>
      <c r="T25" s="79">
        <v>2032</v>
      </c>
      <c r="U25" s="79">
        <v>2049</v>
      </c>
    </row>
    <row r="26" spans="3:36" x14ac:dyDescent="0.2">
      <c r="S26" t="s">
        <v>3</v>
      </c>
      <c r="T26" s="79">
        <v>2037</v>
      </c>
      <c r="U26" s="79">
        <v>2088</v>
      </c>
    </row>
    <row r="27" spans="3:36" x14ac:dyDescent="0.2">
      <c r="S27" t="s">
        <v>4</v>
      </c>
      <c r="T27" s="79">
        <v>2020</v>
      </c>
      <c r="U27" s="79">
        <v>2023</v>
      </c>
    </row>
    <row r="28" spans="3:36" x14ac:dyDescent="0.2">
      <c r="S28" t="s">
        <v>5</v>
      </c>
      <c r="T28" s="79">
        <v>2022</v>
      </c>
      <c r="U28" s="79">
        <v>2026</v>
      </c>
    </row>
    <row r="29" spans="3:36" x14ac:dyDescent="0.2">
      <c r="S29" t="s">
        <v>6</v>
      </c>
      <c r="T29" s="79">
        <v>2033</v>
      </c>
      <c r="U29" s="79">
        <v>2084</v>
      </c>
    </row>
    <row r="30" spans="3:36" x14ac:dyDescent="0.2">
      <c r="S30" t="s">
        <v>7</v>
      </c>
      <c r="T30" s="79">
        <v>2024</v>
      </c>
      <c r="U30" s="79">
        <v>2068</v>
      </c>
    </row>
    <row r="31" spans="3:36" x14ac:dyDescent="0.2">
      <c r="S31" t="s">
        <v>8</v>
      </c>
      <c r="T31" s="79">
        <v>2038</v>
      </c>
      <c r="U31" s="79">
        <v>2057</v>
      </c>
    </row>
    <row r="32" spans="3:36" x14ac:dyDescent="0.2">
      <c r="C32" t="s">
        <v>507</v>
      </c>
      <c r="D32">
        <v>2000</v>
      </c>
      <c r="E32">
        <v>2022</v>
      </c>
      <c r="F32">
        <v>2030</v>
      </c>
      <c r="G32">
        <v>2033</v>
      </c>
      <c r="S32" t="s">
        <v>9</v>
      </c>
      <c r="T32" s="79">
        <v>2046</v>
      </c>
      <c r="U32" s="79">
        <v>2068</v>
      </c>
    </row>
    <row r="33" spans="3:21" x14ac:dyDescent="0.2">
      <c r="C33" t="s">
        <v>6</v>
      </c>
      <c r="D33" s="76">
        <f>VLOOKUP($C33,$C$7:$AH$18,2,FALSE)</f>
        <v>70.934068035574455</v>
      </c>
      <c r="E33" s="76">
        <f>VLOOKUP($C33,$C$7:$AH$18,24,FALSE)</f>
        <v>23.309627607499351</v>
      </c>
      <c r="F33" s="76">
        <f>VLOOKUP($C33,$C$7:$AH$18,32,FALSE)</f>
        <v>5.9916492700176605</v>
      </c>
      <c r="G33" s="80">
        <v>0</v>
      </c>
      <c r="S33" t="s">
        <v>10</v>
      </c>
      <c r="T33" s="79">
        <v>2049</v>
      </c>
      <c r="U33" s="79">
        <v>2087</v>
      </c>
    </row>
    <row r="34" spans="3:21" x14ac:dyDescent="0.2">
      <c r="C34" t="s">
        <v>552</v>
      </c>
      <c r="E34" s="1">
        <f>E33</f>
        <v>23.309627607499351</v>
      </c>
      <c r="F34" s="1">
        <v>0</v>
      </c>
    </row>
    <row r="40" spans="3:21" x14ac:dyDescent="0.2">
      <c r="C40" t="s">
        <v>507</v>
      </c>
      <c r="D40">
        <v>2000</v>
      </c>
      <c r="E40">
        <v>2022</v>
      </c>
      <c r="F40">
        <v>2030</v>
      </c>
      <c r="G40">
        <v>2049</v>
      </c>
    </row>
    <row r="41" spans="3:21" x14ac:dyDescent="0.2">
      <c r="C41" t="s">
        <v>10</v>
      </c>
      <c r="D41" s="76">
        <f>VLOOKUP($C41,$C$7:$AH$18,2,FALSE)</f>
        <v>85.70186272693536</v>
      </c>
      <c r="E41" s="76">
        <f>VLOOKUP($C41,$C$7:$AH$18,24,FALSE)</f>
        <v>47.406112032557758</v>
      </c>
      <c r="F41" s="76">
        <f>VLOOKUP($C41,$C$7:$AH$18,32,FALSE)</f>
        <v>33.48038450732929</v>
      </c>
      <c r="G41" s="80">
        <v>0</v>
      </c>
    </row>
    <row r="42" spans="3:21" x14ac:dyDescent="0.2">
      <c r="C42" t="s">
        <v>552</v>
      </c>
      <c r="E42" s="1">
        <f>E41</f>
        <v>47.406112032557758</v>
      </c>
      <c r="F42" s="1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2769-ABAB-4180-A5E3-381D37BAC756}">
  <dimension ref="C4:AJ40"/>
  <sheetViews>
    <sheetView topLeftCell="A14" workbookViewId="0">
      <selection activeCell="Q41" sqref="Q41"/>
    </sheetView>
  </sheetViews>
  <sheetFormatPr baseColWidth="10" defaultColWidth="8.83203125" defaultRowHeight="15" x14ac:dyDescent="0.2"/>
  <sheetData>
    <row r="4" spans="3:36" ht="21" x14ac:dyDescent="0.25">
      <c r="C4" s="72" t="s">
        <v>505</v>
      </c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</row>
    <row r="5" spans="3:36" x14ac:dyDescent="0.2">
      <c r="C5" s="74" t="s">
        <v>506</v>
      </c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</row>
    <row r="6" spans="3:36" x14ac:dyDescent="0.2">
      <c r="C6" s="75" t="s">
        <v>507</v>
      </c>
      <c r="D6" s="75">
        <v>2000</v>
      </c>
      <c r="E6" s="75">
        <v>2001</v>
      </c>
      <c r="F6" s="75">
        <v>2002</v>
      </c>
      <c r="G6" s="75">
        <v>2003</v>
      </c>
      <c r="H6" s="75">
        <v>2004</v>
      </c>
      <c r="I6" s="75">
        <v>2005</v>
      </c>
      <c r="J6" s="75">
        <v>2006</v>
      </c>
      <c r="K6" s="75">
        <v>2007</v>
      </c>
      <c r="L6" s="75">
        <v>2008</v>
      </c>
      <c r="M6" s="75">
        <v>2009</v>
      </c>
      <c r="N6" s="75">
        <v>2010</v>
      </c>
      <c r="O6" s="75">
        <v>2011</v>
      </c>
      <c r="P6" s="75">
        <v>2012</v>
      </c>
      <c r="Q6" s="75">
        <v>2013</v>
      </c>
      <c r="R6" s="75">
        <v>2014</v>
      </c>
      <c r="S6" s="75">
        <v>2015</v>
      </c>
      <c r="T6" s="75">
        <v>2016</v>
      </c>
      <c r="U6" s="75">
        <v>2017</v>
      </c>
      <c r="V6" s="75">
        <v>2018</v>
      </c>
      <c r="W6" s="75">
        <v>2019</v>
      </c>
      <c r="X6" s="75">
        <v>2020</v>
      </c>
      <c r="Y6" s="75">
        <v>2021</v>
      </c>
      <c r="Z6" s="75">
        <v>2022</v>
      </c>
      <c r="AA6" s="75">
        <v>2023</v>
      </c>
      <c r="AB6" s="75">
        <v>2024</v>
      </c>
      <c r="AC6" s="75">
        <v>2025</v>
      </c>
      <c r="AD6" s="75">
        <v>2026</v>
      </c>
      <c r="AE6" s="75">
        <v>2027</v>
      </c>
      <c r="AF6" s="75">
        <v>2028</v>
      </c>
      <c r="AG6" s="75">
        <v>2029</v>
      </c>
      <c r="AH6" s="75">
        <v>2030</v>
      </c>
      <c r="AI6" s="75"/>
      <c r="AJ6" s="75">
        <v>2064</v>
      </c>
    </row>
    <row r="7" spans="3:36" x14ac:dyDescent="0.2">
      <c r="C7" s="75" t="s">
        <v>0</v>
      </c>
      <c r="D7" s="76">
        <v>0</v>
      </c>
      <c r="E7" s="76">
        <v>0.38919288300849075</v>
      </c>
      <c r="F7" s="76">
        <v>1.8639940306147764</v>
      </c>
      <c r="G7" s="76">
        <v>3.3387951782206073</v>
      </c>
      <c r="H7" s="76">
        <v>4.813596325826893</v>
      </c>
      <c r="I7" s="76">
        <v>6.2883974734331787</v>
      </c>
      <c r="J7" s="76">
        <v>7.7631986210390096</v>
      </c>
      <c r="K7" s="76">
        <v>9.2379997686452953</v>
      </c>
      <c r="L7" s="76">
        <v>10.712800916251581</v>
      </c>
      <c r="M7" s="76">
        <v>12.187602063857412</v>
      </c>
      <c r="N7" s="76">
        <v>13.662403211463698</v>
      </c>
      <c r="O7" s="76">
        <v>15.137204359069983</v>
      </c>
      <c r="P7" s="76">
        <v>16.612005506675814</v>
      </c>
      <c r="Q7" s="76">
        <v>18.0868066542821</v>
      </c>
      <c r="R7" s="76">
        <v>19.561607801888385</v>
      </c>
      <c r="S7" s="76">
        <v>21.036408949494216</v>
      </c>
      <c r="T7" s="76">
        <v>22.511210097100502</v>
      </c>
      <c r="U7" s="76">
        <v>23.986011244706788</v>
      </c>
      <c r="V7" s="76">
        <v>25.460812392312619</v>
      </c>
      <c r="W7" s="76">
        <v>26.935613539918904</v>
      </c>
      <c r="X7" s="76">
        <v>28.41041468752519</v>
      </c>
      <c r="Y7" s="76">
        <v>29.885215835131021</v>
      </c>
      <c r="Z7" s="76">
        <v>31.360016982737307</v>
      </c>
      <c r="AA7" s="76">
        <v>32.834818130343592</v>
      </c>
      <c r="AB7" s="76">
        <v>34.309619277949423</v>
      </c>
      <c r="AC7" s="76">
        <v>35.784420425555709</v>
      </c>
      <c r="AD7" s="76">
        <v>37.259221573161994</v>
      </c>
      <c r="AE7" s="76">
        <v>38.734022720767825</v>
      </c>
      <c r="AF7" s="76">
        <v>40.208823868374111</v>
      </c>
      <c r="AG7" s="76">
        <v>41.683625015979942</v>
      </c>
      <c r="AH7" s="76">
        <v>43.158426163586228</v>
      </c>
      <c r="AI7" s="75"/>
      <c r="AJ7" s="75"/>
    </row>
    <row r="8" spans="3:36" x14ac:dyDescent="0.2">
      <c r="C8" s="75" t="s">
        <v>1</v>
      </c>
      <c r="D8" s="76">
        <v>11.360884478459411</v>
      </c>
      <c r="E8" s="76">
        <v>13.348927831626497</v>
      </c>
      <c r="F8" s="76">
        <v>15.336971184793583</v>
      </c>
      <c r="G8" s="76">
        <v>17.325014537960669</v>
      </c>
      <c r="H8" s="76">
        <v>19.31305789112821</v>
      </c>
      <c r="I8" s="76">
        <v>21.301101244295296</v>
      </c>
      <c r="J8" s="76">
        <v>23.289144597462382</v>
      </c>
      <c r="K8" s="76">
        <v>25.277187950629468</v>
      </c>
      <c r="L8" s="76">
        <v>27.265231303796554</v>
      </c>
      <c r="M8" s="76">
        <v>29.253274656964095</v>
      </c>
      <c r="N8" s="76">
        <v>31.241318010131181</v>
      </c>
      <c r="O8" s="76">
        <v>33.229361363298267</v>
      </c>
      <c r="P8" s="76">
        <v>35.217404716465353</v>
      </c>
      <c r="Q8" s="76">
        <v>37.205448069632439</v>
      </c>
      <c r="R8" s="76">
        <v>39.19349142279998</v>
      </c>
      <c r="S8" s="76">
        <v>41.181534775967066</v>
      </c>
      <c r="T8" s="76">
        <v>43.169578129134152</v>
      </c>
      <c r="U8" s="76">
        <v>45.157621482301238</v>
      </c>
      <c r="V8" s="76">
        <v>47.145664835468324</v>
      </c>
      <c r="W8" s="76">
        <v>49.13370818863541</v>
      </c>
      <c r="X8" s="76">
        <v>51.121751541802951</v>
      </c>
      <c r="Y8" s="76">
        <v>53.109794894970037</v>
      </c>
      <c r="Z8" s="76">
        <v>55.097838248137123</v>
      </c>
      <c r="AA8" s="76">
        <v>57.085881601304209</v>
      </c>
      <c r="AB8" s="76">
        <v>59.073924954471295</v>
      </c>
      <c r="AC8" s="76">
        <v>61.061968307638836</v>
      </c>
      <c r="AD8" s="76">
        <v>63.050011660805922</v>
      </c>
      <c r="AE8" s="76">
        <v>65.038055013973008</v>
      </c>
      <c r="AF8" s="76">
        <v>67.026098367140094</v>
      </c>
      <c r="AG8" s="76">
        <v>69.01414172030718</v>
      </c>
      <c r="AH8" s="76">
        <v>71.00218507347472</v>
      </c>
      <c r="AI8" s="75"/>
      <c r="AJ8" s="75"/>
    </row>
    <row r="9" spans="3:36" x14ac:dyDescent="0.2">
      <c r="C9" s="75" t="s">
        <v>2</v>
      </c>
      <c r="D9" s="76">
        <v>3.1234410644192394</v>
      </c>
      <c r="E9" s="76">
        <v>5.1161106237514105</v>
      </c>
      <c r="F9" s="76">
        <v>7.1087801830840363</v>
      </c>
      <c r="G9" s="76">
        <v>9.1014497424162073</v>
      </c>
      <c r="H9" s="76">
        <v>11.094119301748378</v>
      </c>
      <c r="I9" s="76">
        <v>13.086788861081004</v>
      </c>
      <c r="J9" s="76">
        <v>15.079458420413175</v>
      </c>
      <c r="K9" s="76">
        <v>17.072127979745346</v>
      </c>
      <c r="L9" s="76">
        <v>19.064797539077972</v>
      </c>
      <c r="M9" s="76">
        <v>21.057467098410143</v>
      </c>
      <c r="N9" s="76">
        <v>23.050136657742314</v>
      </c>
      <c r="O9" s="76">
        <v>25.04280621707494</v>
      </c>
      <c r="P9" s="76">
        <v>27.035475776407111</v>
      </c>
      <c r="Q9" s="76">
        <v>29.028145335739737</v>
      </c>
      <c r="R9" s="76">
        <v>31.020814895071908</v>
      </c>
      <c r="S9" s="76">
        <v>33.013484454404079</v>
      </c>
      <c r="T9" s="76">
        <v>35.006154013736705</v>
      </c>
      <c r="U9" s="76">
        <v>36.998823573068876</v>
      </c>
      <c r="V9" s="76">
        <v>38.991493132401047</v>
      </c>
      <c r="W9" s="76">
        <v>40.984162691733673</v>
      </c>
      <c r="X9" s="76">
        <v>42.976832251065844</v>
      </c>
      <c r="Y9" s="76">
        <v>44.969501810398015</v>
      </c>
      <c r="Z9" s="76">
        <v>46.96217136973064</v>
      </c>
      <c r="AA9" s="76">
        <v>48.954840929062811</v>
      </c>
      <c r="AB9" s="76">
        <v>50.947510488394983</v>
      </c>
      <c r="AC9" s="76">
        <v>52.940180047727608</v>
      </c>
      <c r="AD9" s="76">
        <v>54.932849607059779</v>
      </c>
      <c r="AE9" s="76">
        <v>56.925519166392405</v>
      </c>
      <c r="AF9" s="76">
        <v>58.918188725724576</v>
      </c>
      <c r="AG9" s="76">
        <v>60.910858285056747</v>
      </c>
      <c r="AH9" s="76">
        <v>62.903527844389373</v>
      </c>
      <c r="AI9" s="75"/>
      <c r="AJ9" s="75"/>
    </row>
    <row r="10" spans="3:36" x14ac:dyDescent="0.2">
      <c r="C10" s="75" t="s">
        <v>3</v>
      </c>
      <c r="D10" s="76">
        <v>14.091150929104288</v>
      </c>
      <c r="E10" s="76">
        <v>15.064517613846874</v>
      </c>
      <c r="F10" s="76">
        <v>16.037884298589461</v>
      </c>
      <c r="G10" s="76">
        <v>17.011250983332047</v>
      </c>
      <c r="H10" s="76">
        <v>17.984617668074634</v>
      </c>
      <c r="I10" s="76">
        <v>18.95798435281722</v>
      </c>
      <c r="J10" s="76">
        <v>19.931351037559807</v>
      </c>
      <c r="K10" s="76">
        <v>20.904717722302394</v>
      </c>
      <c r="L10" s="76">
        <v>21.87808440704498</v>
      </c>
      <c r="M10" s="76">
        <v>22.851451091787567</v>
      </c>
      <c r="N10" s="76">
        <v>23.824817776530381</v>
      </c>
      <c r="O10" s="76">
        <v>24.798184461272967</v>
      </c>
      <c r="P10" s="76">
        <v>25.771551146015554</v>
      </c>
      <c r="Q10" s="76">
        <v>26.744917830758141</v>
      </c>
      <c r="R10" s="76">
        <v>27.718284515500727</v>
      </c>
      <c r="S10" s="76">
        <v>28.691651200243314</v>
      </c>
      <c r="T10" s="76">
        <v>29.6650178849859</v>
      </c>
      <c r="U10" s="76">
        <v>30.638384569728487</v>
      </c>
      <c r="V10" s="76">
        <v>31.611751254471073</v>
      </c>
      <c r="W10" s="76">
        <v>32.58511793921366</v>
      </c>
      <c r="X10" s="76">
        <v>33.558484623956247</v>
      </c>
      <c r="Y10" s="76">
        <v>34.531851308699061</v>
      </c>
      <c r="Z10" s="76">
        <v>35.505217993441647</v>
      </c>
      <c r="AA10" s="76">
        <v>36.478584678184234</v>
      </c>
      <c r="AB10" s="76">
        <v>37.45195136292682</v>
      </c>
      <c r="AC10" s="76">
        <v>38.425318047669407</v>
      </c>
      <c r="AD10" s="76">
        <v>39.398684732411994</v>
      </c>
      <c r="AE10" s="76">
        <v>40.37205141715458</v>
      </c>
      <c r="AF10" s="76">
        <v>41.345418101897167</v>
      </c>
      <c r="AG10" s="76">
        <v>42.318784786639753</v>
      </c>
      <c r="AH10" s="76">
        <v>43.29215147138234</v>
      </c>
      <c r="AI10" s="75"/>
      <c r="AJ10" s="75"/>
    </row>
    <row r="11" spans="3:36" x14ac:dyDescent="0.2">
      <c r="C11" s="75" t="s">
        <v>4</v>
      </c>
      <c r="D11" s="76">
        <v>73.034627592774996</v>
      </c>
      <c r="E11" s="76">
        <v>74.20534592312697</v>
      </c>
      <c r="F11" s="76">
        <v>75.376064253478944</v>
      </c>
      <c r="G11" s="76">
        <v>76.546782583830918</v>
      </c>
      <c r="H11" s="76">
        <v>77.717500914182892</v>
      </c>
      <c r="I11" s="76">
        <v>78.888219244534866</v>
      </c>
      <c r="J11" s="76">
        <v>80.058937574886841</v>
      </c>
      <c r="K11" s="76">
        <v>81.229655905238815</v>
      </c>
      <c r="L11" s="76">
        <v>82.400374235590334</v>
      </c>
      <c r="M11" s="76">
        <v>83.571092565942308</v>
      </c>
      <c r="N11" s="76">
        <v>84.741810896294282</v>
      </c>
      <c r="O11" s="76">
        <v>85.912529226646257</v>
      </c>
      <c r="P11" s="76">
        <v>87.083247556998231</v>
      </c>
      <c r="Q11" s="76">
        <v>88.253965887350205</v>
      </c>
      <c r="R11" s="76">
        <v>89.424684217702179</v>
      </c>
      <c r="S11" s="76">
        <v>90.595402548054153</v>
      </c>
      <c r="T11" s="76">
        <v>91.766120878406127</v>
      </c>
      <c r="U11" s="76">
        <v>92.936839208757647</v>
      </c>
      <c r="V11" s="76">
        <v>94.107557539109621</v>
      </c>
      <c r="W11" s="76">
        <v>95.278275869461595</v>
      </c>
      <c r="X11" s="76">
        <v>96.448994199813569</v>
      </c>
      <c r="Y11" s="76">
        <v>97.619712530165543</v>
      </c>
      <c r="Z11" s="76">
        <v>98.790430860517517</v>
      </c>
      <c r="AA11" s="76">
        <v>99.961149190869492</v>
      </c>
      <c r="AB11" s="76">
        <v>100</v>
      </c>
      <c r="AC11" s="76">
        <v>100</v>
      </c>
      <c r="AD11" s="76">
        <v>100</v>
      </c>
      <c r="AE11" s="76">
        <v>100</v>
      </c>
      <c r="AF11" s="76">
        <v>100</v>
      </c>
      <c r="AG11" s="76">
        <v>100</v>
      </c>
      <c r="AH11" s="76">
        <v>100</v>
      </c>
      <c r="AI11" s="75"/>
      <c r="AJ11" s="75"/>
    </row>
    <row r="12" spans="3:36" x14ac:dyDescent="0.2">
      <c r="C12" s="75" t="s">
        <v>5</v>
      </c>
      <c r="D12" s="76">
        <v>23.833613430071637</v>
      </c>
      <c r="E12" s="76">
        <v>26.800542503881843</v>
      </c>
      <c r="F12" s="76">
        <v>29.767471577692049</v>
      </c>
      <c r="G12" s="76">
        <v>32.734400651503165</v>
      </c>
      <c r="H12" s="76">
        <v>35.701329725313371</v>
      </c>
      <c r="I12" s="76">
        <v>38.668258799123578</v>
      </c>
      <c r="J12" s="76">
        <v>41.635187872934694</v>
      </c>
      <c r="K12" s="76">
        <v>44.6021169467449</v>
      </c>
      <c r="L12" s="76">
        <v>47.569046020555106</v>
      </c>
      <c r="M12" s="76">
        <v>50.535975094366222</v>
      </c>
      <c r="N12" s="76">
        <v>53.502904168176428</v>
      </c>
      <c r="O12" s="76">
        <v>56.469833241986635</v>
      </c>
      <c r="P12" s="76">
        <v>59.43676231579775</v>
      </c>
      <c r="Q12" s="76">
        <v>62.403691389607957</v>
      </c>
      <c r="R12" s="76">
        <v>65.370620463418163</v>
      </c>
      <c r="S12" s="76">
        <v>68.337549537229279</v>
      </c>
      <c r="T12" s="76">
        <v>71.304478611039485</v>
      </c>
      <c r="U12" s="76">
        <v>74.271407684849692</v>
      </c>
      <c r="V12" s="76">
        <v>77.238336758660807</v>
      </c>
      <c r="W12" s="76">
        <v>80.205265832471014</v>
      </c>
      <c r="X12" s="76">
        <v>83.17219490628122</v>
      </c>
      <c r="Y12" s="76">
        <v>86.139123980092336</v>
      </c>
      <c r="Z12" s="76">
        <v>89.106053053902542</v>
      </c>
      <c r="AA12" s="76">
        <v>92.072982127712748</v>
      </c>
      <c r="AB12" s="76">
        <v>95.039911201523864</v>
      </c>
      <c r="AC12" s="76">
        <v>98.006840275334071</v>
      </c>
      <c r="AD12" s="76">
        <v>100</v>
      </c>
      <c r="AE12" s="76">
        <v>100</v>
      </c>
      <c r="AF12" s="76">
        <v>100</v>
      </c>
      <c r="AG12" s="76">
        <v>100</v>
      </c>
      <c r="AH12" s="76">
        <v>100</v>
      </c>
      <c r="AI12" s="75"/>
      <c r="AJ12" s="75"/>
    </row>
    <row r="13" spans="3:36" x14ac:dyDescent="0.2">
      <c r="C13" s="75" t="s">
        <v>6</v>
      </c>
      <c r="D13" s="76">
        <v>6.9585818780092268</v>
      </c>
      <c r="E13" s="76">
        <v>8.0723922242668777</v>
      </c>
      <c r="F13" s="76">
        <v>9.1862025705245287</v>
      </c>
      <c r="G13" s="76">
        <v>10.30001291678218</v>
      </c>
      <c r="H13" s="76">
        <v>11.413823263039831</v>
      </c>
      <c r="I13" s="76">
        <v>12.527633609297482</v>
      </c>
      <c r="J13" s="76">
        <v>13.641443955555133</v>
      </c>
      <c r="K13" s="76">
        <v>14.755254301812784</v>
      </c>
      <c r="L13" s="76">
        <v>15.869064648070434</v>
      </c>
      <c r="M13" s="76">
        <v>16.982874994328085</v>
      </c>
      <c r="N13" s="76">
        <v>18.096685340585736</v>
      </c>
      <c r="O13" s="76">
        <v>19.210495686843387</v>
      </c>
      <c r="P13" s="76">
        <v>20.324306033101038</v>
      </c>
      <c r="Q13" s="76">
        <v>21.438116379358689</v>
      </c>
      <c r="R13" s="76">
        <v>22.55192672561634</v>
      </c>
      <c r="S13" s="76">
        <v>23.665737071873991</v>
      </c>
      <c r="T13" s="76">
        <v>24.779547418131642</v>
      </c>
      <c r="U13" s="76">
        <v>25.893357764389293</v>
      </c>
      <c r="V13" s="76">
        <v>27.007168110646944</v>
      </c>
      <c r="W13" s="76">
        <v>28.120978456904595</v>
      </c>
      <c r="X13" s="76">
        <v>29.234788803162246</v>
      </c>
      <c r="Y13" s="76">
        <v>30.348599149419897</v>
      </c>
      <c r="Z13" s="76">
        <v>31.462409495677548</v>
      </c>
      <c r="AA13" s="76">
        <v>32.576219841935199</v>
      </c>
      <c r="AB13" s="76">
        <v>33.69003018819285</v>
      </c>
      <c r="AC13" s="76">
        <v>34.803840534450501</v>
      </c>
      <c r="AD13" s="76">
        <v>35.917650880708152</v>
      </c>
      <c r="AE13" s="76">
        <v>37.031461226965803</v>
      </c>
      <c r="AF13" s="76">
        <v>38.145271573223454</v>
      </c>
      <c r="AG13" s="76">
        <v>39.259081919481105</v>
      </c>
      <c r="AH13" s="76">
        <v>40.372892265738756</v>
      </c>
      <c r="AI13" s="76"/>
      <c r="AJ13" s="76"/>
    </row>
    <row r="14" spans="3:36" x14ac:dyDescent="0.2">
      <c r="C14" s="75" t="s">
        <v>7</v>
      </c>
      <c r="D14" s="76">
        <v>3.6815852769200319</v>
      </c>
      <c r="E14" s="76">
        <v>5.0896530696991249</v>
      </c>
      <c r="F14" s="76">
        <v>6.4977208624782179</v>
      </c>
      <c r="G14" s="76">
        <v>7.9057886552573109</v>
      </c>
      <c r="H14" s="76">
        <v>9.3138564480364039</v>
      </c>
      <c r="I14" s="76">
        <v>10.721924240815497</v>
      </c>
      <c r="J14" s="76">
        <v>12.12999203359459</v>
      </c>
      <c r="K14" s="76">
        <v>13.538059826373683</v>
      </c>
      <c r="L14" s="76">
        <v>14.946127619152776</v>
      </c>
      <c r="M14" s="76">
        <v>16.354195411931869</v>
      </c>
      <c r="N14" s="76">
        <v>17.762263204710962</v>
      </c>
      <c r="O14" s="76">
        <v>19.170330997490055</v>
      </c>
      <c r="P14" s="76">
        <v>20.578398790268693</v>
      </c>
      <c r="Q14" s="76">
        <v>21.986466583047786</v>
      </c>
      <c r="R14" s="76">
        <v>23.394534375826879</v>
      </c>
      <c r="S14" s="76">
        <v>24.802602168605972</v>
      </c>
      <c r="T14" s="76">
        <v>26.210669961385065</v>
      </c>
      <c r="U14" s="76">
        <v>27.618737754164158</v>
      </c>
      <c r="V14" s="76">
        <v>29.026805546943251</v>
      </c>
      <c r="W14" s="76">
        <v>30.434873339722344</v>
      </c>
      <c r="X14" s="76">
        <v>31.842941132501437</v>
      </c>
      <c r="Y14" s="76">
        <v>33.25100892528053</v>
      </c>
      <c r="Z14" s="76">
        <v>34.659076718059623</v>
      </c>
      <c r="AA14" s="76">
        <v>36.067144510838716</v>
      </c>
      <c r="AB14" s="76">
        <v>37.475212303617809</v>
      </c>
      <c r="AC14" s="76">
        <v>38.883280096396902</v>
      </c>
      <c r="AD14" s="76">
        <v>40.291347889175995</v>
      </c>
      <c r="AE14" s="76">
        <v>41.699415681955088</v>
      </c>
      <c r="AF14" s="76">
        <v>43.107483474734181</v>
      </c>
      <c r="AG14" s="76">
        <v>44.515551267513274</v>
      </c>
      <c r="AH14" s="76">
        <v>45.923619060292367</v>
      </c>
      <c r="AI14" s="75"/>
      <c r="AJ14" s="75"/>
    </row>
    <row r="15" spans="3:36" x14ac:dyDescent="0.2">
      <c r="C15" s="75" t="s">
        <v>8</v>
      </c>
      <c r="D15" s="76">
        <v>10.355652223745437</v>
      </c>
      <c r="E15" s="76">
        <v>11.937763233051555</v>
      </c>
      <c r="F15" s="76">
        <v>13.519874242358128</v>
      </c>
      <c r="G15" s="76">
        <v>15.101985251664246</v>
      </c>
      <c r="H15" s="76">
        <v>16.684096260970364</v>
      </c>
      <c r="I15" s="76">
        <v>18.266207270276482</v>
      </c>
      <c r="J15" s="76">
        <v>19.8483182795826</v>
      </c>
      <c r="K15" s="76">
        <v>21.430429288888718</v>
      </c>
      <c r="L15" s="76">
        <v>23.012540298194835</v>
      </c>
      <c r="M15" s="76">
        <v>24.594651307500953</v>
      </c>
      <c r="N15" s="76">
        <v>26.176762316807071</v>
      </c>
      <c r="O15" s="76">
        <v>27.758873326113189</v>
      </c>
      <c r="P15" s="76">
        <v>29.340984335419307</v>
      </c>
      <c r="Q15" s="76">
        <v>30.923095344725425</v>
      </c>
      <c r="R15" s="76">
        <v>32.505206354031543</v>
      </c>
      <c r="S15" s="76">
        <v>34.087317363337661</v>
      </c>
      <c r="T15" s="76">
        <v>35.669428372643779</v>
      </c>
      <c r="U15" s="76">
        <v>37.251539381949897</v>
      </c>
      <c r="V15" s="76">
        <v>38.833650391256015</v>
      </c>
      <c r="W15" s="76">
        <v>40.415761400562133</v>
      </c>
      <c r="X15" s="76">
        <v>41.997872409868251</v>
      </c>
      <c r="Y15" s="76">
        <v>43.579983419174368</v>
      </c>
      <c r="Z15" s="76">
        <v>45.162094428480486</v>
      </c>
      <c r="AA15" s="76">
        <v>46.744205437786604</v>
      </c>
      <c r="AB15" s="76">
        <v>48.326316447092722</v>
      </c>
      <c r="AC15" s="76">
        <v>49.90842745639884</v>
      </c>
      <c r="AD15" s="76">
        <v>51.490538465704958</v>
      </c>
      <c r="AE15" s="76">
        <v>53.072649475011076</v>
      </c>
      <c r="AF15" s="76">
        <v>54.654760484317194</v>
      </c>
      <c r="AG15" s="76">
        <v>56.236871493623312</v>
      </c>
      <c r="AH15" s="76">
        <v>57.81898250292943</v>
      </c>
      <c r="AI15" s="75"/>
      <c r="AJ15" s="75"/>
    </row>
    <row r="16" spans="3:36" x14ac:dyDescent="0.2">
      <c r="C16" s="75" t="s">
        <v>9</v>
      </c>
      <c r="D16" s="76">
        <v>2.4354298024409218</v>
      </c>
      <c r="E16" s="76">
        <v>3.8706604074645838</v>
      </c>
      <c r="F16" s="76">
        <v>5.3058910124887007</v>
      </c>
      <c r="G16" s="76">
        <v>6.7411216175128175</v>
      </c>
      <c r="H16" s="76">
        <v>8.1763522225364795</v>
      </c>
      <c r="I16" s="76">
        <v>9.6115828275605963</v>
      </c>
      <c r="J16" s="76">
        <v>11.046813432584713</v>
      </c>
      <c r="K16" s="76">
        <v>12.482044037608375</v>
      </c>
      <c r="L16" s="76">
        <v>13.917274642632492</v>
      </c>
      <c r="M16" s="76">
        <v>15.352505247656609</v>
      </c>
      <c r="N16" s="76">
        <v>16.787735852680726</v>
      </c>
      <c r="O16" s="76">
        <v>18.222966457704388</v>
      </c>
      <c r="P16" s="76">
        <v>19.658197062728505</v>
      </c>
      <c r="Q16" s="76">
        <v>21.093427667752621</v>
      </c>
      <c r="R16" s="76">
        <v>22.528658272776283</v>
      </c>
      <c r="S16" s="76">
        <v>23.9638888778004</v>
      </c>
      <c r="T16" s="76">
        <v>25.399119482824517</v>
      </c>
      <c r="U16" s="76">
        <v>26.834350087848179</v>
      </c>
      <c r="V16" s="76">
        <v>28.269580692872296</v>
      </c>
      <c r="W16" s="76">
        <v>29.704811297896413</v>
      </c>
      <c r="X16" s="76">
        <v>31.14004190292053</v>
      </c>
      <c r="Y16" s="76">
        <v>32.575272507944192</v>
      </c>
      <c r="Z16" s="76">
        <v>34.010503112968308</v>
      </c>
      <c r="AA16" s="76">
        <v>35.445733717992425</v>
      </c>
      <c r="AB16" s="76">
        <v>36.880964323016087</v>
      </c>
      <c r="AC16" s="76">
        <v>38.316194928040204</v>
      </c>
      <c r="AD16" s="76">
        <v>39.751425533064321</v>
      </c>
      <c r="AE16" s="76">
        <v>41.186656138087983</v>
      </c>
      <c r="AF16" s="76">
        <v>42.6218867431121</v>
      </c>
      <c r="AG16" s="76">
        <v>44.057117348136217</v>
      </c>
      <c r="AH16" s="76">
        <v>45.492347953159879</v>
      </c>
      <c r="AI16" s="75"/>
      <c r="AJ16" s="75"/>
    </row>
    <row r="17" spans="3:36" x14ac:dyDescent="0.2">
      <c r="C17" s="75" t="s">
        <v>10</v>
      </c>
      <c r="D17" s="76">
        <v>0</v>
      </c>
      <c r="E17" s="76">
        <v>0.92975496319149897</v>
      </c>
      <c r="F17" s="76">
        <v>2.0941501515235359</v>
      </c>
      <c r="G17" s="76">
        <v>3.2585453398555728</v>
      </c>
      <c r="H17" s="76">
        <v>4.4229405281876097</v>
      </c>
      <c r="I17" s="76">
        <v>5.5873357165201014</v>
      </c>
      <c r="J17" s="76">
        <v>6.7517309048521383</v>
      </c>
      <c r="K17" s="76">
        <v>7.9161260931841753</v>
      </c>
      <c r="L17" s="76">
        <v>9.0805212815162122</v>
      </c>
      <c r="M17" s="76">
        <v>10.244916469848249</v>
      </c>
      <c r="N17" s="76">
        <v>11.409311658180286</v>
      </c>
      <c r="O17" s="76">
        <v>12.573706846512323</v>
      </c>
      <c r="P17" s="76">
        <v>13.73810203484436</v>
      </c>
      <c r="Q17" s="76">
        <v>14.902497223176397</v>
      </c>
      <c r="R17" s="76">
        <v>16.066892411508434</v>
      </c>
      <c r="S17" s="76">
        <v>17.231287599840471</v>
      </c>
      <c r="T17" s="76">
        <v>18.395682788172508</v>
      </c>
      <c r="U17" s="76">
        <v>19.560077976504544</v>
      </c>
      <c r="V17" s="76">
        <v>20.724473164836581</v>
      </c>
      <c r="W17" s="76">
        <v>21.888868353168618</v>
      </c>
      <c r="X17" s="76">
        <v>23.053263541500655</v>
      </c>
      <c r="Y17" s="76">
        <v>24.217658729832692</v>
      </c>
      <c r="Z17" s="76">
        <v>25.382053918164729</v>
      </c>
      <c r="AA17" s="76">
        <v>26.546449106496766</v>
      </c>
      <c r="AB17" s="76">
        <v>27.710844294828803</v>
      </c>
      <c r="AC17" s="76">
        <v>28.87523948316084</v>
      </c>
      <c r="AD17" s="76">
        <v>30.039634671492877</v>
      </c>
      <c r="AE17" s="76">
        <v>31.204029859824914</v>
      </c>
      <c r="AF17" s="76">
        <v>32.368425048156951</v>
      </c>
      <c r="AG17" s="76">
        <v>33.532820236488988</v>
      </c>
      <c r="AH17" s="76">
        <v>34.697215424821024</v>
      </c>
      <c r="AI17" s="75"/>
      <c r="AJ17" s="75"/>
    </row>
    <row r="18" spans="3:36" x14ac:dyDescent="0.2">
      <c r="C18" s="74" t="s">
        <v>508</v>
      </c>
      <c r="D18" s="76">
        <v>9.6718009457463268</v>
      </c>
      <c r="E18" s="76">
        <v>11.095874697052295</v>
      </c>
      <c r="F18" s="76">
        <v>12.519948448358718</v>
      </c>
      <c r="G18" s="76">
        <v>13.944022199664687</v>
      </c>
      <c r="H18" s="76">
        <v>15.36809595097111</v>
      </c>
      <c r="I18" s="76">
        <v>16.792169702277079</v>
      </c>
      <c r="J18" s="76">
        <v>18.216243453583502</v>
      </c>
      <c r="K18" s="76">
        <v>19.64031720488947</v>
      </c>
      <c r="L18" s="76">
        <v>21.064390956195894</v>
      </c>
      <c r="M18" s="76">
        <v>22.488464707501862</v>
      </c>
      <c r="N18" s="76">
        <v>23.912538458808285</v>
      </c>
      <c r="O18" s="76">
        <v>25.336612210114254</v>
      </c>
      <c r="P18" s="76">
        <v>26.760685961420677</v>
      </c>
      <c r="Q18" s="76">
        <v>28.184759712726645</v>
      </c>
      <c r="R18" s="76">
        <v>29.608833464033069</v>
      </c>
      <c r="S18" s="76">
        <v>31.032907215339037</v>
      </c>
      <c r="T18" s="76">
        <v>32.45698096664546</v>
      </c>
      <c r="U18" s="76">
        <v>33.881054717951429</v>
      </c>
      <c r="V18" s="76">
        <v>35.305128469257852</v>
      </c>
      <c r="W18" s="76">
        <v>36.72920222056382</v>
      </c>
      <c r="X18" s="76">
        <v>38.153275971870244</v>
      </c>
      <c r="Y18" s="76">
        <v>39.577349723176212</v>
      </c>
      <c r="Z18" s="76">
        <v>41.001423474482635</v>
      </c>
      <c r="AA18" s="76">
        <v>42.425497225788604</v>
      </c>
      <c r="AB18" s="76">
        <v>43.849570977095027</v>
      </c>
      <c r="AC18" s="76">
        <v>45.273644728400996</v>
      </c>
      <c r="AD18" s="76">
        <v>46.697718479707419</v>
      </c>
      <c r="AE18" s="76">
        <v>48.121792231013387</v>
      </c>
      <c r="AF18" s="76">
        <v>49.54586598231981</v>
      </c>
      <c r="AG18" s="76">
        <v>50.969939733625779</v>
      </c>
      <c r="AH18" s="76">
        <v>52.394013484932202</v>
      </c>
      <c r="AI18" s="76"/>
      <c r="AJ18" s="76">
        <v>100</v>
      </c>
    </row>
    <row r="19" spans="3:36" x14ac:dyDescent="0.2">
      <c r="C19" s="77" t="s">
        <v>509</v>
      </c>
      <c r="Z19" s="76">
        <v>41.001423474482635</v>
      </c>
      <c r="AH19" s="76">
        <v>100</v>
      </c>
    </row>
    <row r="22" spans="3:36" x14ac:dyDescent="0.2">
      <c r="S22" t="s">
        <v>511</v>
      </c>
      <c r="T22" t="s">
        <v>512</v>
      </c>
      <c r="U22" s="78" t="s">
        <v>513</v>
      </c>
    </row>
    <row r="23" spans="3:36" x14ac:dyDescent="0.2">
      <c r="C23" t="s">
        <v>507</v>
      </c>
      <c r="D23">
        <v>2000</v>
      </c>
      <c r="E23">
        <v>2022</v>
      </c>
      <c r="F23">
        <v>2030</v>
      </c>
      <c r="G23">
        <v>2064</v>
      </c>
      <c r="S23" t="s">
        <v>0</v>
      </c>
      <c r="T23" s="79">
        <v>2024</v>
      </c>
      <c r="U23" s="79">
        <v>2071</v>
      </c>
    </row>
    <row r="24" spans="3:36" x14ac:dyDescent="0.2">
      <c r="C24" t="s">
        <v>508</v>
      </c>
      <c r="D24" s="76">
        <v>9.6718009457463268</v>
      </c>
      <c r="E24" s="76">
        <v>41.001423474482635</v>
      </c>
      <c r="F24" s="76">
        <v>52.394013484932202</v>
      </c>
      <c r="G24" s="76">
        <v>100</v>
      </c>
      <c r="S24" t="s">
        <v>1</v>
      </c>
      <c r="T24" s="79">
        <v>2032</v>
      </c>
      <c r="U24" s="79">
        <v>2045</v>
      </c>
    </row>
    <row r="25" spans="3:36" x14ac:dyDescent="0.2">
      <c r="C25" t="s">
        <v>510</v>
      </c>
      <c r="E25" s="1">
        <v>41</v>
      </c>
      <c r="F25" s="1">
        <v>100</v>
      </c>
      <c r="S25" t="s">
        <v>2</v>
      </c>
      <c r="T25" s="79">
        <v>2032</v>
      </c>
      <c r="U25" s="79">
        <v>2049</v>
      </c>
    </row>
    <row r="26" spans="3:36" x14ac:dyDescent="0.2">
      <c r="S26" t="s">
        <v>3</v>
      </c>
      <c r="T26" s="79">
        <v>2037</v>
      </c>
      <c r="U26" s="79">
        <v>2088</v>
      </c>
    </row>
    <row r="27" spans="3:36" x14ac:dyDescent="0.2">
      <c r="S27" t="s">
        <v>4</v>
      </c>
      <c r="T27" s="79">
        <v>2020</v>
      </c>
      <c r="U27" s="79">
        <v>2023</v>
      </c>
    </row>
    <row r="28" spans="3:36" x14ac:dyDescent="0.2">
      <c r="S28" t="s">
        <v>5</v>
      </c>
      <c r="T28" s="79">
        <v>2022</v>
      </c>
      <c r="U28" s="79">
        <v>2026</v>
      </c>
    </row>
    <row r="29" spans="3:36" x14ac:dyDescent="0.2">
      <c r="S29" t="s">
        <v>6</v>
      </c>
      <c r="T29" s="79">
        <v>2033</v>
      </c>
      <c r="U29" s="79">
        <v>2084</v>
      </c>
    </row>
    <row r="30" spans="3:36" x14ac:dyDescent="0.2">
      <c r="S30" t="s">
        <v>7</v>
      </c>
      <c r="T30" s="79">
        <v>2024</v>
      </c>
      <c r="U30" s="79">
        <v>2068</v>
      </c>
    </row>
    <row r="31" spans="3:36" x14ac:dyDescent="0.2">
      <c r="S31" t="s">
        <v>8</v>
      </c>
      <c r="T31" s="79">
        <v>2038</v>
      </c>
      <c r="U31" s="79">
        <v>2057</v>
      </c>
    </row>
    <row r="32" spans="3:36" x14ac:dyDescent="0.2">
      <c r="C32" t="s">
        <v>507</v>
      </c>
      <c r="D32">
        <v>2000</v>
      </c>
      <c r="E32">
        <v>2022</v>
      </c>
      <c r="F32">
        <v>2030</v>
      </c>
      <c r="G32">
        <f>VLOOKUP($C33,Table3[#All],3,FALSE)</f>
        <v>2084</v>
      </c>
      <c r="S32" t="s">
        <v>9</v>
      </c>
      <c r="T32" s="79">
        <v>2046</v>
      </c>
      <c r="U32" s="79">
        <v>2068</v>
      </c>
    </row>
    <row r="33" spans="3:21" x14ac:dyDescent="0.2">
      <c r="C33" t="s">
        <v>6</v>
      </c>
      <c r="D33" s="76">
        <f>VLOOKUP($C33,$C$7:$AH$18,2,FALSE)</f>
        <v>6.9585818780092268</v>
      </c>
      <c r="E33" s="76">
        <f>VLOOKUP($C33,$C$7:$AH$18,24,FALSE)</f>
        <v>31.462409495677548</v>
      </c>
      <c r="F33" s="76">
        <f>VLOOKUP($C33,$C$7:$AH$18,32,FALSE)</f>
        <v>40.372892265738756</v>
      </c>
      <c r="G33" s="80">
        <v>100</v>
      </c>
      <c r="S33" t="s">
        <v>10</v>
      </c>
      <c r="T33" s="79">
        <v>2049</v>
      </c>
      <c r="U33" s="79">
        <v>2087</v>
      </c>
    </row>
    <row r="34" spans="3:21" x14ac:dyDescent="0.2">
      <c r="C34" t="s">
        <v>510</v>
      </c>
      <c r="E34" s="1">
        <f>E33</f>
        <v>31.462409495677548</v>
      </c>
      <c r="F34" s="1">
        <v>100</v>
      </c>
    </row>
    <row r="38" spans="3:21" x14ac:dyDescent="0.2">
      <c r="C38" t="s">
        <v>507</v>
      </c>
      <c r="D38">
        <v>2000</v>
      </c>
      <c r="E38">
        <v>2022</v>
      </c>
      <c r="F38">
        <v>2030</v>
      </c>
      <c r="G38">
        <v>2087</v>
      </c>
    </row>
    <row r="39" spans="3:21" x14ac:dyDescent="0.2">
      <c r="C39" t="s">
        <v>10</v>
      </c>
      <c r="D39" s="76">
        <f>VLOOKUP($C39,$C$7:$AH$18,2,FALSE)</f>
        <v>0</v>
      </c>
      <c r="E39" s="76">
        <f>VLOOKUP($C39,$C$7:$AH$18,24,FALSE)</f>
        <v>25.382053918164729</v>
      </c>
      <c r="F39" s="76">
        <f>VLOOKUP($C39,$C$7:$AH$18,32,FALSE)</f>
        <v>34.697215424821024</v>
      </c>
      <c r="G39" s="80">
        <v>100</v>
      </c>
    </row>
    <row r="40" spans="3:21" x14ac:dyDescent="0.2">
      <c r="C40" t="s">
        <v>510</v>
      </c>
      <c r="E40" s="1">
        <f>E39</f>
        <v>25.382053918164729</v>
      </c>
      <c r="F40" s="1">
        <v>100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54DB7-1DB1-4341-8022-0B0CC4061BF2}">
  <dimension ref="A2:J81"/>
  <sheetViews>
    <sheetView topLeftCell="A23" zoomScale="70" zoomScaleNormal="70" workbookViewId="0">
      <selection activeCell="N54" sqref="N54"/>
    </sheetView>
  </sheetViews>
  <sheetFormatPr baseColWidth="10" defaultColWidth="8.83203125" defaultRowHeight="15" x14ac:dyDescent="0.2"/>
  <cols>
    <col min="1" max="1" width="28" customWidth="1"/>
    <col min="2" max="2" width="16.5" customWidth="1"/>
    <col min="3" max="3" width="11.1640625" customWidth="1"/>
    <col min="4" max="4" width="11.5" customWidth="1"/>
    <col min="5" max="5" width="15" customWidth="1"/>
    <col min="6" max="7" width="15.83203125" customWidth="1"/>
    <col min="8" max="8" width="11.5" customWidth="1"/>
    <col min="9" max="9" width="15" customWidth="1"/>
  </cols>
  <sheetData>
    <row r="2" spans="1:6" x14ac:dyDescent="0.2">
      <c r="B2" s="29"/>
      <c r="C2" s="30"/>
    </row>
    <row r="3" spans="1:6" x14ac:dyDescent="0.2">
      <c r="B3" s="26"/>
    </row>
    <row r="4" spans="1:6" x14ac:dyDescent="0.2">
      <c r="A4" s="24" t="s">
        <v>296</v>
      </c>
      <c r="B4" s="27" t="s">
        <v>301</v>
      </c>
      <c r="C4" s="33" t="s">
        <v>554</v>
      </c>
    </row>
    <row r="5" spans="1:6" x14ac:dyDescent="0.2">
      <c r="A5" s="37" t="s">
        <v>285</v>
      </c>
      <c r="B5" s="1">
        <v>50.005361551373831</v>
      </c>
      <c r="C5" s="32">
        <v>192231.73917743572</v>
      </c>
      <c r="E5" s="39"/>
      <c r="F5" s="40"/>
    </row>
    <row r="6" spans="1:6" x14ac:dyDescent="0.2">
      <c r="A6" s="36" t="s">
        <v>284</v>
      </c>
      <c r="B6" s="1">
        <v>38.951190926759587</v>
      </c>
      <c r="C6" s="32">
        <v>170255.23418558241</v>
      </c>
      <c r="E6" s="38"/>
      <c r="F6" s="40"/>
    </row>
    <row r="7" spans="1:6" x14ac:dyDescent="0.2">
      <c r="A7" s="37" t="s">
        <v>289</v>
      </c>
      <c r="B7" s="1">
        <v>37.04148559533423</v>
      </c>
      <c r="C7" s="32">
        <v>81030.381588987497</v>
      </c>
      <c r="E7" s="38"/>
      <c r="F7" s="40"/>
    </row>
    <row r="8" spans="1:6" x14ac:dyDescent="0.2">
      <c r="A8" s="37" t="s">
        <v>277</v>
      </c>
      <c r="B8" s="1">
        <v>36.844834594099865</v>
      </c>
      <c r="C8" s="32">
        <v>42929.633144949497</v>
      </c>
      <c r="E8" s="38"/>
      <c r="F8" s="40"/>
    </row>
    <row r="9" spans="1:6" x14ac:dyDescent="0.2">
      <c r="A9" s="36" t="s">
        <v>276</v>
      </c>
      <c r="B9" s="1">
        <v>33.566307502940603</v>
      </c>
      <c r="C9" s="32">
        <v>42636.041428912613</v>
      </c>
      <c r="E9" s="38"/>
      <c r="F9" s="40"/>
    </row>
    <row r="10" spans="1:6" x14ac:dyDescent="0.2">
      <c r="A10" s="36" t="s">
        <v>288</v>
      </c>
      <c r="B10" s="1">
        <v>31.836056624888514</v>
      </c>
      <c r="C10" s="32">
        <v>50622.668142309754</v>
      </c>
      <c r="E10" s="38"/>
      <c r="F10" s="40"/>
    </row>
    <row r="11" spans="1:6" x14ac:dyDescent="0.2">
      <c r="A11" s="37" t="s">
        <v>281</v>
      </c>
      <c r="B11" s="1">
        <v>30.211492218950742</v>
      </c>
      <c r="C11" s="32">
        <v>74168.723768468219</v>
      </c>
      <c r="E11" s="38"/>
      <c r="F11" s="40"/>
    </row>
    <row r="12" spans="1:6" x14ac:dyDescent="0.2">
      <c r="A12" s="36" t="s">
        <v>273</v>
      </c>
      <c r="B12" s="1">
        <v>29.76580944993481</v>
      </c>
      <c r="C12" s="32">
        <v>122320.56131009928</v>
      </c>
      <c r="E12" s="38"/>
      <c r="F12" s="40"/>
    </row>
    <row r="13" spans="1:6" x14ac:dyDescent="0.2">
      <c r="A13" s="37" t="s">
        <v>295</v>
      </c>
      <c r="B13" s="1">
        <v>28.860185967272756</v>
      </c>
      <c r="C13" s="32">
        <v>22074.368897198954</v>
      </c>
      <c r="E13" s="38"/>
      <c r="F13" s="40"/>
    </row>
    <row r="14" spans="1:6" x14ac:dyDescent="0.2">
      <c r="A14" s="37" t="s">
        <v>279</v>
      </c>
      <c r="B14" s="1">
        <v>26.004690755977244</v>
      </c>
      <c r="C14" s="32">
        <v>65578.136953509485</v>
      </c>
      <c r="E14" s="38"/>
      <c r="F14" s="40"/>
    </row>
    <row r="15" spans="1:6" x14ac:dyDescent="0.2">
      <c r="A15" s="36" t="s">
        <v>294</v>
      </c>
      <c r="B15" s="1">
        <v>24.500017952831694</v>
      </c>
      <c r="C15" s="32">
        <v>74292.68471523936</v>
      </c>
      <c r="E15" s="38"/>
      <c r="F15" s="40"/>
    </row>
    <row r="16" spans="1:6" x14ac:dyDescent="0.2">
      <c r="A16" s="36" t="s">
        <v>275</v>
      </c>
      <c r="B16" s="1">
        <v>24.265819920251079</v>
      </c>
      <c r="C16" s="32">
        <v>111411.06595704598</v>
      </c>
      <c r="E16" s="38"/>
      <c r="F16" s="40"/>
    </row>
    <row r="17" spans="1:10" x14ac:dyDescent="0.2">
      <c r="A17" s="37" t="s">
        <v>287</v>
      </c>
      <c r="B17" s="1">
        <v>24.05058681303305</v>
      </c>
      <c r="C17" s="32">
        <v>49743.757068586616</v>
      </c>
      <c r="E17" s="38"/>
      <c r="F17" s="40"/>
    </row>
    <row r="18" spans="1:10" x14ac:dyDescent="0.2">
      <c r="A18" s="36" t="s">
        <v>292</v>
      </c>
      <c r="B18" s="1">
        <v>22.678739189659726</v>
      </c>
      <c r="C18" s="32">
        <v>39040.241935356047</v>
      </c>
      <c r="E18" s="38"/>
      <c r="F18" s="40"/>
    </row>
    <row r="19" spans="1:10" x14ac:dyDescent="0.2">
      <c r="A19" s="36" t="s">
        <v>278</v>
      </c>
      <c r="B19" s="1">
        <v>21.691179361667643</v>
      </c>
      <c r="C19" s="32">
        <v>22924.386817915281</v>
      </c>
      <c r="E19" s="38"/>
      <c r="F19" s="40"/>
    </row>
    <row r="20" spans="1:10" x14ac:dyDescent="0.2">
      <c r="A20" s="37" t="s">
        <v>293</v>
      </c>
      <c r="B20" s="1">
        <v>20.885408383791876</v>
      </c>
      <c r="C20" s="32">
        <v>41141.985807302663</v>
      </c>
      <c r="E20" s="38"/>
      <c r="F20" s="40"/>
    </row>
    <row r="21" spans="1:10" x14ac:dyDescent="0.2">
      <c r="A21" s="36" t="s">
        <v>282</v>
      </c>
      <c r="B21" s="1">
        <v>20.623540885470238</v>
      </c>
      <c r="C21" s="32">
        <v>80181.295705464945</v>
      </c>
      <c r="E21" s="38"/>
      <c r="F21" s="40"/>
    </row>
    <row r="22" spans="1:10" x14ac:dyDescent="0.2">
      <c r="A22" s="36" t="s">
        <v>280</v>
      </c>
      <c r="B22" s="1">
        <v>20.144802250744174</v>
      </c>
      <c r="C22" s="32">
        <v>53355.40119443724</v>
      </c>
      <c r="E22" s="38"/>
      <c r="F22" s="40"/>
    </row>
    <row r="23" spans="1:10" x14ac:dyDescent="0.2">
      <c r="A23" s="37" t="s">
        <v>283</v>
      </c>
      <c r="B23" s="1">
        <v>19.012042300778305</v>
      </c>
      <c r="C23" s="32">
        <v>22106.058161787067</v>
      </c>
      <c r="E23" s="38"/>
      <c r="F23" s="40"/>
    </row>
    <row r="24" spans="1:10" x14ac:dyDescent="0.2">
      <c r="A24" s="37" t="s">
        <v>291</v>
      </c>
      <c r="B24" s="1">
        <v>16.184021598584057</v>
      </c>
      <c r="C24" s="32">
        <v>23328.890960010547</v>
      </c>
      <c r="E24" s="38"/>
      <c r="F24" s="40"/>
    </row>
    <row r="25" spans="1:10" x14ac:dyDescent="0.2">
      <c r="A25" s="36" t="s">
        <v>286</v>
      </c>
      <c r="B25" s="1">
        <v>13.176125626346815</v>
      </c>
      <c r="C25" s="32">
        <v>61443.619961955075</v>
      </c>
      <c r="E25" s="38"/>
      <c r="F25" s="40"/>
    </row>
    <row r="26" spans="1:10" x14ac:dyDescent="0.2">
      <c r="A26" s="37" t="s">
        <v>274</v>
      </c>
      <c r="B26" s="1">
        <v>6.1161811050224548</v>
      </c>
      <c r="C26" s="32">
        <v>54890.46645257296</v>
      </c>
      <c r="E26" s="38"/>
      <c r="F26" s="40"/>
    </row>
    <row r="27" spans="1:10" x14ac:dyDescent="0.2">
      <c r="A27" s="36" t="s">
        <v>290</v>
      </c>
      <c r="B27" s="1">
        <v>4.2874090996723773</v>
      </c>
      <c r="C27" s="32">
        <v>14597.566528792857</v>
      </c>
      <c r="E27" s="38"/>
      <c r="F27" s="40"/>
    </row>
    <row r="28" spans="1:10" x14ac:dyDescent="0.2">
      <c r="C28" s="13"/>
      <c r="D28" s="27"/>
    </row>
    <row r="29" spans="1:10" x14ac:dyDescent="0.2">
      <c r="A29" s="87" t="s">
        <v>311</v>
      </c>
      <c r="B29" s="88" t="s">
        <v>478</v>
      </c>
      <c r="C29" s="88" t="s">
        <v>483</v>
      </c>
      <c r="D29" s="88" t="s">
        <v>479</v>
      </c>
      <c r="E29" s="88" t="s">
        <v>480</v>
      </c>
      <c r="F29" s="88" t="s">
        <v>486</v>
      </c>
      <c r="G29" s="88" t="s">
        <v>487</v>
      </c>
      <c r="H29" s="88" t="s">
        <v>481</v>
      </c>
      <c r="I29" s="88" t="s">
        <v>482</v>
      </c>
      <c r="J29" s="89" t="s">
        <v>474</v>
      </c>
    </row>
    <row r="30" spans="1:10" x14ac:dyDescent="0.2">
      <c r="A30" s="85" t="s">
        <v>10</v>
      </c>
      <c r="B30" s="85" t="s">
        <v>162</v>
      </c>
      <c r="C30" s="85" t="s">
        <v>409</v>
      </c>
      <c r="D30">
        <v>109398</v>
      </c>
      <c r="E30">
        <v>75784</v>
      </c>
      <c r="F30">
        <v>0.69273661310078793</v>
      </c>
      <c r="G30">
        <v>0.95183606199919424</v>
      </c>
      <c r="H30">
        <v>128328.61054913931</v>
      </c>
      <c r="I30">
        <v>122147.79930692102</v>
      </c>
      <c r="J30" t="s">
        <v>488</v>
      </c>
    </row>
    <row r="31" spans="1:10" x14ac:dyDescent="0.2">
      <c r="A31" s="86" t="s">
        <v>10</v>
      </c>
      <c r="B31" s="86" t="s">
        <v>147</v>
      </c>
      <c r="C31" s="86" t="s">
        <v>408</v>
      </c>
      <c r="D31">
        <v>85747</v>
      </c>
      <c r="E31">
        <v>51135</v>
      </c>
      <c r="F31">
        <v>0.59634739407792692</v>
      </c>
      <c r="G31">
        <v>0.81939505495724452</v>
      </c>
      <c r="H31">
        <v>100584.95922006846</v>
      </c>
      <c r="I31">
        <v>82418.818188000194</v>
      </c>
      <c r="J31" t="s">
        <v>488</v>
      </c>
    </row>
    <row r="32" spans="1:10" x14ac:dyDescent="0.2">
      <c r="A32" s="85" t="s">
        <v>10</v>
      </c>
      <c r="B32" s="85" t="s">
        <v>164</v>
      </c>
      <c r="C32" s="85" t="s">
        <v>418</v>
      </c>
      <c r="D32">
        <v>120594</v>
      </c>
      <c r="E32">
        <v>71394</v>
      </c>
      <c r="F32">
        <v>0.59201950345788346</v>
      </c>
      <c r="G32">
        <v>0.81344843356227281</v>
      </c>
      <c r="H32">
        <v>141462.00534345148</v>
      </c>
      <c r="I32">
        <v>115072.04665520848</v>
      </c>
      <c r="J32" t="s">
        <v>488</v>
      </c>
    </row>
    <row r="33" spans="1:10" x14ac:dyDescent="0.2">
      <c r="A33" s="86" t="s">
        <v>10</v>
      </c>
      <c r="B33" s="86" t="s">
        <v>153</v>
      </c>
      <c r="C33" s="86" t="s">
        <v>464</v>
      </c>
      <c r="D33">
        <v>144610</v>
      </c>
      <c r="E33">
        <v>82158</v>
      </c>
      <c r="F33">
        <v>0.56813498374939497</v>
      </c>
      <c r="G33">
        <v>0.78063055335769038</v>
      </c>
      <c r="H33">
        <v>169633.81754246913</v>
      </c>
      <c r="I33">
        <v>132421.34085635515</v>
      </c>
      <c r="J33" t="s">
        <v>488</v>
      </c>
    </row>
    <row r="34" spans="1:10" x14ac:dyDescent="0.2">
      <c r="A34" s="85" t="s">
        <v>10</v>
      </c>
      <c r="B34" s="85" t="s">
        <v>166</v>
      </c>
      <c r="C34" s="85" t="s">
        <v>470</v>
      </c>
      <c r="D34">
        <v>105327</v>
      </c>
      <c r="E34">
        <v>59500</v>
      </c>
      <c r="F34">
        <v>0.56490738367180304</v>
      </c>
      <c r="G34">
        <v>0.77619575651071548</v>
      </c>
      <c r="H34">
        <v>123553.15054488379</v>
      </c>
      <c r="I34">
        <v>95901.431156468389</v>
      </c>
      <c r="J34" t="s">
        <v>488</v>
      </c>
    </row>
    <row r="35" spans="1:10" x14ac:dyDescent="0.2">
      <c r="A35" s="86" t="s">
        <v>10</v>
      </c>
      <c r="B35" s="86" t="s">
        <v>163</v>
      </c>
      <c r="C35" s="86" t="s">
        <v>414</v>
      </c>
      <c r="D35">
        <v>58108</v>
      </c>
      <c r="E35">
        <v>32262</v>
      </c>
      <c r="F35">
        <v>0.55520754457217592</v>
      </c>
      <c r="G35">
        <v>0.7628679541742861</v>
      </c>
      <c r="H35">
        <v>68163.210495524487</v>
      </c>
      <c r="I35">
        <v>51999.528940671989</v>
      </c>
      <c r="J35" t="s">
        <v>488</v>
      </c>
    </row>
    <row r="36" spans="1:10" x14ac:dyDescent="0.2">
      <c r="A36" s="85" t="s">
        <v>10</v>
      </c>
      <c r="B36" s="85" t="s">
        <v>156</v>
      </c>
      <c r="C36" s="85" t="s">
        <v>420</v>
      </c>
      <c r="D36">
        <v>153129</v>
      </c>
      <c r="E36">
        <v>83438</v>
      </c>
      <c r="F36">
        <v>0.5448869907071815</v>
      </c>
      <c r="G36">
        <v>0.74868727545350133</v>
      </c>
      <c r="H36">
        <v>179626.97494267861</v>
      </c>
      <c r="I36">
        <v>134484.43046778839</v>
      </c>
      <c r="J36" t="s">
        <v>488</v>
      </c>
    </row>
    <row r="37" spans="1:10" x14ac:dyDescent="0.2">
      <c r="A37" s="85" t="s">
        <v>10</v>
      </c>
      <c r="B37" s="85" t="s">
        <v>161</v>
      </c>
      <c r="C37" s="85" t="s">
        <v>425</v>
      </c>
      <c r="D37">
        <v>205139</v>
      </c>
      <c r="E37">
        <v>107091</v>
      </c>
      <c r="F37">
        <v>0.52204115258434525</v>
      </c>
      <c r="G37">
        <v>0.71729656767125261</v>
      </c>
      <c r="H37">
        <v>240636.9663013939</v>
      </c>
      <c r="I37">
        <v>172608.06998281271</v>
      </c>
      <c r="J37" t="s">
        <v>488</v>
      </c>
    </row>
    <row r="38" spans="1:10" x14ac:dyDescent="0.2">
      <c r="A38" s="86" t="s">
        <v>10</v>
      </c>
      <c r="B38" s="86" t="s">
        <v>158</v>
      </c>
      <c r="C38" s="86" t="s">
        <v>422</v>
      </c>
      <c r="D38">
        <v>214412</v>
      </c>
      <c r="E38">
        <v>107319</v>
      </c>
      <c r="F38">
        <v>0.50052702274126448</v>
      </c>
      <c r="G38">
        <v>0.6877356577382332</v>
      </c>
      <c r="H38">
        <v>251514.59848500026</v>
      </c>
      <c r="I38">
        <v>172975.55781984929</v>
      </c>
      <c r="J38" t="s">
        <v>488</v>
      </c>
    </row>
    <row r="39" spans="1:10" x14ac:dyDescent="0.2">
      <c r="A39" s="86" t="s">
        <v>10</v>
      </c>
      <c r="B39" s="86" t="s">
        <v>148</v>
      </c>
      <c r="C39" s="86" t="s">
        <v>410</v>
      </c>
      <c r="D39">
        <v>213362</v>
      </c>
      <c r="E39">
        <v>101549</v>
      </c>
      <c r="F39">
        <v>0.47594698212427705</v>
      </c>
      <c r="G39">
        <v>0.65396211578564467</v>
      </c>
      <c r="H39">
        <v>250282.90283172877</v>
      </c>
      <c r="I39">
        <v>163675.53668081027</v>
      </c>
      <c r="J39" t="s">
        <v>488</v>
      </c>
    </row>
    <row r="40" spans="1:10" x14ac:dyDescent="0.2">
      <c r="A40" s="85" t="s">
        <v>10</v>
      </c>
      <c r="B40" s="85" t="s">
        <v>151</v>
      </c>
      <c r="C40" s="85" t="s">
        <v>413</v>
      </c>
      <c r="D40">
        <v>89682</v>
      </c>
      <c r="E40">
        <v>41451</v>
      </c>
      <c r="F40">
        <v>0.46219977252960459</v>
      </c>
      <c r="G40">
        <v>0.63507313316712843</v>
      </c>
      <c r="H40">
        <v>105200.88531113834</v>
      </c>
      <c r="I40">
        <v>66810.255846500368</v>
      </c>
      <c r="J40" t="s">
        <v>488</v>
      </c>
    </row>
    <row r="41" spans="1:10" x14ac:dyDescent="0.2">
      <c r="A41" s="85" t="s">
        <v>10</v>
      </c>
      <c r="B41" s="85" t="s">
        <v>477</v>
      </c>
      <c r="C41" s="85" t="s">
        <v>467</v>
      </c>
      <c r="D41">
        <v>89682</v>
      </c>
      <c r="E41">
        <v>41451</v>
      </c>
      <c r="F41">
        <v>0.46219977252960459</v>
      </c>
      <c r="G41">
        <v>0.63507313316712843</v>
      </c>
      <c r="H41">
        <v>105200.88531113834</v>
      </c>
      <c r="I41">
        <v>66810.255846500368</v>
      </c>
      <c r="J41" t="s">
        <v>488</v>
      </c>
    </row>
    <row r="42" spans="1:10" x14ac:dyDescent="0.2">
      <c r="A42" s="85" t="s">
        <v>10</v>
      </c>
      <c r="B42" s="85" t="s">
        <v>159</v>
      </c>
      <c r="C42" s="85" t="s">
        <v>423</v>
      </c>
      <c r="D42">
        <v>141640</v>
      </c>
      <c r="E42">
        <v>62150</v>
      </c>
      <c r="F42">
        <v>0.43878847783112113</v>
      </c>
      <c r="G42">
        <v>0.60290547502594538</v>
      </c>
      <c r="H42">
        <v>166149.87840892971</v>
      </c>
      <c r="I42">
        <v>100172.67136763883</v>
      </c>
      <c r="J42" t="s">
        <v>488</v>
      </c>
    </row>
    <row r="43" spans="1:10" x14ac:dyDescent="0.2">
      <c r="A43" s="86" t="s">
        <v>10</v>
      </c>
      <c r="B43" s="86" t="s">
        <v>157</v>
      </c>
      <c r="C43" s="86" t="s">
        <v>421</v>
      </c>
      <c r="D43">
        <v>368420</v>
      </c>
      <c r="E43">
        <v>159280</v>
      </c>
      <c r="F43">
        <v>0.43233266380761087</v>
      </c>
      <c r="G43">
        <v>0.59403503786277623</v>
      </c>
      <c r="H43">
        <v>432172.67864598904</v>
      </c>
      <c r="I43">
        <v>256725.71352272751</v>
      </c>
      <c r="J43" t="s">
        <v>488</v>
      </c>
    </row>
    <row r="44" spans="1:10" x14ac:dyDescent="0.2">
      <c r="A44" s="86" t="s">
        <v>10</v>
      </c>
      <c r="B44" s="86" t="s">
        <v>160</v>
      </c>
      <c r="C44" s="86" t="s">
        <v>424</v>
      </c>
      <c r="D44">
        <v>186457</v>
      </c>
      <c r="E44">
        <v>78717</v>
      </c>
      <c r="F44">
        <v>0.4221724043613273</v>
      </c>
      <c r="G44">
        <v>0.58007460736531435</v>
      </c>
      <c r="H44">
        <v>218722.16802099554</v>
      </c>
      <c r="I44">
        <v>126875.17573686931</v>
      </c>
      <c r="J44" t="s">
        <v>488</v>
      </c>
    </row>
    <row r="45" spans="1:10" x14ac:dyDescent="0.2">
      <c r="A45" s="85" t="s">
        <v>10</v>
      </c>
      <c r="B45" s="85" t="s">
        <v>152</v>
      </c>
      <c r="C45" s="85" t="s">
        <v>415</v>
      </c>
      <c r="D45">
        <v>181796</v>
      </c>
      <c r="E45">
        <v>64181</v>
      </c>
      <c r="F45">
        <v>0.35303857070562611</v>
      </c>
      <c r="G45">
        <v>0.485083127583119</v>
      </c>
      <c r="H45">
        <v>213254.61236394936</v>
      </c>
      <c r="I45">
        <v>103446.21433703024</v>
      </c>
      <c r="J45" t="s">
        <v>488</v>
      </c>
    </row>
    <row r="46" spans="1:10" x14ac:dyDescent="0.2">
      <c r="A46" s="86" t="s">
        <v>10</v>
      </c>
      <c r="B46" s="86" t="s">
        <v>150</v>
      </c>
      <c r="C46" s="86" t="s">
        <v>412</v>
      </c>
      <c r="D46">
        <v>192306</v>
      </c>
      <c r="E46">
        <v>59113</v>
      </c>
      <c r="F46">
        <v>0.30739030503468429</v>
      </c>
      <c r="G46">
        <v>0.42236135914816453</v>
      </c>
      <c r="H46">
        <v>225583.29933145747</v>
      </c>
      <c r="I46">
        <v>95277.66890676161</v>
      </c>
      <c r="J46" t="s">
        <v>488</v>
      </c>
    </row>
    <row r="47" spans="1:10" x14ac:dyDescent="0.2">
      <c r="A47" s="86" t="s">
        <v>10</v>
      </c>
      <c r="B47" s="86" t="s">
        <v>155</v>
      </c>
      <c r="C47" s="86" t="s">
        <v>417</v>
      </c>
      <c r="D47">
        <v>398481</v>
      </c>
      <c r="E47">
        <v>101549</v>
      </c>
      <c r="F47">
        <v>0.25484025587167269</v>
      </c>
      <c r="G47">
        <v>0.35015638122835646</v>
      </c>
      <c r="H47">
        <v>467435.53867741261</v>
      </c>
      <c r="I47">
        <v>163675.53668081024</v>
      </c>
      <c r="J47" t="s">
        <v>488</v>
      </c>
    </row>
    <row r="48" spans="1:10" x14ac:dyDescent="0.2">
      <c r="A48" s="85" t="s">
        <v>10</v>
      </c>
      <c r="B48" s="85" t="s">
        <v>146</v>
      </c>
      <c r="C48" s="85" t="s">
        <v>407</v>
      </c>
      <c r="D48">
        <v>344868</v>
      </c>
      <c r="E48">
        <v>70503</v>
      </c>
      <c r="F48">
        <v>0.20443474024844288</v>
      </c>
      <c r="G48">
        <v>0.28089804178661903</v>
      </c>
      <c r="H48">
        <v>404545.15862136945</v>
      </c>
      <c r="I48">
        <v>113635.94287099986</v>
      </c>
      <c r="J48" t="s">
        <v>271</v>
      </c>
    </row>
    <row r="49" spans="1:10" x14ac:dyDescent="0.2">
      <c r="A49" s="86" t="s">
        <v>10</v>
      </c>
      <c r="B49" s="86" t="s">
        <v>145</v>
      </c>
      <c r="C49" s="86" t="s">
        <v>463</v>
      </c>
      <c r="D49">
        <v>346820</v>
      </c>
      <c r="E49">
        <v>68854</v>
      </c>
      <c r="F49">
        <v>0.19852949656882532</v>
      </c>
      <c r="G49">
        <v>0.27278410095708322</v>
      </c>
      <c r="H49">
        <v>406834.93949297519</v>
      </c>
      <c r="I49">
        <v>110978.10320752059</v>
      </c>
      <c r="J49" t="s">
        <v>271</v>
      </c>
    </row>
    <row r="50" spans="1:10" x14ac:dyDescent="0.2">
      <c r="A50" s="85" t="s">
        <v>10</v>
      </c>
      <c r="B50" s="85" t="s">
        <v>154</v>
      </c>
      <c r="C50" s="85" t="s">
        <v>416</v>
      </c>
      <c r="D50">
        <v>594315</v>
      </c>
      <c r="E50">
        <v>116365</v>
      </c>
      <c r="F50">
        <v>0.19579684174217377</v>
      </c>
      <c r="G50">
        <v>0.26902937028482893</v>
      </c>
      <c r="H50">
        <v>697157.33540386229</v>
      </c>
      <c r="I50">
        <v>187555.79893315033</v>
      </c>
      <c r="J50" t="s">
        <v>271</v>
      </c>
    </row>
    <row r="51" spans="1:10" x14ac:dyDescent="0.2">
      <c r="A51" s="86" t="s">
        <v>10</v>
      </c>
      <c r="B51" s="86" t="s">
        <v>165</v>
      </c>
      <c r="C51" s="86" t="s">
        <v>419</v>
      </c>
      <c r="D51">
        <v>320352</v>
      </c>
      <c r="E51">
        <v>59029</v>
      </c>
      <c r="F51">
        <v>0.18426293577065228</v>
      </c>
      <c r="G51">
        <v>0.25318151782289366</v>
      </c>
      <c r="H51">
        <v>375786.82468269876</v>
      </c>
      <c r="I51">
        <v>95142.278651011307</v>
      </c>
      <c r="J51" t="s">
        <v>271</v>
      </c>
    </row>
    <row r="52" spans="1:10" x14ac:dyDescent="0.2">
      <c r="A52" s="85" t="s">
        <v>10</v>
      </c>
      <c r="B52" s="85" t="s">
        <v>149</v>
      </c>
      <c r="C52" s="85" t="s">
        <v>411</v>
      </c>
      <c r="D52">
        <v>416193</v>
      </c>
      <c r="E52">
        <v>69211</v>
      </c>
      <c r="F52">
        <v>0.16629544466149118</v>
      </c>
      <c r="G52">
        <v>0.22849377119896691</v>
      </c>
      <c r="H52">
        <v>488212.48478288396</v>
      </c>
      <c r="I52">
        <v>111553.51179445939</v>
      </c>
      <c r="J52" t="s">
        <v>271</v>
      </c>
    </row>
    <row r="68" spans="1:10" x14ac:dyDescent="0.2">
      <c r="A68" s="87" t="s">
        <v>311</v>
      </c>
      <c r="B68" s="88" t="s">
        <v>478</v>
      </c>
      <c r="C68" s="88" t="s">
        <v>483</v>
      </c>
      <c r="D68" s="88" t="s">
        <v>479</v>
      </c>
      <c r="E68" s="88" t="s">
        <v>480</v>
      </c>
      <c r="F68" s="88" t="s">
        <v>486</v>
      </c>
      <c r="G68" s="88" t="s">
        <v>487</v>
      </c>
      <c r="H68" s="88" t="s">
        <v>481</v>
      </c>
      <c r="I68" s="88" t="s">
        <v>482</v>
      </c>
      <c r="J68" s="89" t="s">
        <v>474</v>
      </c>
    </row>
    <row r="69" spans="1:10" x14ac:dyDescent="0.2">
      <c r="A69" t="s">
        <v>8</v>
      </c>
      <c r="B69" t="s">
        <v>209</v>
      </c>
      <c r="C69" t="s">
        <v>394</v>
      </c>
      <c r="D69">
        <v>278664</v>
      </c>
      <c r="E69">
        <v>101832</v>
      </c>
      <c r="F69" s="57">
        <v>0.36542933425200241</v>
      </c>
      <c r="G69" s="57">
        <v>0.35780222039192627</v>
      </c>
      <c r="H69" s="79">
        <v>330669.30476528546</v>
      </c>
      <c r="I69" s="79">
        <v>118314.2114604737</v>
      </c>
      <c r="J69" t="s">
        <v>488</v>
      </c>
    </row>
    <row r="70" spans="1:10" x14ac:dyDescent="0.2">
      <c r="A70" t="s">
        <v>8</v>
      </c>
      <c r="B70" t="s">
        <v>204</v>
      </c>
      <c r="C70" t="s">
        <v>389</v>
      </c>
      <c r="D70">
        <v>176293</v>
      </c>
      <c r="E70">
        <v>82280</v>
      </c>
      <c r="F70" s="57">
        <v>0.46672301225800228</v>
      </c>
      <c r="G70" s="57">
        <v>0.45698173201049302</v>
      </c>
      <c r="H70" s="79">
        <v>209193.45069684804</v>
      </c>
      <c r="I70" s="79">
        <v>95597.585424697303</v>
      </c>
      <c r="J70" t="s">
        <v>488</v>
      </c>
    </row>
    <row r="71" spans="1:10" x14ac:dyDescent="0.2">
      <c r="A71" t="s">
        <v>8</v>
      </c>
      <c r="B71" t="s">
        <v>202</v>
      </c>
      <c r="C71" t="s">
        <v>387</v>
      </c>
      <c r="D71">
        <v>134862</v>
      </c>
      <c r="E71">
        <v>81011</v>
      </c>
      <c r="F71" s="57">
        <v>0.60069552579674035</v>
      </c>
      <c r="G71" s="57">
        <v>0.58815801788192534</v>
      </c>
      <c r="H71" s="79">
        <v>160030.44447526743</v>
      </c>
      <c r="I71" s="79">
        <v>94123.189023336803</v>
      </c>
      <c r="J71" t="s">
        <v>488</v>
      </c>
    </row>
    <row r="72" spans="1:10" x14ac:dyDescent="0.2">
      <c r="A72" t="s">
        <v>8</v>
      </c>
      <c r="B72" t="s">
        <v>198</v>
      </c>
      <c r="C72" t="s">
        <v>383</v>
      </c>
      <c r="D72">
        <v>176959</v>
      </c>
      <c r="E72">
        <v>77603</v>
      </c>
      <c r="F72" s="57">
        <v>0.43853661017523832</v>
      </c>
      <c r="G72" s="57">
        <v>0.42938362670043112</v>
      </c>
      <c r="H72" s="79">
        <v>209983.74207633617</v>
      </c>
      <c r="I72" s="79">
        <v>90163.580720865139</v>
      </c>
      <c r="J72" t="s">
        <v>488</v>
      </c>
    </row>
    <row r="73" spans="1:10" x14ac:dyDescent="0.2">
      <c r="A73" t="s">
        <v>8</v>
      </c>
      <c r="B73" t="s">
        <v>206</v>
      </c>
      <c r="C73" t="s">
        <v>391</v>
      </c>
      <c r="D73">
        <v>95211</v>
      </c>
      <c r="E73">
        <v>66672</v>
      </c>
      <c r="F73" s="57">
        <v>0.70025522261083273</v>
      </c>
      <c r="G73" s="57">
        <v>0.68563973936043043</v>
      </c>
      <c r="H73" s="79">
        <v>112979.62842709353</v>
      </c>
      <c r="I73" s="79">
        <v>77463.322987790685</v>
      </c>
      <c r="J73" t="s">
        <v>488</v>
      </c>
    </row>
    <row r="74" spans="1:10" x14ac:dyDescent="0.2">
      <c r="A74" t="s">
        <v>8</v>
      </c>
      <c r="B74" t="s">
        <v>199</v>
      </c>
      <c r="C74" t="s">
        <v>384</v>
      </c>
      <c r="D74">
        <v>158032</v>
      </c>
      <c r="E74">
        <v>55673</v>
      </c>
      <c r="F74" s="57">
        <v>0.35228940973979955</v>
      </c>
      <c r="G74" s="57">
        <v>0.34493654781018901</v>
      </c>
      <c r="H74" s="79">
        <v>187524.51544034245</v>
      </c>
      <c r="I74" s="79">
        <v>64684.058985770214</v>
      </c>
      <c r="J74" t="s">
        <v>488</v>
      </c>
    </row>
    <row r="75" spans="1:10" x14ac:dyDescent="0.2">
      <c r="A75" t="s">
        <v>8</v>
      </c>
      <c r="B75" t="s">
        <v>200</v>
      </c>
      <c r="C75" t="s">
        <v>385</v>
      </c>
      <c r="D75">
        <v>83126</v>
      </c>
      <c r="E75">
        <v>49951</v>
      </c>
      <c r="F75" s="57">
        <v>0.6009070567572119</v>
      </c>
      <c r="G75" s="57">
        <v>0.58836513384182298</v>
      </c>
      <c r="H75" s="79">
        <v>98639.281098093459</v>
      </c>
      <c r="I75" s="79">
        <v>58035.913825340955</v>
      </c>
      <c r="J75" t="s">
        <v>488</v>
      </c>
    </row>
    <row r="76" spans="1:10" x14ac:dyDescent="0.2">
      <c r="A76" t="s">
        <v>8</v>
      </c>
      <c r="B76" t="s">
        <v>207</v>
      </c>
      <c r="C76" t="s">
        <v>392</v>
      </c>
      <c r="D76">
        <v>154088</v>
      </c>
      <c r="E76">
        <v>43640</v>
      </c>
      <c r="F76" s="57">
        <v>0.28321478635584862</v>
      </c>
      <c r="G76" s="57">
        <v>0.27730362592091878</v>
      </c>
      <c r="H76" s="79">
        <v>182844.47159544576</v>
      </c>
      <c r="I76" s="79">
        <v>50703.434953011551</v>
      </c>
      <c r="J76" t="s">
        <v>271</v>
      </c>
    </row>
    <row r="77" spans="1:10" x14ac:dyDescent="0.2">
      <c r="A77" t="s">
        <v>8</v>
      </c>
      <c r="B77" t="s">
        <v>205</v>
      </c>
      <c r="C77" t="s">
        <v>390</v>
      </c>
      <c r="D77">
        <v>55708</v>
      </c>
      <c r="E77">
        <v>36670</v>
      </c>
      <c r="F77" s="57">
        <v>0.65825375170532063</v>
      </c>
      <c r="G77" s="57">
        <v>0.64451490853512083</v>
      </c>
      <c r="H77" s="79">
        <v>66104.432685472537</v>
      </c>
      <c r="I77" s="79">
        <v>42605.292386043388</v>
      </c>
      <c r="J77" t="s">
        <v>488</v>
      </c>
    </row>
    <row r="78" spans="1:10" x14ac:dyDescent="0.2">
      <c r="A78" t="s">
        <v>8</v>
      </c>
      <c r="B78" t="s">
        <v>201</v>
      </c>
      <c r="C78" t="s">
        <v>386</v>
      </c>
      <c r="D78">
        <v>57448</v>
      </c>
      <c r="E78">
        <v>32458</v>
      </c>
      <c r="F78" s="57">
        <v>0.56499791115443532</v>
      </c>
      <c r="G78" s="57">
        <v>0.55320547142624332</v>
      </c>
      <c r="H78" s="79">
        <v>68169.157911162256</v>
      </c>
      <c r="I78" s="79">
        <v>37711.551138974537</v>
      </c>
      <c r="J78" t="s">
        <v>488</v>
      </c>
    </row>
    <row r="79" spans="1:10" x14ac:dyDescent="0.2">
      <c r="A79" t="s">
        <v>8</v>
      </c>
      <c r="B79" t="s">
        <v>203</v>
      </c>
      <c r="C79" t="s">
        <v>388</v>
      </c>
      <c r="D79">
        <v>192997</v>
      </c>
      <c r="E79">
        <v>25542</v>
      </c>
      <c r="F79" s="57">
        <v>0.13234402607294413</v>
      </c>
      <c r="G79" s="57">
        <v>0.12958178762915476</v>
      </c>
      <c r="H79" s="79">
        <v>229014.81286346924</v>
      </c>
      <c r="I79" s="79">
        <v>29676.148844404692</v>
      </c>
      <c r="J79" t="s">
        <v>485</v>
      </c>
    </row>
    <row r="80" spans="1:10" x14ac:dyDescent="0.2">
      <c r="A80" t="s">
        <v>8</v>
      </c>
      <c r="B80" t="s">
        <v>208</v>
      </c>
      <c r="C80" t="s">
        <v>393</v>
      </c>
      <c r="D80">
        <v>38045</v>
      </c>
      <c r="E80">
        <v>21455</v>
      </c>
      <c r="F80" s="57">
        <v>0.56393744250229993</v>
      </c>
      <c r="G80" s="57">
        <v>0.5521671365066706</v>
      </c>
      <c r="H80" s="79">
        <v>45145.098397336165</v>
      </c>
      <c r="I80" s="79">
        <v>24927.639709368996</v>
      </c>
      <c r="J80" t="s">
        <v>488</v>
      </c>
    </row>
    <row r="81" spans="1:10" x14ac:dyDescent="0.2">
      <c r="A81" t="s">
        <v>8</v>
      </c>
      <c r="B81" t="s">
        <v>197</v>
      </c>
      <c r="C81" t="s">
        <v>459</v>
      </c>
      <c r="D81">
        <v>590293</v>
      </c>
      <c r="E81">
        <v>17266</v>
      </c>
      <c r="F81" s="57">
        <v>2.9249880991304319E-2</v>
      </c>
      <c r="G81" s="57">
        <v>2.8639387657015757E-2</v>
      </c>
      <c r="H81" s="79">
        <v>700455.65956784738</v>
      </c>
      <c r="I81" s="79">
        <v>20060.621170914241</v>
      </c>
      <c r="J81" t="s">
        <v>272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3"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C5E09-E81A-4875-B4F2-1120B0D5D875}">
  <dimension ref="A2:F28"/>
  <sheetViews>
    <sheetView topLeftCell="A7" workbookViewId="0">
      <selection activeCell="B5" sqref="B5:B14"/>
    </sheetView>
  </sheetViews>
  <sheetFormatPr baseColWidth="10" defaultColWidth="8.83203125" defaultRowHeight="15" x14ac:dyDescent="0.2"/>
  <cols>
    <col min="1" max="1" width="28" customWidth="1"/>
    <col min="2" max="2" width="10.1640625" customWidth="1"/>
    <col min="3" max="3" width="10.1640625" bestFit="1" customWidth="1"/>
    <col min="6" max="6" width="9.1640625" bestFit="1" customWidth="1"/>
  </cols>
  <sheetData>
    <row r="2" spans="1:6" x14ac:dyDescent="0.2">
      <c r="B2" s="29"/>
      <c r="C2" s="30"/>
    </row>
    <row r="3" spans="1:6" x14ac:dyDescent="0.2">
      <c r="B3" s="26"/>
    </row>
    <row r="4" spans="1:6" x14ac:dyDescent="0.2">
      <c r="A4" s="24" t="s">
        <v>296</v>
      </c>
      <c r="B4" s="27" t="s">
        <v>25</v>
      </c>
      <c r="C4" s="33" t="s">
        <v>297</v>
      </c>
    </row>
    <row r="5" spans="1:6" x14ac:dyDescent="0.2">
      <c r="A5" s="37" t="s">
        <v>285</v>
      </c>
      <c r="B5" s="1">
        <v>50.005361551373831</v>
      </c>
      <c r="C5" s="32">
        <v>192231.73917743572</v>
      </c>
      <c r="E5" s="39"/>
      <c r="F5" s="40"/>
    </row>
    <row r="6" spans="1:6" x14ac:dyDescent="0.2">
      <c r="A6" s="36" t="s">
        <v>284</v>
      </c>
      <c r="B6" s="1">
        <v>38.951190926759587</v>
      </c>
      <c r="C6" s="32">
        <v>170255.23418558241</v>
      </c>
      <c r="E6" s="38"/>
      <c r="F6" s="40"/>
    </row>
    <row r="7" spans="1:6" x14ac:dyDescent="0.2">
      <c r="A7" s="37" t="s">
        <v>289</v>
      </c>
      <c r="B7" s="1">
        <v>37.04148559533423</v>
      </c>
      <c r="C7" s="32">
        <v>81030.381588987497</v>
      </c>
      <c r="E7" s="38"/>
      <c r="F7" s="40"/>
    </row>
    <row r="8" spans="1:6" x14ac:dyDescent="0.2">
      <c r="A8" s="37" t="s">
        <v>277</v>
      </c>
      <c r="B8" s="1">
        <v>36.844834594099865</v>
      </c>
      <c r="C8" s="32">
        <v>42929.633144949497</v>
      </c>
      <c r="E8" s="38"/>
      <c r="F8" s="40"/>
    </row>
    <row r="9" spans="1:6" x14ac:dyDescent="0.2">
      <c r="A9" s="36" t="s">
        <v>276</v>
      </c>
      <c r="B9" s="1">
        <v>33.566307502940603</v>
      </c>
      <c r="C9" s="32">
        <v>42636.041428912613</v>
      </c>
      <c r="E9" s="38"/>
      <c r="F9" s="40"/>
    </row>
    <row r="10" spans="1:6" x14ac:dyDescent="0.2">
      <c r="A10" s="36" t="s">
        <v>288</v>
      </c>
      <c r="B10" s="1">
        <v>31.836056624888514</v>
      </c>
      <c r="C10" s="32">
        <v>50622.668142309754</v>
      </c>
      <c r="E10" s="38"/>
      <c r="F10" s="40"/>
    </row>
    <row r="11" spans="1:6" x14ac:dyDescent="0.2">
      <c r="A11" s="37" t="s">
        <v>281</v>
      </c>
      <c r="B11" s="1">
        <v>30.211492218950742</v>
      </c>
      <c r="C11" s="32">
        <v>74168.723768468219</v>
      </c>
      <c r="E11" s="38"/>
      <c r="F11" s="40"/>
    </row>
    <row r="12" spans="1:6" x14ac:dyDescent="0.2">
      <c r="A12" s="36" t="s">
        <v>273</v>
      </c>
      <c r="B12" s="1">
        <v>29.76580944993481</v>
      </c>
      <c r="C12" s="32">
        <v>122320.56131009928</v>
      </c>
      <c r="E12" s="38"/>
      <c r="F12" s="40"/>
    </row>
    <row r="13" spans="1:6" x14ac:dyDescent="0.2">
      <c r="A13" s="37" t="s">
        <v>295</v>
      </c>
      <c r="B13" s="1">
        <v>28.860185967272756</v>
      </c>
      <c r="C13" s="32">
        <v>22074.368897198954</v>
      </c>
      <c r="E13" s="38"/>
      <c r="F13" s="40"/>
    </row>
    <row r="14" spans="1:6" x14ac:dyDescent="0.2">
      <c r="A14" s="37" t="s">
        <v>279</v>
      </c>
      <c r="B14" s="1">
        <v>26.004690755977244</v>
      </c>
      <c r="C14" s="32">
        <v>65578.136953509485</v>
      </c>
      <c r="E14" s="38"/>
      <c r="F14" s="40"/>
    </row>
    <row r="15" spans="1:6" x14ac:dyDescent="0.2">
      <c r="A15" s="36" t="s">
        <v>294</v>
      </c>
      <c r="B15" s="1">
        <v>24.500017952831694</v>
      </c>
      <c r="C15" s="32">
        <v>74292.68471523936</v>
      </c>
      <c r="E15" s="38"/>
      <c r="F15" s="40"/>
    </row>
    <row r="16" spans="1:6" x14ac:dyDescent="0.2">
      <c r="A16" s="36" t="s">
        <v>275</v>
      </c>
      <c r="B16" s="1">
        <v>24.265819920251079</v>
      </c>
      <c r="C16" s="32">
        <v>111411.06595704598</v>
      </c>
      <c r="E16" s="38"/>
      <c r="F16" s="40"/>
    </row>
    <row r="17" spans="1:6" x14ac:dyDescent="0.2">
      <c r="A17" s="37" t="s">
        <v>287</v>
      </c>
      <c r="B17" s="1">
        <v>24.05058681303305</v>
      </c>
      <c r="C17" s="32">
        <v>49743.757068586616</v>
      </c>
      <c r="E17" s="38"/>
      <c r="F17" s="40"/>
    </row>
    <row r="18" spans="1:6" x14ac:dyDescent="0.2">
      <c r="A18" s="36" t="s">
        <v>292</v>
      </c>
      <c r="B18" s="1">
        <v>22.678739189659726</v>
      </c>
      <c r="C18" s="32">
        <v>39040.241935356047</v>
      </c>
      <c r="E18" s="38"/>
      <c r="F18" s="40"/>
    </row>
    <row r="19" spans="1:6" x14ac:dyDescent="0.2">
      <c r="A19" s="36" t="s">
        <v>278</v>
      </c>
      <c r="B19" s="1">
        <v>21.691179361667643</v>
      </c>
      <c r="C19" s="32">
        <v>22924.386817915281</v>
      </c>
      <c r="E19" s="38"/>
      <c r="F19" s="40"/>
    </row>
    <row r="20" spans="1:6" x14ac:dyDescent="0.2">
      <c r="A20" s="37" t="s">
        <v>293</v>
      </c>
      <c r="B20" s="1">
        <v>20.885408383791876</v>
      </c>
      <c r="C20" s="32">
        <v>41141.985807302663</v>
      </c>
      <c r="E20" s="38"/>
      <c r="F20" s="40"/>
    </row>
    <row r="21" spans="1:6" x14ac:dyDescent="0.2">
      <c r="A21" s="36" t="s">
        <v>282</v>
      </c>
      <c r="B21" s="1">
        <v>20.623540885470238</v>
      </c>
      <c r="C21" s="32">
        <v>80181.295705464945</v>
      </c>
      <c r="E21" s="38"/>
      <c r="F21" s="40"/>
    </row>
    <row r="22" spans="1:6" x14ac:dyDescent="0.2">
      <c r="A22" s="36" t="s">
        <v>280</v>
      </c>
      <c r="B22" s="1">
        <v>20.144802250744174</v>
      </c>
      <c r="C22" s="32">
        <v>53355.40119443724</v>
      </c>
      <c r="E22" s="38"/>
      <c r="F22" s="40"/>
    </row>
    <row r="23" spans="1:6" x14ac:dyDescent="0.2">
      <c r="A23" s="37" t="s">
        <v>283</v>
      </c>
      <c r="B23" s="1">
        <v>19.012042300778305</v>
      </c>
      <c r="C23" s="32">
        <v>22106.058161787067</v>
      </c>
      <c r="E23" s="38"/>
      <c r="F23" s="40"/>
    </row>
    <row r="24" spans="1:6" x14ac:dyDescent="0.2">
      <c r="A24" s="37" t="s">
        <v>291</v>
      </c>
      <c r="B24" s="1">
        <v>16.184021598584057</v>
      </c>
      <c r="C24" s="32">
        <v>23328.890960010547</v>
      </c>
      <c r="E24" s="38"/>
      <c r="F24" s="40"/>
    </row>
    <row r="25" spans="1:6" x14ac:dyDescent="0.2">
      <c r="A25" s="36" t="s">
        <v>286</v>
      </c>
      <c r="B25" s="1">
        <v>13.176125626346815</v>
      </c>
      <c r="C25" s="32">
        <v>61443.619961955075</v>
      </c>
      <c r="E25" s="38"/>
      <c r="F25" s="40"/>
    </row>
    <row r="26" spans="1:6" x14ac:dyDescent="0.2">
      <c r="A26" s="37" t="s">
        <v>274</v>
      </c>
      <c r="B26" s="1">
        <v>6.1161811050224548</v>
      </c>
      <c r="C26" s="32">
        <v>54890.46645257296</v>
      </c>
      <c r="E26" s="38"/>
      <c r="F26" s="40"/>
    </row>
    <row r="27" spans="1:6" x14ac:dyDescent="0.2">
      <c r="A27" s="36" t="s">
        <v>290</v>
      </c>
      <c r="B27" s="1">
        <v>4.2874090996723773</v>
      </c>
      <c r="C27" s="32">
        <v>14597.566528792857</v>
      </c>
      <c r="E27" s="38"/>
      <c r="F27" s="40"/>
    </row>
    <row r="28" spans="1:6" x14ac:dyDescent="0.2">
      <c r="C28" s="13"/>
      <c r="D28" s="27"/>
    </row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83266-E2D6-488A-8288-7DF50416C004}">
  <dimension ref="E4:F7"/>
  <sheetViews>
    <sheetView workbookViewId="0">
      <selection activeCell="F5" sqref="F5"/>
    </sheetView>
  </sheetViews>
  <sheetFormatPr baseColWidth="10" defaultColWidth="8.83203125" defaultRowHeight="15" x14ac:dyDescent="0.2"/>
  <cols>
    <col min="5" max="5" width="35.5" customWidth="1"/>
  </cols>
  <sheetData>
    <row r="4" spans="5:6" x14ac:dyDescent="0.2">
      <c r="E4" t="s">
        <v>299</v>
      </c>
      <c r="F4" t="s">
        <v>25</v>
      </c>
    </row>
    <row r="5" spans="5:6" x14ac:dyDescent="0.2">
      <c r="E5" t="s">
        <v>17</v>
      </c>
      <c r="F5" s="41">
        <v>0.23</v>
      </c>
    </row>
    <row r="6" spans="5:6" x14ac:dyDescent="0.2">
      <c r="E6" t="s">
        <v>300</v>
      </c>
      <c r="F6" s="41">
        <f>1-F7-F5</f>
        <v>0.43999999999999995</v>
      </c>
    </row>
    <row r="7" spans="5:6" x14ac:dyDescent="0.2">
      <c r="E7" t="s">
        <v>298</v>
      </c>
      <c r="F7" s="41">
        <v>0.33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9BAFE-BABA-4E13-8F94-01B56CD0BF57}">
  <dimension ref="B3:J16"/>
  <sheetViews>
    <sheetView workbookViewId="0">
      <selection activeCell="G10" sqref="G10"/>
    </sheetView>
  </sheetViews>
  <sheetFormatPr baseColWidth="10" defaultColWidth="8.83203125" defaultRowHeight="15" x14ac:dyDescent="0.2"/>
  <sheetData>
    <row r="3" spans="2:10" x14ac:dyDescent="0.2">
      <c r="B3" t="s">
        <v>67</v>
      </c>
    </row>
    <row r="4" spans="2:10" x14ac:dyDescent="0.2">
      <c r="B4" t="s">
        <v>68</v>
      </c>
      <c r="C4" t="s">
        <v>75</v>
      </c>
    </row>
    <row r="5" spans="2:10" x14ac:dyDescent="0.2">
      <c r="C5" t="s">
        <v>69</v>
      </c>
      <c r="D5" t="s">
        <v>70</v>
      </c>
      <c r="E5" t="s">
        <v>71</v>
      </c>
    </row>
    <row r="6" spans="2:10" x14ac:dyDescent="0.2">
      <c r="C6" t="s">
        <v>72</v>
      </c>
      <c r="D6" t="s">
        <v>72</v>
      </c>
      <c r="E6" t="s">
        <v>72</v>
      </c>
    </row>
    <row r="7" spans="2:10" x14ac:dyDescent="0.2">
      <c r="B7" t="s">
        <v>73</v>
      </c>
      <c r="C7" s="20">
        <v>1328251</v>
      </c>
      <c r="D7" s="20">
        <v>1309810</v>
      </c>
      <c r="E7" s="20">
        <v>5474203</v>
      </c>
    </row>
    <row r="8" spans="2:10" x14ac:dyDescent="0.2">
      <c r="B8" t="s">
        <v>74</v>
      </c>
      <c r="C8" s="20">
        <v>431454</v>
      </c>
      <c r="D8" s="20">
        <v>425504</v>
      </c>
      <c r="E8" s="20">
        <v>1622580</v>
      </c>
    </row>
    <row r="9" spans="2:10" x14ac:dyDescent="0.2">
      <c r="B9" t="s">
        <v>66</v>
      </c>
      <c r="C9" s="20">
        <v>1125</v>
      </c>
      <c r="D9">
        <v>2</v>
      </c>
      <c r="E9">
        <v>65</v>
      </c>
    </row>
    <row r="10" spans="2:10" x14ac:dyDescent="0.2">
      <c r="E10" s="21">
        <f>E8/(E7-E9)</f>
        <v>0.29640831122635197</v>
      </c>
    </row>
    <row r="13" spans="2:10" x14ac:dyDescent="0.2">
      <c r="B13" t="s">
        <v>68</v>
      </c>
      <c r="C13" t="s">
        <v>76</v>
      </c>
    </row>
    <row r="14" spans="2:10" ht="16" x14ac:dyDescent="0.2">
      <c r="B14" s="93" t="s">
        <v>57</v>
      </c>
      <c r="C14" s="93"/>
      <c r="D14" s="93"/>
      <c r="E14" s="93"/>
      <c r="F14" s="93"/>
      <c r="G14" s="93"/>
      <c r="H14" s="93"/>
      <c r="I14" s="93"/>
      <c r="J14" s="93"/>
    </row>
    <row r="15" spans="2:10" ht="102" x14ac:dyDescent="0.2">
      <c r="B15" s="19" t="s">
        <v>58</v>
      </c>
      <c r="C15" s="15" t="s">
        <v>59</v>
      </c>
      <c r="D15" s="15" t="s">
        <v>60</v>
      </c>
      <c r="E15" s="15" t="s">
        <v>61</v>
      </c>
      <c r="F15" s="15" t="s">
        <v>62</v>
      </c>
      <c r="G15" s="15" t="s">
        <v>63</v>
      </c>
      <c r="H15" s="15" t="s">
        <v>64</v>
      </c>
      <c r="I15" s="15" t="s">
        <v>65</v>
      </c>
      <c r="J15" s="15" t="s">
        <v>66</v>
      </c>
    </row>
    <row r="16" spans="2:10" ht="16" x14ac:dyDescent="0.2">
      <c r="B16" s="14" t="s">
        <v>32</v>
      </c>
      <c r="C16" s="17">
        <v>1.0624333415374518</v>
      </c>
      <c r="D16" s="17">
        <v>0.11485765854458939</v>
      </c>
      <c r="E16" s="17">
        <v>0</v>
      </c>
      <c r="F16" s="17">
        <v>1.431618672573632</v>
      </c>
      <c r="G16" s="17">
        <v>8.2451390598080234</v>
      </c>
      <c r="H16" s="17">
        <v>37.960456148986793</v>
      </c>
      <c r="I16" s="22">
        <v>51.185495118549504</v>
      </c>
      <c r="J16" s="17">
        <v>0</v>
      </c>
    </row>
  </sheetData>
  <mergeCells count="1">
    <mergeCell ref="B14:J1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14D70-289C-4EAF-A667-C054AB7F2917}">
  <dimension ref="D4:L31"/>
  <sheetViews>
    <sheetView topLeftCell="A4" workbookViewId="0">
      <selection activeCell="K6" sqref="K6"/>
    </sheetView>
  </sheetViews>
  <sheetFormatPr baseColWidth="10" defaultColWidth="8.83203125" defaultRowHeight="15" x14ac:dyDescent="0.2"/>
  <cols>
    <col min="4" max="4" width="78.5" customWidth="1"/>
    <col min="11" max="11" width="8.83203125" style="11"/>
  </cols>
  <sheetData>
    <row r="4" spans="4:12" ht="16" x14ac:dyDescent="0.2">
      <c r="D4" s="93" t="s">
        <v>57</v>
      </c>
      <c r="E4" s="93"/>
      <c r="F4" s="93"/>
      <c r="G4" s="93"/>
      <c r="H4" s="93"/>
      <c r="I4" s="93"/>
      <c r="J4" s="93"/>
      <c r="K4" s="93"/>
      <c r="L4" s="93"/>
    </row>
    <row r="5" spans="4:12" ht="102" x14ac:dyDescent="0.2">
      <c r="D5" s="19" t="s">
        <v>58</v>
      </c>
      <c r="E5" s="15" t="s">
        <v>59</v>
      </c>
      <c r="F5" s="15" t="s">
        <v>60</v>
      </c>
      <c r="G5" s="15" t="s">
        <v>61</v>
      </c>
      <c r="H5" s="15" t="s">
        <v>62</v>
      </c>
      <c r="I5" s="15" t="s">
        <v>63</v>
      </c>
      <c r="J5" s="15" t="s">
        <v>64</v>
      </c>
      <c r="K5" s="16" t="s">
        <v>65</v>
      </c>
      <c r="L5" s="15" t="s">
        <v>66</v>
      </c>
    </row>
    <row r="6" spans="4:12" ht="16" x14ac:dyDescent="0.2">
      <c r="D6" s="14" t="s">
        <v>32</v>
      </c>
      <c r="E6" s="17">
        <v>1.0624333415374518</v>
      </c>
      <c r="F6" s="17">
        <v>0.11485765854458939</v>
      </c>
      <c r="G6" s="17">
        <v>0</v>
      </c>
      <c r="H6" s="17">
        <v>1.431618672573632</v>
      </c>
      <c r="I6" s="17">
        <v>8.2451390598080234</v>
      </c>
      <c r="J6" s="17">
        <v>37.960456148986793</v>
      </c>
      <c r="K6" s="22">
        <v>51.185495118549504</v>
      </c>
      <c r="L6" s="17">
        <v>0</v>
      </c>
    </row>
    <row r="7" spans="4:12" ht="16" x14ac:dyDescent="0.2">
      <c r="D7" s="12" t="s">
        <v>24</v>
      </c>
      <c r="E7" s="10">
        <v>2.4194572250974251</v>
      </c>
      <c r="F7" s="10">
        <v>0.76263156481409256</v>
      </c>
      <c r="G7" s="10">
        <v>1.1824552359494158</v>
      </c>
      <c r="H7" s="10">
        <v>9.7914710141366701</v>
      </c>
      <c r="I7" s="10">
        <v>9.9145208900729482</v>
      </c>
      <c r="J7" s="10">
        <v>46.287797511345488</v>
      </c>
      <c r="K7" s="18">
        <v>29.640479171123175</v>
      </c>
      <c r="L7" s="10">
        <v>1.187387460786529E-3</v>
      </c>
    </row>
    <row r="8" spans="4:12" ht="16" x14ac:dyDescent="0.2">
      <c r="D8" s="12" t="s">
        <v>33</v>
      </c>
      <c r="E8" s="10">
        <v>0.86264717111576605</v>
      </c>
      <c r="F8" s="10">
        <v>0.28892488984738574</v>
      </c>
      <c r="G8" s="10">
        <v>0.15271744177647531</v>
      </c>
      <c r="H8" s="10">
        <v>3.9139003828254788</v>
      </c>
      <c r="I8" s="10">
        <v>5.0850780613139888</v>
      </c>
      <c r="J8" s="10">
        <v>57.113227600581972</v>
      </c>
      <c r="K8" s="18">
        <v>32.583504452538925</v>
      </c>
      <c r="L8" s="10">
        <v>0</v>
      </c>
    </row>
    <row r="9" spans="4:12" ht="16" x14ac:dyDescent="0.2">
      <c r="D9" s="12" t="s">
        <v>34</v>
      </c>
      <c r="E9" s="10">
        <v>1.4717863608931803</v>
      </c>
      <c r="F9" s="10">
        <v>0.16294508147254072</v>
      </c>
      <c r="G9" s="10">
        <v>0.45413397706698855</v>
      </c>
      <c r="H9" s="10">
        <v>2.331019915509958</v>
      </c>
      <c r="I9" s="10">
        <v>8.8556125528062761</v>
      </c>
      <c r="J9" s="10">
        <v>58.558388654194324</v>
      </c>
      <c r="K9" s="18">
        <v>28.166113458056728</v>
      </c>
      <c r="L9" s="10">
        <v>0</v>
      </c>
    </row>
    <row r="10" spans="4:12" ht="16" x14ac:dyDescent="0.2">
      <c r="D10" s="12" t="s">
        <v>35</v>
      </c>
      <c r="E10" s="10">
        <v>0.95961303409356868</v>
      </c>
      <c r="F10" s="10">
        <v>0.46290276441369982</v>
      </c>
      <c r="G10" s="10">
        <v>7.2816165188671886E-2</v>
      </c>
      <c r="H10" s="10">
        <v>0.5721270121967077</v>
      </c>
      <c r="I10" s="10">
        <v>3.7331287545835172</v>
      </c>
      <c r="J10" s="10">
        <v>43.61038150469404</v>
      </c>
      <c r="K10" s="18">
        <v>50.589030764829786</v>
      </c>
      <c r="L10" s="10">
        <v>0</v>
      </c>
    </row>
    <row r="11" spans="4:12" ht="16" x14ac:dyDescent="0.2">
      <c r="D11" s="12" t="s">
        <v>36</v>
      </c>
      <c r="E11" s="10">
        <v>2.4540318808247275</v>
      </c>
      <c r="F11" s="10">
        <v>0.58292252887625495</v>
      </c>
      <c r="G11" s="10">
        <v>2.9362023676729878</v>
      </c>
      <c r="H11" s="10">
        <v>12.9376416825591</v>
      </c>
      <c r="I11" s="10">
        <v>12.58500953546112</v>
      </c>
      <c r="J11" s="10">
        <v>26.916987513943365</v>
      </c>
      <c r="K11" s="18">
        <v>41.580007916231878</v>
      </c>
      <c r="L11" s="10">
        <v>7.1965744305710483E-3</v>
      </c>
    </row>
    <row r="12" spans="4:12" ht="16" x14ac:dyDescent="0.2">
      <c r="D12" s="12" t="s">
        <v>37</v>
      </c>
      <c r="E12" s="10">
        <v>0.72995660813496088</v>
      </c>
      <c r="F12" s="10">
        <v>0</v>
      </c>
      <c r="G12" s="10">
        <v>0.10949349122024413</v>
      </c>
      <c r="H12" s="10">
        <v>1.1273774281195506</v>
      </c>
      <c r="I12" s="10">
        <v>1.7965043189099317</v>
      </c>
      <c r="J12" s="10">
        <v>41.258769617583845</v>
      </c>
      <c r="K12" s="18">
        <v>54.977898536031468</v>
      </c>
      <c r="L12" s="10">
        <v>0</v>
      </c>
    </row>
    <row r="13" spans="4:12" ht="16" x14ac:dyDescent="0.2">
      <c r="D13" s="12" t="s">
        <v>38</v>
      </c>
      <c r="E13" s="10">
        <v>0.83939979200713111</v>
      </c>
      <c r="F13" s="10">
        <v>0.14262368147377805</v>
      </c>
      <c r="G13" s="10">
        <v>0.74431733769127917</v>
      </c>
      <c r="H13" s="10">
        <v>3.122864358936265</v>
      </c>
      <c r="I13" s="10">
        <v>7.9096716683999411</v>
      </c>
      <c r="J13" s="10">
        <v>59.793492794532753</v>
      </c>
      <c r="K13" s="18">
        <v>27.447630366958848</v>
      </c>
      <c r="L13" s="10">
        <v>0</v>
      </c>
    </row>
    <row r="14" spans="4:12" ht="16" x14ac:dyDescent="0.2">
      <c r="D14" s="12" t="s">
        <v>39</v>
      </c>
      <c r="E14" s="10">
        <v>2.4728572571824903</v>
      </c>
      <c r="F14" s="10">
        <v>0.14671752874329769</v>
      </c>
      <c r="G14" s="10">
        <v>0.56552938351962012</v>
      </c>
      <c r="H14" s="10">
        <v>2.0647157681329529</v>
      </c>
      <c r="I14" s="10">
        <v>5.108437591698455</v>
      </c>
      <c r="J14" s="10">
        <v>60.236882119134641</v>
      </c>
      <c r="K14" s="18">
        <v>29.404860351588553</v>
      </c>
      <c r="L14" s="10">
        <v>0</v>
      </c>
    </row>
    <row r="15" spans="4:12" ht="16" x14ac:dyDescent="0.2">
      <c r="D15" s="12" t="s">
        <v>40</v>
      </c>
      <c r="E15" s="10">
        <v>0.63498131158681614</v>
      </c>
      <c r="F15" s="10">
        <v>0.17414203194019709</v>
      </c>
      <c r="G15" s="10">
        <v>0.47570506286102615</v>
      </c>
      <c r="H15" s="10">
        <v>2.7947672443085287</v>
      </c>
      <c r="I15" s="10">
        <v>3.9245667686034658</v>
      </c>
      <c r="J15" s="10">
        <v>63.648912674142032</v>
      </c>
      <c r="K15" s="18">
        <v>28.346924906557934</v>
      </c>
      <c r="L15" s="10">
        <v>0</v>
      </c>
    </row>
    <row r="16" spans="4:12" ht="16" x14ac:dyDescent="0.2">
      <c r="D16" s="12" t="s">
        <v>41</v>
      </c>
      <c r="E16" s="10">
        <v>1.171500450942232</v>
      </c>
      <c r="F16" s="10">
        <v>1.2816252907390706</v>
      </c>
      <c r="G16" s="10">
        <v>0.31803294251673231</v>
      </c>
      <c r="H16" s="10">
        <v>8.063796458916789</v>
      </c>
      <c r="I16" s="10">
        <v>14.287748611572601</v>
      </c>
      <c r="J16" s="10">
        <v>48.762519580386389</v>
      </c>
      <c r="K16" s="18">
        <v>26.114776664926186</v>
      </c>
      <c r="L16" s="10">
        <v>0</v>
      </c>
    </row>
    <row r="17" spans="4:12" ht="16" x14ac:dyDescent="0.2">
      <c r="D17" s="12" t="s">
        <v>42</v>
      </c>
      <c r="E17" s="10">
        <v>3.1919843657908613</v>
      </c>
      <c r="F17" s="10">
        <v>0.30089648540496944</v>
      </c>
      <c r="G17" s="10">
        <v>0</v>
      </c>
      <c r="H17" s="10">
        <v>1.9170518348481558</v>
      </c>
      <c r="I17" s="10">
        <v>16.679591773428047</v>
      </c>
      <c r="J17" s="10">
        <v>64.301889133604234</v>
      </c>
      <c r="K17" s="18">
        <v>13.60858640692372</v>
      </c>
      <c r="L17" s="10">
        <v>0</v>
      </c>
    </row>
    <row r="18" spans="4:12" ht="16" x14ac:dyDescent="0.2">
      <c r="D18" s="12" t="s">
        <v>43</v>
      </c>
      <c r="E18" s="10">
        <v>0.85677072733933002</v>
      </c>
      <c r="F18" s="10">
        <v>0</v>
      </c>
      <c r="G18" s="10">
        <v>5.6982376165086085E-2</v>
      </c>
      <c r="H18" s="10">
        <v>2.3545931865358782</v>
      </c>
      <c r="I18" s="10">
        <v>4.4853270381374903</v>
      </c>
      <c r="J18" s="10">
        <v>54.607432129919822</v>
      </c>
      <c r="K18" s="18">
        <v>37.638894541902395</v>
      </c>
      <c r="L18" s="10">
        <v>0</v>
      </c>
    </row>
    <row r="19" spans="4:12" ht="16" x14ac:dyDescent="0.2">
      <c r="D19" s="12" t="s">
        <v>44</v>
      </c>
      <c r="E19" s="10">
        <v>1.4796196004249695</v>
      </c>
      <c r="F19" s="10">
        <v>5.7008110699385869E-2</v>
      </c>
      <c r="G19" s="10">
        <v>0.10969742513366676</v>
      </c>
      <c r="H19" s="10">
        <v>2.5636374629663221</v>
      </c>
      <c r="I19" s="10">
        <v>3.4368980677705512</v>
      </c>
      <c r="J19" s="10">
        <v>26.355022328176691</v>
      </c>
      <c r="K19" s="18">
        <v>65.998117004828416</v>
      </c>
      <c r="L19" s="10">
        <v>0</v>
      </c>
    </row>
    <row r="20" spans="4:12" ht="16" x14ac:dyDescent="0.2">
      <c r="D20" s="12" t="s">
        <v>45</v>
      </c>
      <c r="E20" s="10">
        <v>1.1497245594321266</v>
      </c>
      <c r="F20" s="10">
        <v>0.66119439800476887</v>
      </c>
      <c r="G20" s="10">
        <v>7.1258256365280784E-2</v>
      </c>
      <c r="H20" s="10">
        <v>2.3371337736728148</v>
      </c>
      <c r="I20" s="10">
        <v>12.087866911502728</v>
      </c>
      <c r="J20" s="10">
        <v>64.383890152657102</v>
      </c>
      <c r="K20" s="18">
        <v>19.308931948365171</v>
      </c>
      <c r="L20" s="10">
        <v>0</v>
      </c>
    </row>
    <row r="21" spans="4:12" ht="16" x14ac:dyDescent="0.2">
      <c r="D21" s="12" t="s">
        <v>46</v>
      </c>
      <c r="E21" s="10">
        <v>1.0186988702765873</v>
      </c>
      <c r="F21" s="10">
        <v>0.90377873003506037</v>
      </c>
      <c r="G21" s="10">
        <v>0.67393844955200621</v>
      </c>
      <c r="H21" s="10">
        <v>3.7748344370860929</v>
      </c>
      <c r="I21" s="10">
        <v>6.9477989871445267</v>
      </c>
      <c r="J21" s="10">
        <v>51.758862485391511</v>
      </c>
      <c r="K21" s="18">
        <v>34.922088040514218</v>
      </c>
      <c r="L21" s="10">
        <v>0</v>
      </c>
    </row>
    <row r="22" spans="4:12" ht="16" x14ac:dyDescent="0.2">
      <c r="D22" s="12" t="s">
        <v>47</v>
      </c>
      <c r="E22" s="10">
        <v>0.62465450525152011</v>
      </c>
      <c r="F22" s="10">
        <v>0</v>
      </c>
      <c r="G22" s="10">
        <v>0</v>
      </c>
      <c r="H22" s="10">
        <v>0.21006080707573244</v>
      </c>
      <c r="I22" s="10">
        <v>2.5815367606412383</v>
      </c>
      <c r="J22" s="10">
        <v>50.171365395245992</v>
      </c>
      <c r="K22" s="18">
        <v>46.412382531785518</v>
      </c>
      <c r="L22" s="10">
        <v>0</v>
      </c>
    </row>
    <row r="23" spans="4:12" ht="16" x14ac:dyDescent="0.2">
      <c r="D23" s="12" t="s">
        <v>48</v>
      </c>
      <c r="E23" s="10">
        <v>0.51958957671818828</v>
      </c>
      <c r="F23" s="10">
        <v>0</v>
      </c>
      <c r="G23" s="10">
        <v>0</v>
      </c>
      <c r="H23" s="10">
        <v>1.1415225549111712</v>
      </c>
      <c r="I23" s="10">
        <v>5.3376020153777519</v>
      </c>
      <c r="J23" s="10">
        <v>35.027685202193823</v>
      </c>
      <c r="K23" s="18">
        <v>57.973600650799064</v>
      </c>
      <c r="L23" s="10">
        <v>0</v>
      </c>
    </row>
    <row r="24" spans="4:12" ht="16" x14ac:dyDescent="0.2">
      <c r="D24" s="12" t="s">
        <v>49</v>
      </c>
      <c r="E24" s="10">
        <v>1.5884445026292247</v>
      </c>
      <c r="F24" s="10">
        <v>0.41893041827583949</v>
      </c>
      <c r="G24" s="10">
        <v>2.3586655320634509</v>
      </c>
      <c r="H24" s="10">
        <v>12.050795313215945</v>
      </c>
      <c r="I24" s="10">
        <v>19.846828565817894</v>
      </c>
      <c r="J24" s="10">
        <v>54.711876240972266</v>
      </c>
      <c r="K24" s="18">
        <v>9.0244594270253753</v>
      </c>
      <c r="L24" s="10">
        <v>0</v>
      </c>
    </row>
    <row r="25" spans="4:12" ht="16" x14ac:dyDescent="0.2">
      <c r="D25" s="12" t="s">
        <v>50</v>
      </c>
      <c r="E25" s="10">
        <v>0.73795786931437013</v>
      </c>
      <c r="F25" s="10">
        <v>2.1467865289145311E-2</v>
      </c>
      <c r="G25" s="10">
        <v>1.7925667516436334</v>
      </c>
      <c r="H25" s="10">
        <v>8.573728699852408</v>
      </c>
      <c r="I25" s="10">
        <v>22.16288742788139</v>
      </c>
      <c r="J25" s="10">
        <v>51.144505568227558</v>
      </c>
      <c r="K25" s="18">
        <v>15.566885817791492</v>
      </c>
      <c r="L25" s="10">
        <v>0</v>
      </c>
    </row>
    <row r="26" spans="4:12" ht="16" x14ac:dyDescent="0.2">
      <c r="D26" s="12" t="s">
        <v>51</v>
      </c>
      <c r="E26" s="10">
        <v>0.60392185396733</v>
      </c>
      <c r="F26" s="10">
        <v>0</v>
      </c>
      <c r="G26" s="10">
        <v>0</v>
      </c>
      <c r="H26" s="10">
        <v>1.4152144650198275</v>
      </c>
      <c r="I26" s="10">
        <v>8.9460472223232799</v>
      </c>
      <c r="J26" s="10">
        <v>61.83286644595627</v>
      </c>
      <c r="K26" s="18">
        <v>27.201950012733295</v>
      </c>
      <c r="L26" s="10">
        <v>0</v>
      </c>
    </row>
    <row r="27" spans="4:12" ht="16" x14ac:dyDescent="0.2">
      <c r="D27" s="12" t="s">
        <v>52</v>
      </c>
      <c r="E27" s="10">
        <v>0.47599474947295839</v>
      </c>
      <c r="F27" s="10">
        <v>0.11800426936794792</v>
      </c>
      <c r="G27" s="10">
        <v>0.10739714403150316</v>
      </c>
      <c r="H27" s="10">
        <v>2.2765542753344561</v>
      </c>
      <c r="I27" s="10">
        <v>7.2062157754471574</v>
      </c>
      <c r="J27" s="10">
        <v>56.93639702470135</v>
      </c>
      <c r="K27" s="18">
        <v>32.875459089643464</v>
      </c>
      <c r="L27" s="10">
        <v>3.9776720011667844E-3</v>
      </c>
    </row>
    <row r="28" spans="4:12" ht="16" x14ac:dyDescent="0.2">
      <c r="D28" s="12" t="s">
        <v>53</v>
      </c>
      <c r="E28" s="10">
        <v>1.0439352056395961</v>
      </c>
      <c r="F28" s="10">
        <v>0.37143761998412589</v>
      </c>
      <c r="G28" s="10">
        <v>0.59508216591141017</v>
      </c>
      <c r="H28" s="10">
        <v>4.4818836188189843</v>
      </c>
      <c r="I28" s="10">
        <v>8.0766178063285157</v>
      </c>
      <c r="J28" s="10">
        <v>54.265472331807189</v>
      </c>
      <c r="K28" s="18">
        <v>31.165571251510187</v>
      </c>
      <c r="L28" s="10">
        <v>0</v>
      </c>
    </row>
    <row r="29" spans="4:12" ht="16" x14ac:dyDescent="0.2">
      <c r="D29" s="12" t="s">
        <v>54</v>
      </c>
      <c r="E29" s="10">
        <v>1.1362742441591134</v>
      </c>
      <c r="F29" s="10">
        <v>0.43265826989135464</v>
      </c>
      <c r="G29" s="10">
        <v>0.4361544983349212</v>
      </c>
      <c r="H29" s="10">
        <v>5.6962301916807245</v>
      </c>
      <c r="I29" s="10">
        <v>10.576091041788672</v>
      </c>
      <c r="J29" s="10">
        <v>57.582008408429409</v>
      </c>
      <c r="K29" s="18">
        <v>24.140583345715811</v>
      </c>
      <c r="L29" s="10">
        <v>0</v>
      </c>
    </row>
    <row r="30" spans="4:12" ht="16" x14ac:dyDescent="0.2">
      <c r="D30" s="12" t="s">
        <v>55</v>
      </c>
      <c r="E30" s="10">
        <v>1.0574562683466946</v>
      </c>
      <c r="F30" s="10">
        <v>0.3871045268054864</v>
      </c>
      <c r="G30" s="10">
        <v>0.85660824335227381</v>
      </c>
      <c r="H30" s="10">
        <v>3.9946440526668154</v>
      </c>
      <c r="I30" s="10">
        <v>6.2177055258956626</v>
      </c>
      <c r="J30" s="10">
        <v>51.96127238082159</v>
      </c>
      <c r="K30" s="18">
        <v>35.525209002111481</v>
      </c>
      <c r="L30" s="10">
        <v>0</v>
      </c>
    </row>
    <row r="31" spans="4:12" ht="16" x14ac:dyDescent="0.2">
      <c r="D31" s="12" t="s">
        <v>56</v>
      </c>
      <c r="E31" s="10">
        <v>1.9547350494854014</v>
      </c>
      <c r="F31" s="10">
        <v>0.81200483747562757</v>
      </c>
      <c r="G31" s="10">
        <v>0.13821358935755362</v>
      </c>
      <c r="H31" s="10">
        <v>1.6437544734309055</v>
      </c>
      <c r="I31" s="10">
        <v>7.9867709850186346</v>
      </c>
      <c r="J31" s="10">
        <v>51.881926105091694</v>
      </c>
      <c r="K31" s="18">
        <v>35.582594960140192</v>
      </c>
      <c r="L31" s="10">
        <v>0</v>
      </c>
    </row>
  </sheetData>
  <mergeCells count="1">
    <mergeCell ref="D4:L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A64C05-0317-4EB7-860A-489818697B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changes to data</vt:lpstr>
      <vt:lpstr>Sheet2</vt:lpstr>
      <vt:lpstr>General</vt:lpstr>
      <vt:lpstr>Conclusion</vt:lpstr>
      <vt:lpstr>ALL DATA (R) Clean</vt:lpstr>
      <vt:lpstr>ALL DATA (R)</vt:lpstr>
      <vt:lpstr>ALL DATA (or)</vt:lpstr>
      <vt:lpstr>PROV</vt:lpstr>
      <vt:lpstr>PROV (for charts)</vt:lpstr>
      <vt:lpstr>ESARO</vt:lpstr>
      <vt:lpstr>POP 2022 (tab20)</vt:lpstr>
      <vt:lpstr>OD 2022</vt:lpstr>
      <vt:lpstr>SHARED</vt:lpstr>
      <vt:lpstr>progress OD</vt:lpstr>
      <vt:lpstr>progress IMP</vt:lpstr>
      <vt:lpstr>District OD</vt:lpstr>
      <vt:lpstr>Chart</vt:lpstr>
      <vt:lpstr>Chart 2</vt:lpstr>
      <vt:lpstr>Check</vt:lpstr>
      <vt:lpstr>Check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Author2</dc:creator>
  <cp:lastModifiedBy>Inigo Gurpide</cp:lastModifiedBy>
  <dcterms:created xsi:type="dcterms:W3CDTF">2022-10-11T14:26:00Z</dcterms:created>
  <dcterms:modified xsi:type="dcterms:W3CDTF">2023-12-13T18:20:44Z</dcterms:modified>
</cp:coreProperties>
</file>