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igo/Documents/curro/UNHCR Mozambique/Onedrive - UNHCR/08_tools/01_R/UNHCR_IM_Tools/R/moz-cholera/data/"/>
    </mc:Choice>
  </mc:AlternateContent>
  <xr:revisionPtr revIDLastSave="0" documentId="13_ncr:1_{F1D1BB0B-7B44-094A-977E-EA7D5AD93E33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 (3)" sheetId="4" r:id="rId1"/>
    <sheet name="Week 49" sheetId="7" r:id="rId2"/>
    <sheet name="Provincia" sheetId="6" r:id="rId3"/>
    <sheet name="Taxa Ocup Camas" sheetId="10" state="hidden" r:id="rId4"/>
    <sheet name="Iminencia" sheetId="9" state="hidden" r:id="rId5"/>
    <sheet name="Sheet1" sheetId="1" state="hidden" r:id="rId6"/>
  </sheets>
  <definedNames>
    <definedName name="_xlnm._FilterDatabase" localSheetId="0" hidden="1">'Sheet1 (3)'!$Y$3:$AB$29</definedName>
    <definedName name="_xlnm._FilterDatabase" localSheetId="3" hidden="1">'Taxa Ocup Camas'!$AA$3:$AD$35</definedName>
    <definedName name="_xlnm._FilterDatabase" localSheetId="1" hidden="1">'Week 49'!$U$2:$V$21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4" l="1"/>
  <c r="U5" i="4" l="1"/>
  <c r="U6" i="4"/>
  <c r="U7" i="4"/>
  <c r="U8" i="4"/>
  <c r="U9" i="4"/>
  <c r="U10" i="4"/>
  <c r="K4" i="4"/>
  <c r="V5" i="4" l="1"/>
  <c r="V6" i="4"/>
  <c r="V7" i="4"/>
  <c r="V8" i="4"/>
  <c r="V9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8" i="4"/>
  <c r="V28" i="4"/>
  <c r="U4" i="4"/>
  <c r="V4" i="4"/>
  <c r="O6" i="10"/>
  <c r="O17" i="10" s="1"/>
  <c r="D4" i="10"/>
  <c r="D5" i="10"/>
  <c r="D6" i="10" l="1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N5" i="10"/>
  <c r="P5" i="10" s="1"/>
  <c r="M5" i="10"/>
  <c r="L5" i="10"/>
  <c r="J5" i="10"/>
  <c r="I5" i="10"/>
  <c r="H5" i="10"/>
  <c r="G5" i="10"/>
  <c r="E5" i="10"/>
  <c r="N4" i="10"/>
  <c r="M4" i="10"/>
  <c r="M6" i="10" s="1"/>
  <c r="L4" i="10"/>
  <c r="J4" i="10"/>
  <c r="J6" i="10" s="1"/>
  <c r="I4" i="10"/>
  <c r="H4" i="10"/>
  <c r="H6" i="10" s="1"/>
  <c r="G4" i="10"/>
  <c r="E4" i="10"/>
  <c r="G3" i="6"/>
  <c r="F3" i="6"/>
  <c r="D3" i="6"/>
  <c r="N29" i="4"/>
  <c r="M29" i="4"/>
  <c r="V29" i="4" s="1"/>
  <c r="L29" i="4"/>
  <c r="J29" i="4"/>
  <c r="I29" i="4"/>
  <c r="U29" i="4" s="1"/>
  <c r="H29" i="4"/>
  <c r="G29" i="4"/>
  <c r="E29" i="4"/>
  <c r="D29" i="4"/>
  <c r="S4" i="7"/>
  <c r="R4" i="7"/>
  <c r="S3" i="7"/>
  <c r="R3" i="7"/>
  <c r="K5" i="4"/>
  <c r="F4" i="4"/>
  <c r="F4" i="10" s="1"/>
  <c r="F5" i="4"/>
  <c r="F5" i="10" s="1"/>
  <c r="L6" i="10" l="1"/>
  <c r="I6" i="10"/>
  <c r="Q5" i="4"/>
  <c r="R5" i="4"/>
  <c r="C3" i="6"/>
  <c r="R4" i="4"/>
  <c r="G6" i="10"/>
  <c r="F6" i="10"/>
  <c r="E6" i="10"/>
  <c r="P4" i="10"/>
  <c r="N6" i="10"/>
  <c r="P6" i="10" s="1"/>
  <c r="K5" i="10"/>
  <c r="S5" i="10" s="1"/>
  <c r="O5" i="4"/>
  <c r="K4" i="10"/>
  <c r="Q4" i="10" s="1"/>
  <c r="Q5" i="10"/>
  <c r="E3" i="6"/>
  <c r="Q4" i="4"/>
  <c r="O4" i="4"/>
  <c r="S4" i="10" l="1"/>
  <c r="K6" i="10"/>
  <c r="S26" i="7"/>
  <c r="R26" i="7"/>
  <c r="E32" i="10"/>
  <c r="G32" i="10"/>
  <c r="H32" i="10"/>
  <c r="I32" i="10"/>
  <c r="J32" i="10"/>
  <c r="L32" i="10"/>
  <c r="M32" i="10"/>
  <c r="N32" i="10"/>
  <c r="P32" i="10" s="1"/>
  <c r="D32" i="10"/>
  <c r="S6" i="10" l="1"/>
  <c r="Q6" i="10"/>
  <c r="F27" i="4"/>
  <c r="F32" i="10" s="1"/>
  <c r="Q27" i="4" l="1"/>
  <c r="O27" i="4"/>
  <c r="K32" i="10"/>
  <c r="R27" i="4"/>
  <c r="E31" i="10"/>
  <c r="G31" i="10"/>
  <c r="H31" i="10"/>
  <c r="I31" i="10"/>
  <c r="J31" i="10"/>
  <c r="L31" i="10"/>
  <c r="M31" i="10"/>
  <c r="N31" i="10"/>
  <c r="E33" i="10"/>
  <c r="G33" i="10"/>
  <c r="H33" i="10"/>
  <c r="I33" i="10"/>
  <c r="J33" i="10"/>
  <c r="L33" i="10"/>
  <c r="M33" i="10"/>
  <c r="N33" i="10"/>
  <c r="D33" i="10"/>
  <c r="D31" i="10"/>
  <c r="E26" i="10"/>
  <c r="G26" i="10"/>
  <c r="H26" i="10"/>
  <c r="I26" i="10"/>
  <c r="J26" i="10"/>
  <c r="L26" i="10"/>
  <c r="M26" i="10"/>
  <c r="N26" i="10"/>
  <c r="E27" i="10"/>
  <c r="G27" i="10"/>
  <c r="H27" i="10"/>
  <c r="I27" i="10"/>
  <c r="J27" i="10"/>
  <c r="L27" i="10"/>
  <c r="M27" i="10"/>
  <c r="N27" i="10"/>
  <c r="E28" i="10"/>
  <c r="G28" i="10"/>
  <c r="H28" i="10"/>
  <c r="I28" i="10"/>
  <c r="J28" i="10"/>
  <c r="L28" i="10"/>
  <c r="M28" i="10"/>
  <c r="N28" i="10"/>
  <c r="E29" i="10"/>
  <c r="G29" i="10"/>
  <c r="H29" i="10"/>
  <c r="I29" i="10"/>
  <c r="J29" i="10"/>
  <c r="L29" i="10"/>
  <c r="M29" i="10"/>
  <c r="N29" i="10"/>
  <c r="D29" i="10"/>
  <c r="D28" i="10"/>
  <c r="D27" i="10"/>
  <c r="D26" i="10"/>
  <c r="E22" i="10"/>
  <c r="G22" i="10"/>
  <c r="H22" i="10"/>
  <c r="I22" i="10"/>
  <c r="J22" i="10"/>
  <c r="L22" i="10"/>
  <c r="M22" i="10"/>
  <c r="N22" i="10"/>
  <c r="E23" i="10"/>
  <c r="G23" i="10"/>
  <c r="H23" i="10"/>
  <c r="I23" i="10"/>
  <c r="J23" i="10"/>
  <c r="L23" i="10"/>
  <c r="M23" i="10"/>
  <c r="N23" i="10"/>
  <c r="E24" i="10"/>
  <c r="G24" i="10"/>
  <c r="H24" i="10"/>
  <c r="I24" i="10"/>
  <c r="J24" i="10"/>
  <c r="L24" i="10"/>
  <c r="M24" i="10"/>
  <c r="N24" i="10"/>
  <c r="D23" i="10"/>
  <c r="D24" i="10"/>
  <c r="D22" i="10"/>
  <c r="E18" i="10"/>
  <c r="G18" i="10"/>
  <c r="H18" i="10"/>
  <c r="I18" i="10"/>
  <c r="J18" i="10"/>
  <c r="L18" i="10"/>
  <c r="M18" i="10"/>
  <c r="N18" i="10"/>
  <c r="E19" i="10"/>
  <c r="G19" i="10"/>
  <c r="H19" i="10"/>
  <c r="I19" i="10"/>
  <c r="J19" i="10"/>
  <c r="L19" i="10"/>
  <c r="M19" i="10"/>
  <c r="N19" i="10"/>
  <c r="E20" i="10"/>
  <c r="G20" i="10"/>
  <c r="H20" i="10"/>
  <c r="I20" i="10"/>
  <c r="J20" i="10"/>
  <c r="L20" i="10"/>
  <c r="M20" i="10"/>
  <c r="N20" i="10"/>
  <c r="D19" i="10"/>
  <c r="D20" i="10"/>
  <c r="D18" i="10"/>
  <c r="S32" i="10" l="1"/>
  <c r="Q32" i="10"/>
  <c r="E7" i="10"/>
  <c r="G7" i="10"/>
  <c r="H7" i="10"/>
  <c r="I7" i="10"/>
  <c r="J7" i="10"/>
  <c r="L7" i="10"/>
  <c r="M7" i="10"/>
  <c r="N7" i="10"/>
  <c r="E8" i="10"/>
  <c r="G8" i="10"/>
  <c r="H8" i="10"/>
  <c r="I8" i="10"/>
  <c r="W8" i="10" s="1"/>
  <c r="J8" i="10"/>
  <c r="L8" i="10"/>
  <c r="M8" i="10"/>
  <c r="X8" i="10" s="1"/>
  <c r="N8" i="10"/>
  <c r="P8" i="10" s="1"/>
  <c r="E9" i="10"/>
  <c r="G9" i="10"/>
  <c r="H9" i="10"/>
  <c r="I9" i="10"/>
  <c r="W9" i="10" s="1"/>
  <c r="J9" i="10"/>
  <c r="L9" i="10"/>
  <c r="M9" i="10"/>
  <c r="X9" i="10" s="1"/>
  <c r="N9" i="10"/>
  <c r="P9" i="10" s="1"/>
  <c r="E10" i="10"/>
  <c r="G10" i="10"/>
  <c r="H10" i="10"/>
  <c r="I10" i="10"/>
  <c r="W10" i="10" s="1"/>
  <c r="J10" i="10"/>
  <c r="L10" i="10"/>
  <c r="M10" i="10"/>
  <c r="X10" i="10" s="1"/>
  <c r="N10" i="10"/>
  <c r="P10" i="10" s="1"/>
  <c r="E11" i="10"/>
  <c r="G11" i="10"/>
  <c r="H11" i="10"/>
  <c r="I11" i="10"/>
  <c r="W11" i="10" s="1"/>
  <c r="J11" i="10"/>
  <c r="L11" i="10"/>
  <c r="M11" i="10"/>
  <c r="X11" i="10" s="1"/>
  <c r="N11" i="10"/>
  <c r="P11" i="10" s="1"/>
  <c r="E12" i="10"/>
  <c r="G12" i="10"/>
  <c r="H12" i="10"/>
  <c r="I12" i="10"/>
  <c r="W12" i="10" s="1"/>
  <c r="J12" i="10"/>
  <c r="L12" i="10"/>
  <c r="M12" i="10"/>
  <c r="X12" i="10" s="1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W15" i="10" s="1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D8" i="10"/>
  <c r="D9" i="10"/>
  <c r="D10" i="10"/>
  <c r="D11" i="10"/>
  <c r="D12" i="10"/>
  <c r="D13" i="10"/>
  <c r="D14" i="10"/>
  <c r="D15" i="10"/>
  <c r="D16" i="10"/>
  <c r="D7" i="10"/>
  <c r="AA35" i="10"/>
  <c r="V35" i="10"/>
  <c r="U35" i="10"/>
  <c r="O34" i="10"/>
  <c r="O35" i="10" s="1"/>
  <c r="N34" i="10"/>
  <c r="M34" i="10"/>
  <c r="L34" i="10"/>
  <c r="J34" i="10"/>
  <c r="I34" i="10"/>
  <c r="H34" i="10"/>
  <c r="G34" i="10"/>
  <c r="E34" i="10"/>
  <c r="D34" i="10"/>
  <c r="X33" i="10"/>
  <c r="W33" i="10"/>
  <c r="P33" i="10"/>
  <c r="X31" i="10"/>
  <c r="W31" i="10"/>
  <c r="P31" i="10"/>
  <c r="O30" i="10"/>
  <c r="N30" i="10"/>
  <c r="M30" i="10"/>
  <c r="L30" i="10"/>
  <c r="J30" i="10"/>
  <c r="I30" i="10"/>
  <c r="H30" i="10"/>
  <c r="G30" i="10"/>
  <c r="E30" i="10"/>
  <c r="D30" i="10"/>
  <c r="X29" i="10"/>
  <c r="W29" i="10"/>
  <c r="P29" i="10"/>
  <c r="X28" i="10"/>
  <c r="W28" i="10"/>
  <c r="P28" i="10"/>
  <c r="X27" i="10"/>
  <c r="W27" i="10"/>
  <c r="P27" i="10"/>
  <c r="X26" i="10"/>
  <c r="W26" i="10"/>
  <c r="P26" i="10"/>
  <c r="O25" i="10"/>
  <c r="N25" i="10"/>
  <c r="P25" i="10" s="1"/>
  <c r="M25" i="10"/>
  <c r="L25" i="10"/>
  <c r="J25" i="10"/>
  <c r="I25" i="10"/>
  <c r="H25" i="10"/>
  <c r="G25" i="10"/>
  <c r="E25" i="10"/>
  <c r="D25" i="10"/>
  <c r="X24" i="10"/>
  <c r="W24" i="10"/>
  <c r="P24" i="10"/>
  <c r="X23" i="10"/>
  <c r="W23" i="10"/>
  <c r="P23" i="10"/>
  <c r="X22" i="10"/>
  <c r="W22" i="10"/>
  <c r="P22" i="10"/>
  <c r="O21" i="10"/>
  <c r="N21" i="10"/>
  <c r="M21" i="10"/>
  <c r="L21" i="10"/>
  <c r="J21" i="10"/>
  <c r="I21" i="10"/>
  <c r="H21" i="10"/>
  <c r="G21" i="10"/>
  <c r="E21" i="10"/>
  <c r="D21" i="10"/>
  <c r="X20" i="10"/>
  <c r="W20" i="10"/>
  <c r="P20" i="10"/>
  <c r="X19" i="10"/>
  <c r="W19" i="10"/>
  <c r="P19" i="10"/>
  <c r="X18" i="10"/>
  <c r="W18" i="10"/>
  <c r="P18" i="10"/>
  <c r="X15" i="10"/>
  <c r="X7" i="10"/>
  <c r="R11" i="7"/>
  <c r="S11" i="7"/>
  <c r="R12" i="7"/>
  <c r="S12" i="7"/>
  <c r="R13" i="7"/>
  <c r="S13" i="7"/>
  <c r="P21" i="10" l="1"/>
  <c r="P30" i="10"/>
  <c r="N17" i="10"/>
  <c r="P17" i="10" s="1"/>
  <c r="P7" i="10"/>
  <c r="H17" i="10"/>
  <c r="H35" i="10" s="1"/>
  <c r="I17" i="10"/>
  <c r="I35" i="10" s="1"/>
  <c r="W35" i="10" s="1"/>
  <c r="W7" i="10"/>
  <c r="G17" i="10"/>
  <c r="G35" i="10" s="1"/>
  <c r="J17" i="10"/>
  <c r="J35" i="10" s="1"/>
  <c r="E17" i="10"/>
  <c r="E35" i="10" s="1"/>
  <c r="L17" i="10"/>
  <c r="L35" i="10" s="1"/>
  <c r="M17" i="10"/>
  <c r="M35" i="10" s="1"/>
  <c r="D17" i="10"/>
  <c r="D35" i="10" s="1"/>
  <c r="P34" i="10"/>
  <c r="N35" i="10" l="1"/>
  <c r="P35" i="10" s="1"/>
  <c r="X35" i="10"/>
  <c r="K14" i="4" l="1"/>
  <c r="R14" i="4" s="1"/>
  <c r="F14" i="4"/>
  <c r="F15" i="10" s="1"/>
  <c r="Q14" i="4" l="1"/>
  <c r="K15" i="10"/>
  <c r="O14" i="4"/>
  <c r="Q15" i="10" l="1"/>
  <c r="S15" i="10"/>
  <c r="T15" i="10"/>
  <c r="K7" i="4"/>
  <c r="R7" i="4" s="1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5" i="4"/>
  <c r="R15" i="4" s="1"/>
  <c r="K8" i="10" l="1"/>
  <c r="K11" i="10"/>
  <c r="K10" i="10"/>
  <c r="K12" i="10"/>
  <c r="K16" i="10"/>
  <c r="K14" i="10"/>
  <c r="K13" i="10"/>
  <c r="K9" i="10"/>
  <c r="D11" i="6"/>
  <c r="T12" i="10" l="1"/>
  <c r="Q12" i="10"/>
  <c r="S12" i="10"/>
  <c r="S14" i="10"/>
  <c r="Q14" i="10"/>
  <c r="S13" i="10"/>
  <c r="Q13" i="10"/>
  <c r="Q16" i="10"/>
  <c r="S16" i="10"/>
  <c r="T10" i="10"/>
  <c r="Q10" i="10"/>
  <c r="S10" i="10"/>
  <c r="Q8" i="10"/>
  <c r="T8" i="10"/>
  <c r="AB8" i="10"/>
  <c r="S8" i="10"/>
  <c r="T9" i="10"/>
  <c r="S9" i="10"/>
  <c r="Q9" i="10"/>
  <c r="S11" i="10"/>
  <c r="T11" i="10"/>
  <c r="Q11" i="10"/>
  <c r="Q12" i="4"/>
  <c r="O13" i="4"/>
  <c r="F12" i="4"/>
  <c r="F13" i="10" s="1"/>
  <c r="F13" i="4"/>
  <c r="F14" i="10" s="1"/>
  <c r="AC8" i="10" l="1"/>
  <c r="O12" i="4"/>
  <c r="Q13" i="4"/>
  <c r="R7" i="7"/>
  <c r="S7" i="7"/>
  <c r="R8" i="7"/>
  <c r="S8" i="7"/>
  <c r="R9" i="7"/>
  <c r="S9" i="7"/>
  <c r="R10" i="7"/>
  <c r="S10" i="7"/>
  <c r="R14" i="7"/>
  <c r="S14" i="7"/>
  <c r="R25" i="7"/>
  <c r="S25" i="7"/>
  <c r="R27" i="7"/>
  <c r="S27" i="7"/>
  <c r="H5" i="6" l="1"/>
  <c r="G5" i="6"/>
  <c r="F5" i="6"/>
  <c r="D5" i="6"/>
  <c r="K28" i="4"/>
  <c r="K26" i="4"/>
  <c r="F28" i="4"/>
  <c r="F33" i="10" s="1"/>
  <c r="F26" i="4"/>
  <c r="H4" i="6"/>
  <c r="G4" i="6"/>
  <c r="F4" i="6"/>
  <c r="D4" i="6"/>
  <c r="F31" i="10" l="1"/>
  <c r="F34" i="10" s="1"/>
  <c r="O28" i="4"/>
  <c r="K33" i="10"/>
  <c r="R26" i="4"/>
  <c r="K31" i="10"/>
  <c r="E5" i="6"/>
  <c r="Q28" i="4"/>
  <c r="O26" i="4"/>
  <c r="R28" i="4"/>
  <c r="Q26" i="4"/>
  <c r="C5" i="6"/>
  <c r="Q11" i="4"/>
  <c r="Q15" i="4"/>
  <c r="K16" i="4"/>
  <c r="K17" i="4"/>
  <c r="K18" i="4"/>
  <c r="K19" i="4"/>
  <c r="K20" i="4"/>
  <c r="R20" i="4" s="1"/>
  <c r="K21" i="4"/>
  <c r="K22" i="4"/>
  <c r="K23" i="4"/>
  <c r="K24" i="4"/>
  <c r="K25" i="4"/>
  <c r="K20" i="10" l="1"/>
  <c r="R18" i="4"/>
  <c r="K18" i="10"/>
  <c r="S18" i="10" s="1"/>
  <c r="R16" i="4"/>
  <c r="K19" i="10"/>
  <c r="S19" i="10" s="1"/>
  <c r="R17" i="4"/>
  <c r="K24" i="10"/>
  <c r="T24" i="10" s="1"/>
  <c r="R21" i="4"/>
  <c r="K22" i="10"/>
  <c r="R19" i="4"/>
  <c r="Q22" i="4"/>
  <c r="K26" i="10"/>
  <c r="Q25" i="4"/>
  <c r="K29" i="10"/>
  <c r="Q24" i="4"/>
  <c r="K28" i="10"/>
  <c r="Q23" i="4"/>
  <c r="K27" i="10"/>
  <c r="K23" i="10"/>
  <c r="T22" i="10"/>
  <c r="Q22" i="10"/>
  <c r="S22" i="10"/>
  <c r="T20" i="10"/>
  <c r="T18" i="10"/>
  <c r="T31" i="10"/>
  <c r="S31" i="10"/>
  <c r="K34" i="10"/>
  <c r="Q31" i="10"/>
  <c r="Q33" i="10"/>
  <c r="S33" i="10"/>
  <c r="T33" i="10"/>
  <c r="Q19" i="4"/>
  <c r="Q21" i="4"/>
  <c r="Q18" i="4"/>
  <c r="Q17" i="4"/>
  <c r="Q16" i="4"/>
  <c r="O11" i="4"/>
  <c r="O15" i="4"/>
  <c r="F11" i="4"/>
  <c r="F12" i="10" s="1"/>
  <c r="F15" i="4"/>
  <c r="F16" i="10" s="1"/>
  <c r="K6" i="4"/>
  <c r="K29" i="4" l="1"/>
  <c r="R6" i="4"/>
  <c r="T19" i="10"/>
  <c r="Q19" i="10"/>
  <c r="K21" i="10"/>
  <c r="S20" i="10"/>
  <c r="Q20" i="10"/>
  <c r="Q18" i="10"/>
  <c r="K25" i="10"/>
  <c r="Q25" i="10" s="1"/>
  <c r="S24" i="10"/>
  <c r="Q24" i="10"/>
  <c r="S27" i="10"/>
  <c r="T27" i="10"/>
  <c r="Q27" i="10"/>
  <c r="Q29" i="10"/>
  <c r="T29" i="10"/>
  <c r="S29" i="10"/>
  <c r="S28" i="10"/>
  <c r="T28" i="10"/>
  <c r="Q28" i="10"/>
  <c r="T26" i="10"/>
  <c r="Q26" i="10"/>
  <c r="AB26" i="10"/>
  <c r="S26" i="10"/>
  <c r="K30" i="10"/>
  <c r="S23" i="10"/>
  <c r="Q23" i="10"/>
  <c r="T23" i="10"/>
  <c r="S21" i="10"/>
  <c r="Q21" i="10"/>
  <c r="C4" i="6"/>
  <c r="K7" i="10"/>
  <c r="Q34" i="10"/>
  <c r="S34" i="10"/>
  <c r="R21" i="7"/>
  <c r="S21" i="7"/>
  <c r="R22" i="7"/>
  <c r="S22" i="7"/>
  <c r="R23" i="7"/>
  <c r="S23" i="7"/>
  <c r="R24" i="7"/>
  <c r="S24" i="7"/>
  <c r="S19" i="7"/>
  <c r="R19" i="7"/>
  <c r="F11" i="6"/>
  <c r="F10" i="6"/>
  <c r="S25" i="10" l="1"/>
  <c r="AC26" i="10"/>
  <c r="AB35" i="10"/>
  <c r="S30" i="10"/>
  <c r="Q30" i="10"/>
  <c r="Q7" i="10"/>
  <c r="K17" i="10"/>
  <c r="K35" i="10" s="1"/>
  <c r="S7" i="10"/>
  <c r="T7" i="10"/>
  <c r="O21" i="4"/>
  <c r="F21" i="4"/>
  <c r="F24" i="10" s="1"/>
  <c r="AC35" i="10" l="1"/>
  <c r="S17" i="10"/>
  <c r="Q17" i="10"/>
  <c r="O25" i="4"/>
  <c r="O24" i="4"/>
  <c r="O23" i="4"/>
  <c r="F23" i="4"/>
  <c r="F27" i="10" s="1"/>
  <c r="F24" i="4"/>
  <c r="F28" i="10" s="1"/>
  <c r="F25" i="4"/>
  <c r="F29" i="10" s="1"/>
  <c r="S35" i="10" l="1"/>
  <c r="T35" i="10"/>
  <c r="Q35" i="10"/>
  <c r="R25" i="4"/>
  <c r="R23" i="4"/>
  <c r="R24" i="4"/>
  <c r="O9" i="4"/>
  <c r="F9" i="4"/>
  <c r="F10" i="10" s="1"/>
  <c r="Q9" i="4" l="1"/>
  <c r="F10" i="4" l="1"/>
  <c r="F11" i="10" s="1"/>
  <c r="R15" i="7"/>
  <c r="S15" i="7"/>
  <c r="R16" i="7"/>
  <c r="S16" i="7"/>
  <c r="R17" i="7"/>
  <c r="S17" i="7"/>
  <c r="R18" i="7"/>
  <c r="S18" i="7"/>
  <c r="R20" i="7"/>
  <c r="S20" i="7"/>
  <c r="F20" i="4"/>
  <c r="F23" i="10" s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18" i="4"/>
  <c r="F20" i="10" s="1"/>
  <c r="O17" i="4"/>
  <c r="F16" i="4"/>
  <c r="F18" i="10" s="1"/>
  <c r="F17" i="4"/>
  <c r="F19" i="10" s="1"/>
  <c r="F8" i="4"/>
  <c r="F9" i="10" s="1"/>
  <c r="F21" i="10" l="1"/>
  <c r="O16" i="4"/>
  <c r="Q10" i="4"/>
  <c r="O10" i="4"/>
  <c r="O20" i="4"/>
  <c r="Q20" i="4"/>
  <c r="O18" i="4"/>
  <c r="K6" i="9"/>
  <c r="O6" i="9" s="1"/>
  <c r="F6" i="9"/>
  <c r="O4" i="9"/>
  <c r="O8" i="4" l="1"/>
  <c r="Q8" i="4"/>
  <c r="R6" i="7" l="1"/>
  <c r="S6" i="7"/>
  <c r="F6" i="4" l="1"/>
  <c r="F7" i="10" l="1"/>
  <c r="O6" i="4"/>
  <c r="Q6" i="4"/>
  <c r="D10" i="6" l="1"/>
  <c r="G10" i="6"/>
  <c r="C10" i="6" l="1"/>
  <c r="F19" i="4"/>
  <c r="E10" i="6" l="1"/>
  <c r="F22" i="10"/>
  <c r="F25" i="10" s="1"/>
  <c r="C40" i="6"/>
  <c r="O19" i="4"/>
  <c r="S5" i="7" l="1"/>
  <c r="S28" i="7" s="1"/>
  <c r="R5" i="7"/>
  <c r="R28" i="7" s="1"/>
  <c r="F7" i="4" l="1"/>
  <c r="F8" i="10" l="1"/>
  <c r="AD8" i="10" s="1"/>
  <c r="E4" i="6"/>
  <c r="Q29" i="4"/>
  <c r="C11" i="6"/>
  <c r="Q7" i="4"/>
  <c r="Z7" i="4"/>
  <c r="AA7" i="4" s="1"/>
  <c r="AB7" i="4" s="1"/>
  <c r="O7" i="4"/>
  <c r="F22" i="4"/>
  <c r="F29" i="4" s="1"/>
  <c r="F17" i="10" l="1"/>
  <c r="F26" i="10"/>
  <c r="O29" i="4"/>
  <c r="E11" i="6"/>
  <c r="Y29" i="4"/>
  <c r="F30" i="10" l="1"/>
  <c r="AD26" i="10"/>
  <c r="H10" i="6"/>
  <c r="F35" i="10" l="1"/>
  <c r="AD35" i="10" s="1"/>
  <c r="E9" i="6"/>
  <c r="H11" i="6" l="1"/>
  <c r="G11" i="6"/>
  <c r="H14" i="6" l="1"/>
  <c r="D43" i="6" l="1"/>
  <c r="C43" i="6" l="1"/>
  <c r="Z22" i="4" l="1"/>
  <c r="C9" i="6" l="1"/>
  <c r="AA22" i="4" l="1"/>
  <c r="AB22" i="4" s="1"/>
  <c r="O22" i="4"/>
  <c r="R22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C33" i="6"/>
  <c r="C35" i="6"/>
  <c r="C38" i="6"/>
  <c r="C37" i="6"/>
  <c r="C39" i="6"/>
  <c r="C34" i="6"/>
  <c r="E39" i="6" l="1"/>
  <c r="E34" i="6"/>
  <c r="Z29" i="4"/>
  <c r="C44" i="6"/>
  <c r="C14" i="6"/>
  <c r="J10" i="6" s="1"/>
  <c r="E44" i="6" l="1"/>
  <c r="AA29" i="4"/>
  <c r="E14" i="6" l="1"/>
  <c r="I13" i="6" s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29" i="4"/>
  <c r="R29" i="4" l="1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<sst xmlns="http://schemas.openxmlformats.org/spreadsheetml/2006/main" count="269" uniqueCount="107">
  <si>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</si>
  <si>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</si>
  <si>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</si>
  <si>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</si>
  <si>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</si>
  <si>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</si>
  <si>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</si>
  <si>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</si>
  <si>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</si>
  <si>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</si>
  <si>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</si>
  <si>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</si>
  <si>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</si>
  <si>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</si>
  <si>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</si>
  <si>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</si>
  <si>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</si>
  <si>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</si>
  <si>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</si>
  <si>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</si>
  <si>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</si>
  <si>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</si>
  <si>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</si>
  <si>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</si>
  <si>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</si>
  <si>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</si>
  <si>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</si>
  <si>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</si>
  <si>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</si>
  <si>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</si>
  <si>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</si>
  <si>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</si>
  <si>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</si>
  <si>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</si>
  <si>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</si>
  <si>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</si>
  <si>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</si>
  <si>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</si>
  <si>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</si>
  <si>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</si>
  <si>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</si>
  <si>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</si>
  <si>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</si>
  <si>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</si>
  <si>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</si>
  <si>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</si>
  <si>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</si>
  <si>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</si>
  <si>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</si>
  <si>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</si>
  <si>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</si>
  <si>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</si>
  <si>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</si>
  <si>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</si>
  <si>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</si>
  <si>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</si>
  <si>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</si>
  <si>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</si>
  <si>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</si>
  <si>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</si>
  <si>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</si>
  <si>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</si>
  <si>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</si>
  <si>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</si>
  <si>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</si>
  <si>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</si>
  <si>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</si>
  <si>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</si>
  <si>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</si>
  <si>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Macanga</t>
  </si>
  <si>
    <t>Montepuez</t>
  </si>
  <si>
    <t>Moatize</t>
  </si>
  <si>
    <t>Zumbo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</si>
  <si>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</si>
  <si>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</si>
  <si>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</si>
  <si>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</si>
  <si>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</si>
  <si>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</si>
  <si>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</si>
  <si>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Maravia</t>
  </si>
  <si>
    <t>Magoe</t>
  </si>
  <si>
    <t>Erati</t>
  </si>
  <si>
    <t>Malema</t>
  </si>
  <si>
    <t>Mecuburi</t>
  </si>
  <si>
    <t>Balama</t>
  </si>
  <si>
    <t>Angonia</t>
  </si>
  <si>
    <t>Cidade de Tete</t>
  </si>
  <si>
    <t>Maringue</t>
  </si>
  <si>
    <t>Buzi</t>
  </si>
  <si>
    <t>Tsangano</t>
  </si>
  <si>
    <t>Marara</t>
  </si>
  <si>
    <t>Changara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</si>
  <si>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</si>
  <si>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</si>
  <si>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</si>
  <si>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</si>
  <si>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</si>
  <si>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</si>
  <si>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</si>
  <si>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</si>
  <si>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Macanga*</t>
  </si>
  <si>
    <t>* Fim de surto</t>
  </si>
  <si>
    <t>Lichinga</t>
  </si>
  <si>
    <t>Chimbonila</t>
  </si>
  <si>
    <t>Total Niassa</t>
  </si>
  <si>
    <t xml:space="preserve">Tete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</si>
</sst>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18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18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/>
      <bottom style="thick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/>
      <diagonal/>
    </border>
    <border>
      <left style="double">
        <color auto="1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auto="1"/>
      </left>
      <right style="double">
        <color auto="1"/>
      </right>
      <top/>
      <bottom style="thin">
        <color rgb="FF000000"/>
      </bottom>
      <diagonal/>
    </border>
    <border>
      <left style="double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rgb="FF000000"/>
      </left>
      <right/>
      <top style="double">
        <color indexed="64"/>
      </top>
      <bottom style="thin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auto="1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48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2" fillId="0" borderId="4" xfId="0" applyFont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0" fontId="2" fillId="5" borderId="8" xfId="0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2" fontId="2" fillId="5" borderId="37" xfId="0" applyNumberFormat="1" applyFont="1" applyFill="1" applyBorder="1" applyAlignment="1">
      <alignment horizontal="center" wrapText="1" readingOrder="1"/>
    </xf>
    <xf numFmtId="1" fontId="2" fillId="5" borderId="32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9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40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41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42" xfId="0" applyFont="1" applyFill="1" applyBorder="1" applyAlignment="1">
      <alignment horizontal="center" wrapText="1" readingOrder="1"/>
    </xf>
    <xf numFmtId="2" fontId="2" fillId="5" borderId="43" xfId="0" applyNumberFormat="1" applyFont="1" applyFill="1" applyBorder="1" applyAlignment="1">
      <alignment horizontal="center" wrapText="1" readingOrder="1"/>
    </xf>
    <xf numFmtId="0" fontId="2" fillId="5" borderId="44" xfId="0" applyFont="1" applyFill="1" applyBorder="1" applyAlignment="1">
      <alignment horizontal="left" vertic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9" xfId="0" applyFont="1" applyBorder="1" applyAlignment="1">
      <alignment horizontal="center" wrapText="1" readingOrder="1"/>
    </xf>
    <xf numFmtId="0" fontId="1" fillId="2" borderId="47" xfId="0" applyFont="1" applyFill="1" applyBorder="1" applyAlignment="1">
      <alignment horizontal="left" wrapText="1" readingOrder="1"/>
    </xf>
    <xf numFmtId="0" fontId="1" fillId="2" borderId="48" xfId="0" applyFont="1" applyFill="1" applyBorder="1" applyAlignment="1">
      <alignment horizontal="center" wrapText="1" readingOrder="1"/>
    </xf>
    <xf numFmtId="0" fontId="1" fillId="2" borderId="49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vertical="center" wrapText="1" readingOrder="1"/>
    </xf>
    <xf numFmtId="0" fontId="1" fillId="2" borderId="51" xfId="0" applyFont="1" applyFill="1" applyBorder="1" applyAlignment="1">
      <alignment horizontal="center" vertical="center" wrapText="1" readingOrder="1"/>
    </xf>
    <xf numFmtId="0" fontId="2" fillId="0" borderId="45" xfId="0" applyFont="1" applyBorder="1" applyAlignment="1">
      <alignment horizontal="center" wrapText="1" readingOrder="1"/>
    </xf>
    <xf numFmtId="0" fontId="2" fillId="0" borderId="46" xfId="0" applyFont="1" applyBorder="1" applyAlignment="1">
      <alignment horizont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3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54" xfId="1" applyNumberFormat="1" applyFont="1" applyFill="1" applyBorder="1" applyAlignment="1">
      <alignment horizontal="center" wrapText="1" readingOrder="1"/>
    </xf>
    <xf numFmtId="0" fontId="6" fillId="8" borderId="47" xfId="0" applyFont="1" applyFill="1" applyBorder="1" applyAlignment="1">
      <alignment horizontal="left" wrapText="1" readingOrder="1"/>
    </xf>
    <xf numFmtId="0" fontId="6" fillId="8" borderId="48" xfId="0" applyFont="1" applyFill="1" applyBorder="1" applyAlignment="1">
      <alignment horizontal="center" wrapText="1" readingOrder="1"/>
    </xf>
    <xf numFmtId="164" fontId="6" fillId="8" borderId="50" xfId="1" applyNumberFormat="1" applyFont="1" applyFill="1" applyBorder="1" applyAlignment="1">
      <alignment horizontal="center" wrapText="1" readingOrder="1"/>
    </xf>
    <xf numFmtId="0" fontId="2" fillId="5" borderId="55" xfId="0" applyFont="1" applyFill="1" applyBorder="1" applyAlignment="1">
      <alignment horizontal="left" vertical="center" wrapText="1" readingOrder="1"/>
    </xf>
    <xf numFmtId="0" fontId="2" fillId="5" borderId="56" xfId="0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wrapText="1" readingOrder="1"/>
    </xf>
    <xf numFmtId="0" fontId="2" fillId="0" borderId="58" xfId="0" applyFont="1" applyBorder="1" applyAlignment="1">
      <alignment horizontal="center" wrapText="1" readingOrder="1"/>
    </xf>
    <xf numFmtId="0" fontId="2" fillId="0" borderId="62" xfId="0" applyFont="1" applyBorder="1" applyAlignment="1">
      <alignment horizontal="center" wrapText="1" readingOrder="1"/>
    </xf>
    <xf numFmtId="0" fontId="2" fillId="0" borderId="63" xfId="0" applyFont="1" applyBorder="1" applyAlignment="1">
      <alignment horizontal="center" wrapText="1" readingOrder="1"/>
    </xf>
    <xf numFmtId="0" fontId="2" fillId="0" borderId="64" xfId="0" applyFont="1" applyBorder="1" applyAlignment="1">
      <alignment horizontal="center" wrapText="1" readingOrder="1"/>
    </xf>
    <xf numFmtId="0" fontId="1" fillId="2" borderId="65" xfId="0" applyFont="1" applyFill="1" applyBorder="1" applyAlignment="1">
      <alignment vertical="center" wrapText="1" readingOrder="1"/>
    </xf>
    <xf numFmtId="0" fontId="2" fillId="0" borderId="52" xfId="0" applyFont="1" applyBorder="1" applyAlignment="1">
      <alignment horizontal="left" wrapText="1" readingOrder="1"/>
    </xf>
    <xf numFmtId="0" fontId="2" fillId="0" borderId="66" xfId="0" applyFont="1" applyBorder="1" applyAlignment="1">
      <alignment horizontal="left" wrapText="1" readingOrder="1"/>
    </xf>
    <xf numFmtId="0" fontId="2" fillId="0" borderId="67" xfId="0" applyFont="1" applyBorder="1" applyAlignment="1">
      <alignment horizontal="left" wrapText="1" readingOrder="1"/>
    </xf>
    <xf numFmtId="0" fontId="2" fillId="5" borderId="68" xfId="0" applyFont="1" applyFill="1" applyBorder="1" applyAlignment="1">
      <alignment horizontal="center" wrapText="1" readingOrder="1"/>
    </xf>
    <xf numFmtId="1" fontId="2" fillId="5" borderId="41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3" xfId="0" applyNumberFormat="1" applyFont="1" applyFill="1" applyBorder="1" applyAlignment="1">
      <alignment horizontal="center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0" fontId="2" fillId="5" borderId="74" xfId="0" applyFont="1" applyFill="1" applyBorder="1" applyAlignment="1">
      <alignment horizontal="left" vertical="center" wrapText="1" readingOrder="1"/>
    </xf>
    <xf numFmtId="0" fontId="2" fillId="5" borderId="75" xfId="0" applyFont="1" applyFill="1" applyBorder="1" applyAlignment="1">
      <alignment horizontal="center" wrapText="1" readingOrder="1"/>
    </xf>
    <xf numFmtId="164" fontId="2" fillId="5" borderId="76" xfId="1" applyNumberFormat="1" applyFont="1" applyFill="1" applyBorder="1" applyAlignment="1">
      <alignment horizontal="center" wrapText="1" readingOrder="1"/>
    </xf>
    <xf numFmtId="164" fontId="2" fillId="5" borderId="77" xfId="1" applyNumberFormat="1" applyFont="1" applyFill="1" applyBorder="1" applyAlignment="1">
      <alignment horizontal="center" wrapText="1" readingOrder="1"/>
    </xf>
    <xf numFmtId="0" fontId="2" fillId="5" borderId="78" xfId="0" applyFont="1" applyFill="1" applyBorder="1" applyAlignment="1">
      <alignment horizontal="left" vertical="center" wrapText="1" readingOrder="1"/>
    </xf>
    <xf numFmtId="164" fontId="2" fillId="5" borderId="79" xfId="1" applyNumberFormat="1" applyFont="1" applyFill="1" applyBorder="1" applyAlignment="1">
      <alignment horizontal="center" wrapText="1" readingOrder="1"/>
    </xf>
    <xf numFmtId="0" fontId="2" fillId="5" borderId="80" xfId="0" applyFont="1" applyFill="1" applyBorder="1" applyAlignment="1">
      <alignment horizontal="left" vertical="center" wrapText="1" readingOrder="1"/>
    </xf>
    <xf numFmtId="0" fontId="2" fillId="5" borderId="81" xfId="0" applyFont="1" applyFill="1" applyBorder="1" applyAlignment="1">
      <alignment horizontal="left" vertical="center" wrapText="1" readingOrder="1"/>
    </xf>
    <xf numFmtId="0" fontId="2" fillId="5" borderId="82" xfId="0" applyFont="1" applyFill="1" applyBorder="1" applyAlignment="1">
      <alignment horizontal="center" wrapText="1" readingOrder="1"/>
    </xf>
    <xf numFmtId="0" fontId="2" fillId="5" borderId="82" xfId="0" applyFont="1" applyFill="1" applyBorder="1" applyAlignment="1">
      <alignment horizontal="center" vertical="center" wrapText="1" readingOrder="1"/>
    </xf>
    <xf numFmtId="164" fontId="2" fillId="5" borderId="83" xfId="1" applyNumberFormat="1" applyFont="1" applyFill="1" applyBorder="1" applyAlignment="1">
      <alignment horizontal="center" wrapText="1" readingOrder="1"/>
    </xf>
    <xf numFmtId="164" fontId="2" fillId="5" borderId="84" xfId="1" applyNumberFormat="1" applyFont="1" applyFill="1" applyBorder="1" applyAlignment="1">
      <alignment horizontal="center" wrapText="1" readingOrder="1"/>
    </xf>
    <xf numFmtId="1" fontId="2" fillId="5" borderId="86" xfId="0" applyNumberFormat="1" applyFont="1" applyFill="1" applyBorder="1" applyAlignment="1">
      <alignment horizontal="center" wrapText="1" readingOrder="1"/>
    </xf>
    <xf numFmtId="2" fontId="2" fillId="5" borderId="87" xfId="0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wrapText="1" readingOrder="1"/>
    </xf>
    <xf numFmtId="2" fontId="2" fillId="5" borderId="88" xfId="0" applyNumberFormat="1" applyFont="1" applyFill="1" applyBorder="1" applyAlignment="1">
      <alignment horizontal="center" wrapText="1" readingOrder="1"/>
    </xf>
    <xf numFmtId="1" fontId="2" fillId="5" borderId="89" xfId="0" applyNumberFormat="1" applyFont="1" applyFill="1" applyBorder="1" applyAlignment="1">
      <alignment horizontal="center" wrapText="1" readingOrder="1"/>
    </xf>
    <xf numFmtId="2" fontId="2" fillId="5" borderId="90" xfId="0" applyNumberFormat="1" applyFont="1" applyFill="1" applyBorder="1" applyAlignment="1">
      <alignment horizontal="center" wrapText="1" readingOrder="1"/>
    </xf>
    <xf numFmtId="1" fontId="6" fillId="8" borderId="38" xfId="0" applyNumberFormat="1" applyFont="1" applyFill="1" applyBorder="1" applyAlignment="1">
      <alignment horizontal="center" wrapText="1" readingOrder="1"/>
    </xf>
    <xf numFmtId="2" fontId="6" fillId="8" borderId="91" xfId="0" applyNumberFormat="1" applyFont="1" applyFill="1" applyBorder="1" applyAlignment="1">
      <alignment horizontal="center" wrapText="1" readingOrder="1"/>
    </xf>
    <xf numFmtId="1" fontId="2" fillId="5" borderId="93" xfId="0" applyNumberFormat="1" applyFont="1" applyFill="1" applyBorder="1" applyAlignment="1">
      <alignment horizontal="center" wrapText="1" readingOrder="1"/>
    </xf>
    <xf numFmtId="1" fontId="2" fillId="5" borderId="67" xfId="0" applyNumberFormat="1" applyFont="1" applyFill="1" applyBorder="1" applyAlignment="1">
      <alignment horizontal="center" wrapText="1" readingOrder="1"/>
    </xf>
    <xf numFmtId="1" fontId="2" fillId="5" borderId="94" xfId="0" applyNumberFormat="1" applyFont="1" applyFill="1" applyBorder="1" applyAlignment="1">
      <alignment horizontal="center" wrapText="1" readingOrder="1"/>
    </xf>
    <xf numFmtId="2" fontId="2" fillId="5" borderId="69" xfId="0" applyNumberFormat="1" applyFont="1" applyFill="1" applyBorder="1" applyAlignment="1">
      <alignment horizontal="center" wrapText="1" readingOrder="1"/>
    </xf>
    <xf numFmtId="2" fontId="2" fillId="5" borderId="70" xfId="0" applyNumberFormat="1" applyFont="1" applyFill="1" applyBorder="1" applyAlignment="1">
      <alignment horizontal="center" wrapText="1" readingOrder="1"/>
    </xf>
    <xf numFmtId="2" fontId="2" fillId="5" borderId="96" xfId="0" applyNumberFormat="1" applyFont="1" applyFill="1" applyBorder="1" applyAlignment="1">
      <alignment horizontal="center" wrapText="1" readingOrder="1"/>
    </xf>
    <xf numFmtId="1" fontId="2" fillId="5" borderId="67" xfId="0" applyNumberFormat="1" applyFont="1" applyFill="1" applyBorder="1" applyAlignment="1">
      <alignment horizontal="center" vertical="center" wrapText="1" readingOrder="1"/>
    </xf>
    <xf numFmtId="1" fontId="2" fillId="5" borderId="92" xfId="0" applyNumberFormat="1" applyFont="1" applyFill="1" applyBorder="1" applyAlignment="1">
      <alignment horizontal="center" vertical="center" wrapText="1" readingOrder="1"/>
    </xf>
    <xf numFmtId="1" fontId="2" fillId="5" borderId="95" xfId="0" applyNumberFormat="1" applyFont="1" applyFill="1" applyBorder="1" applyAlignment="1">
      <alignment horizontal="center" vertical="center" wrapText="1" readingOrder="1"/>
    </xf>
    <xf numFmtId="0" fontId="5" fillId="0" borderId="100" xfId="0" applyFont="1" applyBorder="1" applyAlignment="1">
      <alignment horizontal="center" vertical="center" wrapText="1"/>
    </xf>
    <xf numFmtId="0" fontId="5" fillId="0" borderId="10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 readingOrder="1"/>
    </xf>
    <xf numFmtId="0" fontId="2" fillId="0" borderId="68" xfId="0" applyFont="1" applyBorder="1" applyAlignment="1">
      <alignment horizontal="center" wrapText="1" readingOrder="1"/>
    </xf>
    <xf numFmtId="0" fontId="5" fillId="0" borderId="102" xfId="0" applyFont="1" applyBorder="1" applyAlignment="1">
      <alignment horizontal="center" vertical="center" wrapText="1"/>
    </xf>
    <xf numFmtId="0" fontId="5" fillId="0" borderId="103" xfId="0" applyFont="1" applyBorder="1" applyAlignment="1">
      <alignment horizontal="center" vertical="center" wrapText="1"/>
    </xf>
    <xf numFmtId="0" fontId="2" fillId="0" borderId="94" xfId="0" applyFont="1" applyBorder="1" applyAlignment="1">
      <alignment horizontal="left" wrapText="1" readingOrder="1"/>
    </xf>
    <xf numFmtId="0" fontId="2" fillId="0" borderId="104" xfId="0" applyFont="1" applyBorder="1" applyAlignment="1">
      <alignment horizontal="center" wrapText="1" readingOrder="1"/>
    </xf>
    <xf numFmtId="0" fontId="2" fillId="0" borderId="105" xfId="0" applyFont="1" applyBorder="1" applyAlignment="1">
      <alignment horizontal="left" wrapText="1" readingOrder="1"/>
    </xf>
    <xf numFmtId="0" fontId="5" fillId="0" borderId="106" xfId="0" applyFont="1" applyBorder="1" applyAlignment="1">
      <alignment horizontal="center" vertical="center" wrapText="1"/>
    </xf>
    <xf numFmtId="0" fontId="5" fillId="0" borderId="107" xfId="0" applyFont="1" applyBorder="1" applyAlignment="1">
      <alignment horizontal="center" vertical="center" wrapText="1"/>
    </xf>
    <xf numFmtId="0" fontId="2" fillId="0" borderId="92" xfId="0" applyFont="1" applyBorder="1" applyAlignment="1">
      <alignment horizontal="left" wrapText="1" readingOrder="1"/>
    </xf>
    <xf numFmtId="0" fontId="2" fillId="0" borderId="108" xfId="0" applyFont="1" applyBorder="1" applyAlignment="1">
      <alignment horizontal="center" wrapText="1" readingOrder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2" fillId="5" borderId="111" xfId="0" applyFont="1" applyFill="1" applyBorder="1" applyAlignment="1">
      <alignment horizontal="left" vertical="center" wrapText="1" readingOrder="1"/>
    </xf>
    <xf numFmtId="0" fontId="5" fillId="0" borderId="112" xfId="0" applyFont="1" applyBorder="1" applyAlignment="1">
      <alignment horizontal="center" vertical="center" wrapText="1"/>
    </xf>
    <xf numFmtId="0" fontId="5" fillId="0" borderId="113" xfId="0" applyFont="1" applyBorder="1" applyAlignment="1">
      <alignment horizontal="center" vertical="center" wrapText="1"/>
    </xf>
    <xf numFmtId="0" fontId="2" fillId="0" borderId="114" xfId="0" applyFont="1" applyBorder="1" applyAlignment="1">
      <alignment horizontal="left" wrapText="1" readingOrder="1"/>
    </xf>
    <xf numFmtId="0" fontId="2" fillId="0" borderId="115" xfId="0" applyFont="1" applyBorder="1" applyAlignment="1">
      <alignment horizontal="left" wrapText="1" readingOrder="1"/>
    </xf>
    <xf numFmtId="0" fontId="2" fillId="5" borderId="116" xfId="0" applyFont="1" applyFill="1" applyBorder="1" applyAlignment="1">
      <alignment horizontal="left" vertical="center" wrapText="1" readingOrder="1"/>
    </xf>
    <xf numFmtId="0" fontId="2" fillId="0" borderId="117" xfId="0" applyFont="1" applyBorder="1" applyAlignment="1">
      <alignment horizontal="center" wrapText="1" readingOrder="1"/>
    </xf>
    <xf numFmtId="0" fontId="2" fillId="5" borderId="118" xfId="0" applyFont="1" applyFill="1" applyBorder="1" applyAlignment="1">
      <alignment horizontal="left" vertical="center" wrapText="1" readingOrder="1"/>
    </xf>
    <xf numFmtId="0" fontId="2" fillId="0" borderId="119" xfId="0" applyFont="1" applyBorder="1" applyAlignment="1">
      <alignment horizontal="center" wrapText="1" readingOrder="1"/>
    </xf>
    <xf numFmtId="0" fontId="2" fillId="0" borderId="12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27" xfId="0" applyFont="1" applyBorder="1" applyAlignment="1">
      <alignment horizontal="center" wrapText="1" readingOrder="1"/>
    </xf>
    <xf numFmtId="0" fontId="2" fillId="0" borderId="123" xfId="0" applyFont="1" applyBorder="1" applyAlignment="1">
      <alignment horizontal="center" wrapText="1" readingOrder="1"/>
    </xf>
    <xf numFmtId="0" fontId="2" fillId="0" borderId="124" xfId="0" applyFont="1" applyBorder="1" applyAlignment="1">
      <alignment horizontal="center" wrapText="1" readingOrder="1"/>
    </xf>
    <xf numFmtId="0" fontId="2" fillId="0" borderId="125" xfId="0" applyFont="1" applyBorder="1" applyAlignment="1">
      <alignment horizontal="center" wrapText="1" readingOrder="1"/>
    </xf>
    <xf numFmtId="0" fontId="2" fillId="0" borderId="126" xfId="0" applyFont="1" applyBorder="1" applyAlignment="1">
      <alignment horizontal="center" wrapText="1" readingOrder="1"/>
    </xf>
    <xf numFmtId="0" fontId="2" fillId="0" borderId="127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0" borderId="128" xfId="0" applyFont="1" applyBorder="1" applyAlignment="1">
      <alignment horizontal="center" wrapText="1" readingOrder="1"/>
    </xf>
    <xf numFmtId="0" fontId="2" fillId="5" borderId="82" xfId="0" applyFont="1" applyFill="1" applyBorder="1" applyAlignment="1">
      <alignment horizontal="left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71" xfId="0" applyNumberFormat="1" applyFont="1" applyFill="1" applyBorder="1" applyAlignment="1">
      <alignment horizontal="center" vertical="center" wrapText="1" readingOrder="1"/>
    </xf>
    <xf numFmtId="2" fontId="2" fillId="5" borderId="97" xfId="0" applyNumberFormat="1" applyFont="1" applyFill="1" applyBorder="1" applyAlignment="1">
      <alignment horizontal="center" vertical="center" wrapText="1" readingOrder="1"/>
    </xf>
    <xf numFmtId="0" fontId="2" fillId="0" borderId="129" xfId="0" applyFont="1" applyBorder="1" applyAlignment="1">
      <alignment horizontal="center" wrapText="1" readingOrder="1"/>
    </xf>
    <xf numFmtId="0" fontId="2" fillId="0" borderId="130" xfId="0" applyFont="1" applyBorder="1" applyAlignment="1">
      <alignment horizontal="center" wrapText="1" readingOrder="1"/>
    </xf>
    <xf numFmtId="0" fontId="2" fillId="0" borderId="131" xfId="0" applyFont="1" applyBorder="1" applyAlignment="1">
      <alignment horizontal="center" wrapText="1" readingOrder="1"/>
    </xf>
    <xf numFmtId="0" fontId="2" fillId="0" borderId="132" xfId="0" applyFont="1" applyBorder="1" applyAlignment="1">
      <alignment horizontal="center" wrapText="1" readingOrder="1"/>
    </xf>
    <xf numFmtId="0" fontId="5" fillId="0" borderId="133" xfId="0" applyFont="1" applyBorder="1" applyAlignment="1">
      <alignment horizontal="center" vertical="center" wrapText="1"/>
    </xf>
    <xf numFmtId="0" fontId="5" fillId="0" borderId="134" xfId="0" applyFont="1" applyBorder="1" applyAlignment="1">
      <alignment horizontal="center" vertical="center" wrapText="1"/>
    </xf>
    <xf numFmtId="1" fontId="2" fillId="5" borderId="135" xfId="0" applyNumberFormat="1" applyFont="1" applyFill="1" applyBorder="1" applyAlignment="1">
      <alignment horizontal="center" wrapText="1" readingOrder="1"/>
    </xf>
    <xf numFmtId="0" fontId="2" fillId="0" borderId="136" xfId="0" applyFont="1" applyBorder="1" applyAlignment="1">
      <alignment horizontal="center" wrapText="1" readingOrder="1"/>
    </xf>
    <xf numFmtId="0" fontId="2" fillId="5" borderId="137" xfId="0" applyFont="1" applyFill="1" applyBorder="1" applyAlignment="1">
      <alignment horizontal="center" wrapText="1" readingOrder="1"/>
    </xf>
    <xf numFmtId="0" fontId="2" fillId="5" borderId="138" xfId="0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wrapText="1" readingOrder="1"/>
    </xf>
    <xf numFmtId="0" fontId="2" fillId="5" borderId="140" xfId="0" applyFont="1" applyFill="1" applyBorder="1" applyAlignment="1">
      <alignment horizontal="center" wrapText="1" readingOrder="1"/>
    </xf>
    <xf numFmtId="0" fontId="6" fillId="8" borderId="141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142" xfId="0" applyNumberFormat="1" applyFont="1" applyFill="1" applyBorder="1" applyAlignment="1">
      <alignment horizontal="center" wrapText="1" readingOrder="1"/>
    </xf>
    <xf numFmtId="0" fontId="2" fillId="0" borderId="143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145" xfId="0" applyFont="1" applyFill="1" applyBorder="1" applyAlignment="1">
      <alignment horizontal="center" wrapText="1" readingOrder="1"/>
    </xf>
    <xf numFmtId="164" fontId="2" fillId="5" borderId="145" xfId="1" applyNumberFormat="1" applyFont="1" applyFill="1" applyBorder="1" applyAlignment="1">
      <alignment horizontal="center" wrapText="1" readingOrder="1"/>
    </xf>
    <xf numFmtId="0" fontId="2" fillId="11" borderId="95" xfId="0" applyFont="1" applyFill="1" applyBorder="1" applyAlignment="1">
      <alignment horizontal="left" vertical="center" wrapText="1" readingOrder="1"/>
    </xf>
    <xf numFmtId="0" fontId="2" fillId="11" borderId="146" xfId="0" applyFont="1" applyFill="1" applyBorder="1" applyAlignment="1">
      <alignment horizontal="center" wrapText="1" readingOrder="1"/>
    </xf>
    <xf numFmtId="164" fontId="2" fillId="11" borderId="147" xfId="1" applyNumberFormat="1" applyFont="1" applyFill="1" applyBorder="1" applyAlignment="1">
      <alignment horizontal="center" wrapText="1" readingOrder="1"/>
    </xf>
    <xf numFmtId="164" fontId="2" fillId="11" borderId="148" xfId="1" applyNumberFormat="1" applyFont="1" applyFill="1" applyBorder="1" applyAlignment="1">
      <alignment horizontal="center" wrapText="1" readingOrder="1"/>
    </xf>
    <xf numFmtId="1" fontId="2" fillId="11" borderId="88" xfId="0" applyNumberFormat="1" applyFont="1" applyFill="1" applyBorder="1" applyAlignment="1">
      <alignment horizontal="center" wrapText="1" readingOrder="1"/>
    </xf>
    <xf numFmtId="2" fontId="2" fillId="11" borderId="88" xfId="0" applyNumberFormat="1" applyFont="1" applyFill="1" applyBorder="1" applyAlignment="1">
      <alignment horizontal="center" wrapText="1" readingOrder="1"/>
    </xf>
    <xf numFmtId="0" fontId="2" fillId="5" borderId="149" xfId="0" applyFont="1" applyFill="1" applyBorder="1" applyAlignment="1">
      <alignment horizontal="left" vertical="center" wrapText="1" readingOrder="1"/>
    </xf>
    <xf numFmtId="0" fontId="2" fillId="5" borderId="58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50" xfId="1" applyNumberFormat="1" applyFont="1" applyFill="1" applyBorder="1" applyAlignment="1">
      <alignment horizontal="center" wrapText="1" readingOrder="1"/>
    </xf>
    <xf numFmtId="1" fontId="2" fillId="5" borderId="151" xfId="0" applyNumberFormat="1" applyFont="1" applyFill="1" applyBorder="1" applyAlignment="1">
      <alignment horizontal="center" wrapText="1" readingOrder="1"/>
    </xf>
    <xf numFmtId="2" fontId="2" fillId="5" borderId="151" xfId="0" applyNumberFormat="1" applyFont="1" applyFill="1" applyBorder="1" applyAlignment="1">
      <alignment horizontal="center" wrapText="1" readingOrder="1"/>
    </xf>
    <xf numFmtId="0" fontId="2" fillId="5" borderId="152" xfId="0" applyFont="1" applyFill="1" applyBorder="1" applyAlignment="1">
      <alignment horizontal="center" wrapText="1" readingOrder="1"/>
    </xf>
    <xf numFmtId="164" fontId="2" fillId="5" borderId="152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53" xfId="0" applyFont="1" applyFill="1" applyBorder="1" applyAlignment="1">
      <alignment horizontal="center" wrapText="1" readingOrder="1"/>
    </xf>
    <xf numFmtId="0" fontId="2" fillId="5" borderId="154" xfId="0" applyFont="1" applyFill="1" applyBorder="1" applyAlignment="1">
      <alignment horizontal="center" wrapText="1" readingOrder="1"/>
    </xf>
    <xf numFmtId="164" fontId="2" fillId="5" borderId="154" xfId="1" applyNumberFormat="1" applyFont="1" applyFill="1" applyBorder="1" applyAlignment="1">
      <alignment horizontal="center" wrapText="1" readingOrder="1"/>
    </xf>
    <xf numFmtId="0" fontId="2" fillId="5" borderId="155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56" xfId="0" applyFont="1" applyFill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center" vertical="center" wrapText="1" readingOrder="1"/>
    </xf>
    <xf numFmtId="164" fontId="2" fillId="5" borderId="157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50" xfId="0" applyFont="1" applyFill="1" applyBorder="1" applyAlignment="1">
      <alignment horizontal="center" wrapText="1" readingOrder="1"/>
    </xf>
    <xf numFmtId="0" fontId="2" fillId="5" borderId="158" xfId="0" applyFont="1" applyFill="1" applyBorder="1" applyAlignment="1">
      <alignment horizontal="center" wrapText="1" readingOrder="1"/>
    </xf>
    <xf numFmtId="0" fontId="2" fillId="11" borderId="159" xfId="0" applyFont="1" applyFill="1" applyBorder="1" applyAlignment="1">
      <alignment horizontal="center" wrapText="1" readingOrder="1"/>
    </xf>
    <xf numFmtId="0" fontId="2" fillId="11" borderId="160" xfId="0" applyFont="1" applyFill="1" applyBorder="1" applyAlignment="1">
      <alignment horizontal="left" vertical="center" wrapText="1" readingOrder="1"/>
    </xf>
    <xf numFmtId="164" fontId="2" fillId="11" borderId="141" xfId="1" applyNumberFormat="1" applyFont="1" applyFill="1" applyBorder="1" applyAlignment="1">
      <alignment horizontal="center" wrapText="1" readingOrder="1"/>
    </xf>
    <xf numFmtId="164" fontId="2" fillId="11" borderId="161" xfId="1" applyNumberFormat="1" applyFont="1" applyFill="1" applyBorder="1" applyAlignment="1">
      <alignment horizontal="center" wrapText="1" readingOrder="1"/>
    </xf>
    <xf numFmtId="1" fontId="2" fillId="11" borderId="162" xfId="0" applyNumberFormat="1" applyFont="1" applyFill="1" applyBorder="1" applyAlignment="1">
      <alignment horizontal="center" wrapText="1" readingOrder="1"/>
    </xf>
    <xf numFmtId="2" fontId="2" fillId="11" borderId="162" xfId="0" applyNumberFormat="1" applyFont="1" applyFill="1" applyBorder="1" applyAlignment="1">
      <alignment horizontal="center" wrapText="1" readingOrder="1"/>
    </xf>
    <xf numFmtId="0" fontId="2" fillId="5" borderId="163" xfId="0" applyFont="1" applyFill="1" applyBorder="1" applyAlignment="1">
      <alignment horizontal="left" vertical="center" wrapText="1" readingOrder="1"/>
    </xf>
    <xf numFmtId="0" fontId="2" fillId="5" borderId="163" xfId="0" applyFont="1" applyFill="1" applyBorder="1" applyAlignment="1">
      <alignment horizontal="center" wrapText="1" readingOrder="1"/>
    </xf>
    <xf numFmtId="0" fontId="2" fillId="5" borderId="163" xfId="0" applyFont="1" applyFill="1" applyBorder="1" applyAlignment="1">
      <alignment horizontal="center" vertical="center" wrapText="1" readingOrder="1"/>
    </xf>
    <xf numFmtId="164" fontId="2" fillId="5" borderId="164" xfId="1" applyNumberFormat="1" applyFont="1" applyFill="1" applyBorder="1" applyAlignment="1">
      <alignment horizontal="center" wrapText="1" readingOrder="1"/>
    </xf>
    <xf numFmtId="1" fontId="2" fillId="5" borderId="105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65" xfId="0" applyFont="1" applyFill="1" applyBorder="1" applyAlignment="1">
      <alignment horizontal="center" vertical="center" wrapText="1" readingOrder="1"/>
    </xf>
    <xf numFmtId="164" fontId="2" fillId="5" borderId="165" xfId="1" applyNumberFormat="1" applyFont="1" applyFill="1" applyBorder="1" applyAlignment="1">
      <alignment horizontal="center" vertical="center" wrapText="1" readingOrder="1"/>
    </xf>
    <xf numFmtId="0" fontId="2" fillId="0" borderId="167" xfId="0" applyFont="1" applyBorder="1" applyAlignment="1">
      <alignment horizont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1" fontId="2" fillId="5" borderId="170" xfId="0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left" vertical="center" wrapText="1" readingOrder="1"/>
    </xf>
    <xf numFmtId="164" fontId="2" fillId="5" borderId="171" xfId="1" applyNumberFormat="1" applyFont="1" applyFill="1" applyBorder="1" applyAlignment="1">
      <alignment horizontal="center" wrapText="1" readingOrder="1"/>
    </xf>
    <xf numFmtId="1" fontId="2" fillId="5" borderId="172" xfId="0" applyNumberFormat="1" applyFont="1" applyFill="1" applyBorder="1" applyAlignment="1">
      <alignment horizontal="center" wrapText="1" readingOrder="1"/>
    </xf>
    <xf numFmtId="164" fontId="2" fillId="5" borderId="173" xfId="1" applyNumberFormat="1" applyFont="1" applyFill="1" applyBorder="1" applyAlignment="1">
      <alignment horizontal="center" wrapText="1" readingOrder="1"/>
    </xf>
    <xf numFmtId="1" fontId="2" fillId="5" borderId="174" xfId="0" applyNumberFormat="1" applyFont="1" applyFill="1" applyBorder="1" applyAlignment="1">
      <alignment horizont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165" fontId="1" fillId="2" borderId="126" xfId="0" applyNumberFormat="1" applyFont="1" applyFill="1" applyBorder="1" applyAlignment="1">
      <alignment horizontal="center" vertical="center" wrapText="1" readingOrder="1"/>
    </xf>
    <xf numFmtId="165" fontId="1" fillId="2" borderId="175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 wrapText="1" readingOrder="1"/>
    </xf>
    <xf numFmtId="0" fontId="5" fillId="0" borderId="176" xfId="0" applyFont="1" applyBorder="1" applyAlignment="1">
      <alignment horizontal="center" vertical="center" wrapText="1"/>
    </xf>
    <xf numFmtId="0" fontId="5" fillId="0" borderId="177" xfId="0" applyFont="1" applyBorder="1" applyAlignment="1">
      <alignment horizontal="center" vertical="center" wrapText="1"/>
    </xf>
    <xf numFmtId="0" fontId="2" fillId="5" borderId="180" xfId="0" applyFont="1" applyFill="1" applyBorder="1" applyAlignment="1">
      <alignment horizontal="center" vertical="center" wrapText="1" readingOrder="1"/>
    </xf>
    <xf numFmtId="0" fontId="2" fillId="5" borderId="178" xfId="0" applyFont="1" applyFill="1" applyBorder="1" applyAlignment="1">
      <alignment horizontal="center" vertical="center" wrapText="1" readingOrder="1"/>
    </xf>
    <xf numFmtId="0" fontId="2" fillId="5" borderId="179" xfId="0" applyFont="1" applyFill="1" applyBorder="1" applyAlignment="1">
      <alignment horizontal="center" vertical="center" wrapText="1" readingOrder="1"/>
    </xf>
    <xf numFmtId="0" fontId="2" fillId="5" borderId="183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2" fillId="5" borderId="124" xfId="0" applyFont="1" applyFill="1" applyBorder="1" applyAlignment="1">
      <alignment horizontal="center" vertical="center" wrapText="1" readingOrder="1"/>
    </xf>
    <xf numFmtId="0" fontId="17" fillId="5" borderId="82" xfId="0" applyFont="1" applyFill="1" applyBorder="1" applyAlignment="1">
      <alignment horizontal="left" vertical="center" wrapText="1" readingOrder="1"/>
    </xf>
    <xf numFmtId="0" fontId="2" fillId="5" borderId="181" xfId="0" applyFont="1" applyFill="1" applyBorder="1" applyAlignment="1">
      <alignment vertical="center" wrapText="1" readingOrder="1"/>
    </xf>
    <xf numFmtId="0" fontId="2" fillId="5" borderId="182" xfId="0" applyFont="1" applyFill="1" applyBorder="1" applyAlignment="1">
      <alignment vertical="center" wrapText="1" readingOrder="1"/>
    </xf>
    <xf numFmtId="1" fontId="2" fillId="5" borderId="90" xfId="0" applyNumberFormat="1" applyFont="1" applyFill="1" applyBorder="1" applyAlignment="1">
      <alignment horizontal="center" wrapText="1" readingOrder="1"/>
    </xf>
    <xf numFmtId="0" fontId="2" fillId="5" borderId="184" xfId="1" applyNumberFormat="1" applyFont="1" applyFill="1" applyBorder="1" applyAlignment="1">
      <alignment horizontal="center" wrapText="1" readingOrder="1"/>
    </xf>
    <xf numFmtId="0" fontId="2" fillId="5" borderId="152" xfId="1" applyNumberFormat="1" applyFont="1" applyFill="1" applyBorder="1" applyAlignment="1">
      <alignment horizontal="center" wrapText="1" readingOrder="1"/>
    </xf>
    <xf numFmtId="164" fontId="2" fillId="5" borderId="42" xfId="1" applyNumberFormat="1" applyFont="1" applyFill="1" applyBorder="1" applyAlignment="1">
      <alignment horizontal="center" wrapText="1" readingOrder="1"/>
    </xf>
    <xf numFmtId="164" fontId="2" fillId="5" borderId="56" xfId="1" applyNumberFormat="1" applyFont="1" applyFill="1" applyBorder="1" applyAlignment="1">
      <alignment horizontal="center" wrapText="1" readingOrder="1"/>
    </xf>
    <xf numFmtId="164" fontId="2" fillId="5" borderId="43" xfId="1" applyNumberFormat="1" applyFont="1" applyFill="1" applyBorder="1" applyAlignment="1">
      <alignment horizontal="center" wrapText="1" readingOrder="1"/>
    </xf>
    <xf numFmtId="164" fontId="2" fillId="5" borderId="90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0" fontId="1" fillId="5" borderId="72" xfId="0" applyFont="1" applyFill="1" applyBorder="1" applyAlignment="1">
      <alignment horizontal="left" vertical="center" wrapText="1" readingOrder="1"/>
    </xf>
    <xf numFmtId="0" fontId="1" fillId="5" borderId="105" xfId="0" applyFont="1" applyFill="1" applyBorder="1" applyAlignment="1">
      <alignment horizontal="left" vertical="center" wrapText="1" readingOrder="1"/>
    </xf>
    <xf numFmtId="0" fontId="1" fillId="5" borderId="73" xfId="0" applyFont="1" applyFill="1" applyBorder="1" applyAlignment="1">
      <alignment horizontal="left" vertical="center" wrapText="1" readingOrder="1"/>
    </xf>
    <xf numFmtId="0" fontId="1" fillId="5" borderId="16" xfId="0" applyFont="1" applyFill="1" applyBorder="1" applyAlignment="1">
      <alignment horizontal="left" vertical="center" wrapText="1" readingOrder="1"/>
    </xf>
    <xf numFmtId="0" fontId="1" fillId="5" borderId="18" xfId="0" applyFont="1" applyFill="1" applyBorder="1" applyAlignment="1">
      <alignment horizontal="left" vertical="center" wrapText="1" readingOrder="1"/>
    </xf>
    <xf numFmtId="0" fontId="1" fillId="5" borderId="17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left" vertical="top" wrapText="1" readingOrder="1"/>
    </xf>
    <xf numFmtId="0" fontId="1" fillId="5" borderId="18" xfId="0" applyFont="1" applyFill="1" applyBorder="1" applyAlignment="1">
      <alignment horizontal="left" vertical="top" wrapText="1" readingOrder="1"/>
    </xf>
    <xf numFmtId="0" fontId="1" fillId="5" borderId="17" xfId="0" applyFont="1" applyFill="1" applyBorder="1" applyAlignment="1">
      <alignment horizontal="left" vertical="top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70" xfId="0" applyFont="1" applyFill="1" applyBorder="1" applyAlignment="1">
      <alignment horizontal="left" vertical="center" wrapText="1" readingOrder="1"/>
    </xf>
    <xf numFmtId="0" fontId="1" fillId="5" borderId="96" xfId="0" applyFont="1" applyFill="1" applyBorder="1" applyAlignment="1">
      <alignment horizontal="left" vertical="center" wrapText="1" readingOrder="1"/>
    </xf>
    <xf numFmtId="0" fontId="1" fillId="5" borderId="71" xfId="0" applyFont="1" applyFill="1" applyBorder="1" applyAlignment="1">
      <alignment horizontal="left" vertical="center" wrapText="1" readingOrder="1"/>
    </xf>
    <xf numFmtId="0" fontId="2" fillId="5" borderId="168" xfId="0" applyFont="1" applyFill="1" applyBorder="1" applyAlignment="1">
      <alignment horizontal="left" vertical="center" wrapText="1" readingOrder="1"/>
    </xf>
    <xf numFmtId="0" fontId="2" fillId="5" borderId="169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3" xfId="0" applyNumberFormat="1" applyFont="1" applyFill="1" applyBorder="1" applyAlignment="1">
      <alignment horizontal="center" vertical="center" wrapText="1" readingOrder="1"/>
    </xf>
    <xf numFmtId="165" fontId="1" fillId="2" borderId="53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98" xfId="0" applyFont="1" applyFill="1" applyBorder="1" applyAlignment="1">
      <alignment horizontal="left" vertical="center" wrapText="1" readingOrder="1"/>
    </xf>
    <xf numFmtId="0" fontId="1" fillId="4" borderId="166" xfId="0" applyFont="1" applyFill="1" applyBorder="1" applyAlignment="1">
      <alignment horizontal="left" vertical="center" wrapText="1" readingOrder="1"/>
    </xf>
    <xf numFmtId="0" fontId="1" fillId="4" borderId="99" xfId="0" applyFont="1" applyFill="1" applyBorder="1" applyAlignment="1">
      <alignment horizontal="left" vertical="center" wrapText="1" readingOrder="1"/>
    </xf>
    <xf numFmtId="0" fontId="1" fillId="4" borderId="61" xfId="0" applyFont="1" applyFill="1" applyBorder="1" applyAlignment="1">
      <alignment horizontal="left" vertical="center" wrapText="1" readingOrder="1"/>
    </xf>
    <xf numFmtId="0" fontId="1" fillId="4" borderId="59" xfId="0" applyFont="1" applyFill="1" applyBorder="1" applyAlignment="1">
      <alignment horizontal="left" vertical="center" wrapText="1" readingOrder="1"/>
    </xf>
    <xf numFmtId="0" fontId="1" fillId="4" borderId="60" xfId="0" applyFont="1" applyFill="1" applyBorder="1" applyAlignment="1">
      <alignment horizontal="left" vertical="center" wrapText="1" readingOrder="1"/>
    </xf>
    <xf numFmtId="0" fontId="1" fillId="4" borderId="3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0" fontId="1" fillId="4" borderId="36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72" xfId="0" applyFont="1" applyFill="1" applyBorder="1" applyAlignment="1">
      <alignment horizontal="center" vertical="center" wrapText="1" readingOrder="1"/>
    </xf>
    <xf numFmtId="0" fontId="2" fillId="5" borderId="105" xfId="0" applyFont="1" applyFill="1" applyBorder="1" applyAlignment="1">
      <alignment horizontal="center" vertical="center" wrapText="1" readingOrder="1"/>
    </xf>
    <xf numFmtId="0" fontId="2" fillId="5" borderId="73" xfId="0" applyFont="1" applyFill="1" applyBorder="1" applyAlignment="1">
      <alignment horizontal="center" vertical="center" wrapText="1" readingOrder="1"/>
    </xf>
    <xf numFmtId="0" fontId="1" fillId="5" borderId="72" xfId="0" applyFont="1" applyFill="1" applyBorder="1" applyAlignment="1">
      <alignment horizontal="center" vertical="center" wrapText="1" readingOrder="1"/>
    </xf>
    <xf numFmtId="0" fontId="1" fillId="5" borderId="105" xfId="0" applyFont="1" applyFill="1" applyBorder="1" applyAlignment="1">
      <alignment horizontal="center" vertical="center" wrapText="1" readingOrder="1"/>
    </xf>
    <xf numFmtId="0" fontId="1" fillId="5" borderId="73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8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er cent" xfId="1" builtinId="5"/>
  </cellStyles>
  <dxfs count="32"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2:H14" totalsRowShown="0" headerRowDxfId="31" headerRowBorderDxfId="30" tableBorderDxfId="29" totalsRowBorderDxfId="28">
  <tableColumns count="7">
    <tableColumn id="1" xr3:uid="{00000000-0010-0000-0000-000001000000}" name="Provincia" dataDxfId="27"/>
    <tableColumn id="5" xr3:uid="{00000000-0010-0000-0000-000005000000}" name="Casos Cumulativos" dataDxfId="26"/>
    <tableColumn id="6" xr3:uid="{00000000-0010-0000-0000-000006000000}" name="Obitos Cumulativos" dataDxfId="25"/>
    <tableColumn id="2" xr3:uid="{00000000-0010-0000-0000-000002000000}" name="Casos 24h" dataDxfId="24"/>
    <tableColumn id="3" xr3:uid="{00000000-0010-0000-0000-000003000000}" name="Internamentos 24h" dataDxfId="23"/>
    <tableColumn id="4" xr3:uid="{00000000-0010-0000-0000-000004000000}" name="Obitos 24h" dataDxfId="22"/>
    <tableColumn id="7" xr3:uid="{00000000-0010-0000-0000-000007000000}" name="Actualmente Internados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6" displayName="Table26" ref="B17:D29" totalsRowShown="0" headerRowDxfId="20" headerRowBorderDxfId="19" tableBorderDxfId="18" totalsRowBorderDxfId="17">
  <tableColumns count="3">
    <tableColumn id="1" xr3:uid="{00000000-0010-0000-0100-000001000000}" name="Provincia" dataDxfId="16"/>
    <tableColumn id="3" xr3:uid="{00000000-0010-0000-0100-000003000000}" name="Casos Week 16" dataDxfId="15"/>
    <tableColumn id="4" xr3:uid="{00000000-0010-0000-0100-000004000000}" name="Obitos Week 1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1"/>
  <sheetViews>
    <sheetView zoomScale="87" zoomScaleNormal="87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M9" sqref="M9"/>
    </sheetView>
  </sheetViews>
  <sheetFormatPr baseColWidth="10" defaultColWidth="8.83203125" defaultRowHeight="15" outlineLevelCol="2" x14ac:dyDescent="0.2"/>
  <cols>
    <col min="1" max="1" width="2" style="48" customWidth="1"/>
    <col min="2" max="2" width="16.5" customWidth="1"/>
    <col min="3" max="3" width="20.6640625" bestFit="1" customWidth="1"/>
    <col min="4" max="4" width="17" bestFit="1" customWidth="1"/>
    <col min="5" max="5" width="14.33203125" bestFit="1" customWidth="1"/>
    <col min="6" max="6" width="8.6640625" customWidth="1"/>
    <col min="7" max="7" width="6.33203125" customWidth="1"/>
    <col min="8" max="8" width="8" customWidth="1"/>
    <col min="9" max="9" width="17.5" customWidth="1"/>
    <col min="10" max="10" width="14.5" customWidth="1"/>
    <col min="11" max="11" width="8.33203125" customWidth="1"/>
    <col min="12" max="12" width="8" customWidth="1"/>
    <col min="13" max="13" width="8.5" customWidth="1"/>
    <col min="14" max="15" width="15.5" customWidth="1"/>
    <col min="16" max="16" width="13.5" hidden="1" customWidth="1"/>
    <col min="17" max="17" width="14.5" customWidth="1"/>
    <col min="18" max="18" width="5.83203125" hidden="1" customWidth="1" outlineLevel="2"/>
    <col min="19" max="19" width="9.1640625" style="11" hidden="1" customWidth="1" outlineLevel="2"/>
    <col min="20" max="20" width="8" style="11" hidden="1" customWidth="1" outlineLevel="2"/>
    <col min="21" max="21" width="16.33203125" style="11" hidden="1" customWidth="1" outlineLevel="2"/>
    <col min="22" max="23" width="11.33203125" style="11" hidden="1" customWidth="1" outlineLevel="2"/>
    <col min="24" max="24" width="8.83203125" collapsed="1"/>
    <col min="25" max="28" width="9.1640625" style="25" hidden="1" customWidth="1"/>
    <col min="29" max="29" width="8.83203125" style="25" customWidth="1"/>
  </cols>
  <sheetData>
    <row r="1" spans="2:28" x14ac:dyDescent="0.2">
      <c r="Y1" s="25" t="s">
        <v>68</v>
      </c>
    </row>
    <row r="2" spans="2:28" ht="29.5" customHeight="1" x14ac:dyDescent="0.2">
      <c r="B2" s="282" t="s">
        <v>41</v>
      </c>
      <c r="C2" s="284" t="s">
        <v>30</v>
      </c>
      <c r="D2" s="284" t="s">
        <v>1</v>
      </c>
      <c r="E2" s="284"/>
      <c r="F2" s="284"/>
      <c r="G2" s="284"/>
      <c r="H2" s="284"/>
      <c r="I2" s="284" t="s">
        <v>2</v>
      </c>
      <c r="J2" s="284"/>
      <c r="K2" s="284"/>
      <c r="L2" s="284"/>
      <c r="M2" s="284"/>
      <c r="N2" s="284" t="s">
        <v>3</v>
      </c>
      <c r="O2" s="284" t="s">
        <v>4</v>
      </c>
      <c r="P2" s="284" t="s">
        <v>31</v>
      </c>
      <c r="Q2" s="296" t="s">
        <v>32</v>
      </c>
      <c r="U2" s="295" t="s">
        <v>35</v>
      </c>
      <c r="V2" s="295" t="s">
        <v>36</v>
      </c>
      <c r="W2" s="42"/>
    </row>
    <row r="3" spans="2:28" ht="19.5" customHeight="1" thickBot="1" x14ac:dyDescent="0.25">
      <c r="B3" s="283"/>
      <c r="C3" s="285"/>
      <c r="D3" s="245" t="s">
        <v>5</v>
      </c>
      <c r="E3" s="245" t="s">
        <v>52</v>
      </c>
      <c r="F3" s="245" t="s">
        <v>40</v>
      </c>
      <c r="G3" s="245" t="s">
        <v>6</v>
      </c>
      <c r="H3" s="245" t="s">
        <v>7</v>
      </c>
      <c r="I3" s="245" t="s">
        <v>5</v>
      </c>
      <c r="J3" s="245" t="s">
        <v>52</v>
      </c>
      <c r="K3" s="245" t="s">
        <v>40</v>
      </c>
      <c r="L3" s="245" t="s">
        <v>6</v>
      </c>
      <c r="M3" s="245" t="s">
        <v>7</v>
      </c>
      <c r="N3" s="285"/>
      <c r="O3" s="285"/>
      <c r="P3" s="285"/>
      <c r="Q3" s="297"/>
      <c r="S3" s="11" t="s">
        <v>37</v>
      </c>
      <c r="T3" s="11" t="s">
        <v>38</v>
      </c>
      <c r="U3" s="295"/>
      <c r="V3" s="295"/>
      <c r="W3" s="42"/>
      <c r="Y3" s="25" t="s">
        <v>48</v>
      </c>
      <c r="Z3" s="25" t="s">
        <v>49</v>
      </c>
      <c r="AA3" s="25" t="s">
        <v>50</v>
      </c>
      <c r="AB3" s="25" t="s">
        <v>51</v>
      </c>
    </row>
    <row r="4" spans="2:28" ht="19.5" customHeight="1" thickBot="1" x14ac:dyDescent="0.25">
      <c r="B4" s="293" t="s">
        <v>21</v>
      </c>
      <c r="C4" s="248" t="s">
        <v>103</v>
      </c>
      <c r="D4" s="186">
        <v>3</v>
      </c>
      <c r="E4" s="186">
        <v>0</v>
      </c>
      <c r="F4" s="65">
        <f t="shared" ref="F4:F28" si="0">SUM(D4:E4)</f>
        <v>3</v>
      </c>
      <c r="G4" s="65">
        <v>8</v>
      </c>
      <c r="H4" s="65">
        <v>0</v>
      </c>
      <c r="I4" s="65">
        <v>30</v>
      </c>
      <c r="J4" s="65">
        <v>0</v>
      </c>
      <c r="K4" s="65">
        <f t="shared" ref="K4:K28" si="1">J4+I4</f>
        <v>30</v>
      </c>
      <c r="L4" s="65">
        <v>27</v>
      </c>
      <c r="M4" s="65">
        <v>0</v>
      </c>
      <c r="N4" s="65">
        <v>3</v>
      </c>
      <c r="O4" s="249">
        <f t="shared" ref="O4:O6" si="2">M4/K4</f>
        <v>0</v>
      </c>
      <c r="P4" s="250">
        <v>324278.6971467312</v>
      </c>
      <c r="Q4" s="66">
        <f t="shared" ref="Q4:Q6" si="3">(K4/P4)*100000</f>
        <v>9.2513015082287247</v>
      </c>
      <c r="R4" s="11" t="str">
        <f t="shared" ref="R4:R21" si="4">IF(K4&lt;&gt;SUM(L4:N4),"NOT OK","OK")</f>
        <v>OK</v>
      </c>
      <c r="S4" s="11">
        <v>27</v>
      </c>
      <c r="T4" s="11">
        <v>0</v>
      </c>
      <c r="U4" s="11" t="str">
        <f t="shared" ref="U4:U10" si="5">IF(I4-S4&lt;0,"Not OK","Ok")</f>
        <v>Ok</v>
      </c>
      <c r="V4" s="11" t="str">
        <f t="shared" ref="V4" si="6">IF(M4-T4&lt;0,"Not OK","Ok")</f>
        <v>Ok</v>
      </c>
      <c r="W4" s="42"/>
    </row>
    <row r="5" spans="2:28" ht="19.5" customHeight="1" thickBot="1" x14ac:dyDescent="0.25">
      <c r="B5" s="294"/>
      <c r="C5" s="265" t="s">
        <v>104</v>
      </c>
      <c r="D5" s="186">
        <v>10</v>
      </c>
      <c r="E5" s="186">
        <v>0</v>
      </c>
      <c r="F5" s="92">
        <f t="shared" si="0"/>
        <v>10</v>
      </c>
      <c r="G5" s="65">
        <v>4</v>
      </c>
      <c r="H5" s="92">
        <v>0</v>
      </c>
      <c r="I5" s="92">
        <v>23</v>
      </c>
      <c r="J5" s="92">
        <v>0</v>
      </c>
      <c r="K5" s="92">
        <f t="shared" si="1"/>
        <v>23</v>
      </c>
      <c r="L5" s="92">
        <v>12</v>
      </c>
      <c r="M5" s="92">
        <v>0</v>
      </c>
      <c r="N5" s="92">
        <v>11</v>
      </c>
      <c r="O5" s="251">
        <f t="shared" si="2"/>
        <v>0</v>
      </c>
      <c r="P5" s="252">
        <v>91533.311947907307</v>
      </c>
      <c r="Q5" s="126">
        <f t="shared" si="3"/>
        <v>25.127463991567982</v>
      </c>
      <c r="R5" s="11" t="str">
        <f t="shared" si="4"/>
        <v>OK</v>
      </c>
      <c r="S5" s="11">
        <v>13</v>
      </c>
      <c r="T5" s="11">
        <v>0</v>
      </c>
      <c r="U5" s="11" t="str">
        <f t="shared" si="5"/>
        <v>Ok</v>
      </c>
      <c r="V5" s="11" t="str">
        <f t="shared" ref="V5:V29" si="7">IF(M5-T5&lt;0,"Not OK","Ok")</f>
        <v>Ok</v>
      </c>
      <c r="W5" s="42"/>
    </row>
    <row r="6" spans="2:28" ht="19" customHeight="1" thickBot="1" x14ac:dyDescent="0.25">
      <c r="B6" s="289" t="s">
        <v>22</v>
      </c>
      <c r="C6" s="86" t="s">
        <v>71</v>
      </c>
      <c r="D6" s="186">
        <v>0</v>
      </c>
      <c r="E6" s="186">
        <v>4</v>
      </c>
      <c r="F6" s="64">
        <f t="shared" si="0"/>
        <v>4</v>
      </c>
      <c r="G6" s="65">
        <v>4</v>
      </c>
      <c r="H6" s="64">
        <v>0</v>
      </c>
      <c r="I6" s="64">
        <v>65</v>
      </c>
      <c r="J6" s="64">
        <v>172</v>
      </c>
      <c r="K6" s="64">
        <f t="shared" si="1"/>
        <v>237</v>
      </c>
      <c r="L6" s="64">
        <v>234</v>
      </c>
      <c r="M6" s="64">
        <v>0</v>
      </c>
      <c r="N6" s="64">
        <v>3</v>
      </c>
      <c r="O6" s="246">
        <f t="shared" si="2"/>
        <v>0</v>
      </c>
      <c r="P6" s="247">
        <v>331950</v>
      </c>
      <c r="Q6" s="210">
        <f t="shared" si="3"/>
        <v>71.396294622684138</v>
      </c>
      <c r="R6" s="11" t="str">
        <f t="shared" si="4"/>
        <v>OK</v>
      </c>
      <c r="S6" s="11">
        <v>61</v>
      </c>
      <c r="T6" s="11">
        <v>0</v>
      </c>
      <c r="U6" s="11" t="str">
        <f t="shared" si="5"/>
        <v>Ok</v>
      </c>
      <c r="V6" s="11" t="str">
        <f t="shared" si="7"/>
        <v>Ok</v>
      </c>
    </row>
    <row r="7" spans="2:28" ht="19" customHeight="1" thickBot="1" x14ac:dyDescent="0.25">
      <c r="B7" s="290"/>
      <c r="C7" s="243" t="s">
        <v>101</v>
      </c>
      <c r="D7" s="186">
        <v>0</v>
      </c>
      <c r="E7" s="186">
        <v>0</v>
      </c>
      <c r="F7" s="44">
        <f t="shared" si="0"/>
        <v>0</v>
      </c>
      <c r="G7" s="65">
        <v>0</v>
      </c>
      <c r="H7" s="44">
        <v>0</v>
      </c>
      <c r="I7" s="44">
        <v>101</v>
      </c>
      <c r="J7" s="44">
        <v>2</v>
      </c>
      <c r="K7" s="44">
        <f t="shared" si="1"/>
        <v>103</v>
      </c>
      <c r="L7" s="44">
        <v>101</v>
      </c>
      <c r="M7" s="44">
        <v>2</v>
      </c>
      <c r="N7" s="64">
        <v>0</v>
      </c>
      <c r="O7" s="45">
        <f t="shared" ref="O7" si="8">M7/K7</f>
        <v>1.9417475728155338E-2</v>
      </c>
      <c r="P7" s="52">
        <v>200288</v>
      </c>
      <c r="Q7" s="51">
        <f t="shared" ref="Q7" si="9">(K7/P7)*100000</f>
        <v>51.425946636842944</v>
      </c>
      <c r="R7" s="11" t="str">
        <f t="shared" si="4"/>
        <v>OK</v>
      </c>
      <c r="S7" s="11">
        <v>101</v>
      </c>
      <c r="T7" s="11">
        <v>2</v>
      </c>
      <c r="U7" s="11" t="str">
        <f t="shared" si="5"/>
        <v>Ok</v>
      </c>
      <c r="V7" s="11" t="str">
        <f t="shared" si="7"/>
        <v>Ok</v>
      </c>
      <c r="Y7" s="25">
        <v>48</v>
      </c>
      <c r="Z7" s="25">
        <f t="shared" ref="Z7:Z22" si="10">K7</f>
        <v>103</v>
      </c>
      <c r="AA7" s="25">
        <f t="shared" ref="AA7" si="11">Z7-Y7</f>
        <v>55</v>
      </c>
      <c r="AB7" s="25" t="str">
        <f t="shared" ref="AB7" si="12">IF(AA7&lt;&gt;F7,"Not OK","Ok")</f>
        <v>Not OK</v>
      </c>
    </row>
    <row r="8" spans="2:28" ht="19" customHeight="1" thickBot="1" x14ac:dyDescent="0.25">
      <c r="B8" s="290"/>
      <c r="C8" s="78" t="s">
        <v>72</v>
      </c>
      <c r="D8" s="186">
        <v>0</v>
      </c>
      <c r="E8" s="186">
        <v>0</v>
      </c>
      <c r="F8" s="44">
        <f>SUM(D8:E8)</f>
        <v>0</v>
      </c>
      <c r="G8" s="65">
        <v>0</v>
      </c>
      <c r="H8" s="44">
        <v>0</v>
      </c>
      <c r="I8" s="46">
        <v>246</v>
      </c>
      <c r="J8" s="46">
        <v>434</v>
      </c>
      <c r="K8" s="44">
        <f t="shared" si="1"/>
        <v>680</v>
      </c>
      <c r="L8" s="46">
        <v>677</v>
      </c>
      <c r="M8" s="46">
        <v>3</v>
      </c>
      <c r="N8" s="64">
        <v>0</v>
      </c>
      <c r="O8" s="45">
        <f>M8/K8</f>
        <v>4.4117647058823529E-3</v>
      </c>
      <c r="P8" s="52">
        <v>98420.049258469153</v>
      </c>
      <c r="Q8" s="51">
        <f>(K8/P8)*100000</f>
        <v>690.91613459183998</v>
      </c>
      <c r="R8" s="11" t="str">
        <f t="shared" si="4"/>
        <v>OK</v>
      </c>
      <c r="S8" s="11">
        <v>246</v>
      </c>
      <c r="T8" s="11">
        <v>3</v>
      </c>
      <c r="U8" s="11" t="str">
        <f t="shared" si="5"/>
        <v>Ok</v>
      </c>
      <c r="V8" s="11" t="str">
        <f t="shared" si="7"/>
        <v>Ok</v>
      </c>
      <c r="X8" s="11"/>
    </row>
    <row r="9" spans="2:28" ht="19" customHeight="1" thickBot="1" x14ac:dyDescent="0.25">
      <c r="B9" s="290"/>
      <c r="C9" s="78" t="s">
        <v>80</v>
      </c>
      <c r="D9" s="186">
        <v>0</v>
      </c>
      <c r="E9" s="186">
        <v>0</v>
      </c>
      <c r="F9" s="44">
        <f>SUM(D9:E9)</f>
        <v>0</v>
      </c>
      <c r="G9" s="65">
        <v>0</v>
      </c>
      <c r="H9" s="44">
        <v>0</v>
      </c>
      <c r="I9" s="46">
        <v>0</v>
      </c>
      <c r="J9" s="46">
        <v>26</v>
      </c>
      <c r="K9" s="44">
        <f t="shared" si="1"/>
        <v>26</v>
      </c>
      <c r="L9" s="46">
        <v>26</v>
      </c>
      <c r="M9" s="46">
        <v>0</v>
      </c>
      <c r="N9" s="64">
        <v>0</v>
      </c>
      <c r="O9" s="62">
        <f t="shared" ref="O9:O15" si="13">M9/K9</f>
        <v>0</v>
      </c>
      <c r="P9" s="52">
        <v>146379.70411675243</v>
      </c>
      <c r="Q9" s="51">
        <f t="shared" ref="Q9:Q28" si="14">(K9/P9)*100000</f>
        <v>17.762025245837634</v>
      </c>
      <c r="R9" s="11" t="str">
        <f t="shared" si="4"/>
        <v>OK</v>
      </c>
      <c r="S9" s="11">
        <v>0</v>
      </c>
      <c r="T9" s="11">
        <v>0</v>
      </c>
      <c r="U9" s="11" t="str">
        <f t="shared" si="5"/>
        <v>Ok</v>
      </c>
      <c r="V9" s="11" t="str">
        <f t="shared" si="7"/>
        <v>Ok</v>
      </c>
      <c r="X9" s="11"/>
    </row>
    <row r="10" spans="2:28" ht="19" customHeight="1" thickBot="1" x14ac:dyDescent="0.25">
      <c r="B10" s="290"/>
      <c r="C10" s="78" t="s">
        <v>81</v>
      </c>
      <c r="D10" s="186">
        <v>0</v>
      </c>
      <c r="E10" s="186">
        <v>2</v>
      </c>
      <c r="F10" s="46">
        <f>SUM(D10:E10)</f>
        <v>2</v>
      </c>
      <c r="G10" s="65">
        <v>3</v>
      </c>
      <c r="H10" s="102">
        <v>0</v>
      </c>
      <c r="I10" s="79">
        <v>26</v>
      </c>
      <c r="J10" s="79">
        <v>215</v>
      </c>
      <c r="K10" s="44">
        <f t="shared" si="1"/>
        <v>241</v>
      </c>
      <c r="L10" s="79">
        <v>239</v>
      </c>
      <c r="M10" s="79">
        <v>1</v>
      </c>
      <c r="N10" s="64">
        <v>1</v>
      </c>
      <c r="O10" s="82">
        <f t="shared" si="13"/>
        <v>4.1493775933609959E-3</v>
      </c>
      <c r="P10" s="103">
        <v>103214.27795654473</v>
      </c>
      <c r="Q10" s="63">
        <f t="shared" si="14"/>
        <v>233.49482723840379</v>
      </c>
      <c r="R10" s="11" t="str">
        <f t="shared" si="4"/>
        <v>OK</v>
      </c>
      <c r="S10" s="11">
        <v>24</v>
      </c>
      <c r="T10" s="11">
        <v>1</v>
      </c>
      <c r="U10" s="11" t="str">
        <f t="shared" si="5"/>
        <v>Ok</v>
      </c>
      <c r="V10" s="11" t="str">
        <f t="shared" si="7"/>
        <v>Ok</v>
      </c>
      <c r="X10" s="11"/>
    </row>
    <row r="11" spans="2:28" ht="19" customHeight="1" thickBot="1" x14ac:dyDescent="0.25">
      <c r="B11" s="290"/>
      <c r="C11" s="78" t="s">
        <v>86</v>
      </c>
      <c r="D11" s="186">
        <v>0</v>
      </c>
      <c r="E11" s="186">
        <v>0</v>
      </c>
      <c r="F11" s="46">
        <f t="shared" ref="F11:F15" si="15">SUM(D11:E11)</f>
        <v>0</v>
      </c>
      <c r="G11" s="65">
        <v>0</v>
      </c>
      <c r="H11" s="102">
        <v>0</v>
      </c>
      <c r="I11" s="79">
        <v>4</v>
      </c>
      <c r="J11" s="79">
        <v>0</v>
      </c>
      <c r="K11" s="44">
        <f t="shared" si="1"/>
        <v>4</v>
      </c>
      <c r="L11" s="79">
        <v>4</v>
      </c>
      <c r="M11" s="79">
        <v>0</v>
      </c>
      <c r="N11" s="64">
        <v>0</v>
      </c>
      <c r="O11" s="82">
        <f t="shared" si="13"/>
        <v>0</v>
      </c>
      <c r="P11" s="121">
        <v>566990.47155296546</v>
      </c>
      <c r="Q11" s="122">
        <f t="shared" si="14"/>
        <v>0.70547922772743454</v>
      </c>
      <c r="R11" s="11" t="str">
        <f t="shared" si="4"/>
        <v>OK</v>
      </c>
      <c r="S11" s="11">
        <v>4</v>
      </c>
      <c r="T11" s="11">
        <v>0</v>
      </c>
      <c r="U11" s="11" t="str">
        <f t="shared" ref="U11:U29" si="16">IF(I11-S11&lt;0,"Not OK","Ok")</f>
        <v>Ok</v>
      </c>
      <c r="V11" s="11" t="str">
        <f t="shared" si="7"/>
        <v>Ok</v>
      </c>
      <c r="X11" s="11"/>
    </row>
    <row r="12" spans="2:28" ht="19" customHeight="1" thickBot="1" x14ac:dyDescent="0.25">
      <c r="B12" s="291"/>
      <c r="C12" s="83" t="s">
        <v>87</v>
      </c>
      <c r="D12" s="186">
        <v>0</v>
      </c>
      <c r="E12" s="186">
        <v>0</v>
      </c>
      <c r="F12" s="46">
        <f t="shared" si="15"/>
        <v>0</v>
      </c>
      <c r="G12" s="65">
        <v>0</v>
      </c>
      <c r="H12" s="102">
        <v>0</v>
      </c>
      <c r="I12" s="84">
        <v>3</v>
      </c>
      <c r="J12" s="84">
        <v>8</v>
      </c>
      <c r="K12" s="44">
        <f t="shared" si="1"/>
        <v>11</v>
      </c>
      <c r="L12" s="84">
        <v>11</v>
      </c>
      <c r="M12" s="84">
        <v>0</v>
      </c>
      <c r="N12" s="64">
        <v>0</v>
      </c>
      <c r="O12" s="82">
        <f t="shared" si="13"/>
        <v>0</v>
      </c>
      <c r="P12" s="121">
        <v>499387.41916501313</v>
      </c>
      <c r="Q12" s="122">
        <f t="shared" si="14"/>
        <v>2.2026986619711497</v>
      </c>
      <c r="R12" s="11" t="str">
        <f t="shared" si="4"/>
        <v>OK</v>
      </c>
      <c r="S12" s="11">
        <v>3</v>
      </c>
      <c r="T12" s="11">
        <v>0</v>
      </c>
      <c r="U12" s="11" t="str">
        <f t="shared" si="16"/>
        <v>Ok</v>
      </c>
      <c r="V12" s="11" t="str">
        <f t="shared" si="7"/>
        <v>Ok</v>
      </c>
      <c r="X12" s="11"/>
    </row>
    <row r="13" spans="2:28" ht="19" customHeight="1" thickBot="1" x14ac:dyDescent="0.25">
      <c r="B13" s="291"/>
      <c r="C13" s="83" t="s">
        <v>90</v>
      </c>
      <c r="D13" s="186">
        <v>0</v>
      </c>
      <c r="E13" s="186">
        <v>0</v>
      </c>
      <c r="F13" s="46">
        <f t="shared" si="15"/>
        <v>0</v>
      </c>
      <c r="G13" s="65">
        <v>0</v>
      </c>
      <c r="H13" s="102">
        <v>0</v>
      </c>
      <c r="I13" s="84">
        <v>1</v>
      </c>
      <c r="J13" s="84">
        <v>1</v>
      </c>
      <c r="K13" s="44">
        <f t="shared" si="1"/>
        <v>2</v>
      </c>
      <c r="L13" s="84">
        <v>2</v>
      </c>
      <c r="M13" s="84">
        <v>0</v>
      </c>
      <c r="N13" s="64">
        <v>0</v>
      </c>
      <c r="O13" s="82">
        <f t="shared" si="13"/>
        <v>0</v>
      </c>
      <c r="P13" s="182">
        <v>248008.43150727707</v>
      </c>
      <c r="Q13" s="122">
        <f t="shared" si="14"/>
        <v>0.80642419608275129</v>
      </c>
      <c r="R13" s="11" t="str">
        <f t="shared" si="4"/>
        <v>OK</v>
      </c>
      <c r="S13" s="11">
        <v>1</v>
      </c>
      <c r="T13" s="11">
        <v>0</v>
      </c>
      <c r="U13" s="11" t="str">
        <f t="shared" si="16"/>
        <v>Ok</v>
      </c>
      <c r="V13" s="11" t="str">
        <f t="shared" si="7"/>
        <v>Ok</v>
      </c>
      <c r="X13" s="11"/>
    </row>
    <row r="14" spans="2:28" ht="19" customHeight="1" thickBot="1" x14ac:dyDescent="0.25">
      <c r="B14" s="291"/>
      <c r="C14" s="83" t="s">
        <v>91</v>
      </c>
      <c r="D14" s="186">
        <v>0</v>
      </c>
      <c r="E14" s="186">
        <v>0</v>
      </c>
      <c r="F14" s="46">
        <f t="shared" ref="F14" si="17">SUM(D14:E14)</f>
        <v>0</v>
      </c>
      <c r="G14" s="65">
        <v>0</v>
      </c>
      <c r="H14" s="102">
        <v>0</v>
      </c>
      <c r="I14" s="84">
        <v>53</v>
      </c>
      <c r="J14" s="84">
        <v>3</v>
      </c>
      <c r="K14" s="44">
        <f t="shared" si="1"/>
        <v>56</v>
      </c>
      <c r="L14" s="84">
        <v>56</v>
      </c>
      <c r="M14" s="84">
        <v>0</v>
      </c>
      <c r="N14" s="64">
        <v>0</v>
      </c>
      <c r="O14" s="82">
        <f t="shared" si="13"/>
        <v>0</v>
      </c>
      <c r="P14" s="121">
        <v>84429.446059188165</v>
      </c>
      <c r="Q14" s="122">
        <f t="shared" si="14"/>
        <v>66.327570076371131</v>
      </c>
      <c r="R14" s="11" t="str">
        <f t="shared" si="4"/>
        <v>OK</v>
      </c>
      <c r="S14" s="11">
        <v>53</v>
      </c>
      <c r="T14" s="11">
        <v>0</v>
      </c>
      <c r="U14" s="11" t="str">
        <f t="shared" si="16"/>
        <v>Ok</v>
      </c>
      <c r="V14" s="11" t="str">
        <f t="shared" si="7"/>
        <v>Ok</v>
      </c>
      <c r="X14" s="11"/>
    </row>
    <row r="15" spans="2:28" ht="19" customHeight="1" thickBot="1" x14ac:dyDescent="0.25">
      <c r="B15" s="292"/>
      <c r="C15" s="83" t="s">
        <v>92</v>
      </c>
      <c r="D15" s="186">
        <v>0</v>
      </c>
      <c r="E15" s="186">
        <v>0</v>
      </c>
      <c r="F15" s="46">
        <f t="shared" si="15"/>
        <v>0</v>
      </c>
      <c r="G15" s="65">
        <v>0</v>
      </c>
      <c r="H15" s="102">
        <v>0</v>
      </c>
      <c r="I15" s="84">
        <v>20</v>
      </c>
      <c r="J15" s="84">
        <v>39</v>
      </c>
      <c r="K15" s="44">
        <f t="shared" si="1"/>
        <v>59</v>
      </c>
      <c r="L15" s="84">
        <v>59</v>
      </c>
      <c r="M15" s="84">
        <v>0</v>
      </c>
      <c r="N15" s="64">
        <v>0</v>
      </c>
      <c r="O15" s="119">
        <f t="shared" si="13"/>
        <v>0</v>
      </c>
      <c r="P15" s="123">
        <v>142235.52771167658</v>
      </c>
      <c r="Q15" s="124">
        <f t="shared" si="14"/>
        <v>41.48049432459517</v>
      </c>
      <c r="R15" s="11" t="str">
        <f t="shared" si="4"/>
        <v>OK</v>
      </c>
      <c r="S15" s="11">
        <v>20</v>
      </c>
      <c r="T15" s="11">
        <v>0</v>
      </c>
      <c r="U15" s="11" t="str">
        <f t="shared" si="16"/>
        <v>Ok</v>
      </c>
      <c r="V15" s="11" t="str">
        <f t="shared" si="7"/>
        <v>Ok</v>
      </c>
      <c r="X15" s="11"/>
    </row>
    <row r="16" spans="2:28" ht="19" customHeight="1" thickBot="1" x14ac:dyDescent="0.25">
      <c r="B16" s="280" t="s">
        <v>33</v>
      </c>
      <c r="C16" s="109" t="s">
        <v>73</v>
      </c>
      <c r="D16" s="186">
        <v>2</v>
      </c>
      <c r="E16" s="186">
        <v>0</v>
      </c>
      <c r="F16" s="65">
        <f t="shared" si="0"/>
        <v>2</v>
      </c>
      <c r="G16" s="65">
        <v>0</v>
      </c>
      <c r="H16" s="65">
        <v>0</v>
      </c>
      <c r="I16" s="110">
        <v>397</v>
      </c>
      <c r="J16" s="110">
        <v>328</v>
      </c>
      <c r="K16" s="65">
        <f t="shared" si="1"/>
        <v>725</v>
      </c>
      <c r="L16" s="110">
        <v>721</v>
      </c>
      <c r="M16" s="110">
        <v>1</v>
      </c>
      <c r="N16" s="65">
        <v>3</v>
      </c>
      <c r="O16" s="120">
        <f t="shared" ref="O16:O28" si="18">M16/K16</f>
        <v>1.3793103448275861E-3</v>
      </c>
      <c r="P16" s="105">
        <v>503427.48082790605</v>
      </c>
      <c r="Q16" s="66">
        <f t="shared" si="14"/>
        <v>144.01279779318153</v>
      </c>
      <c r="R16" s="11" t="str">
        <f t="shared" si="4"/>
        <v>OK</v>
      </c>
      <c r="S16" s="11">
        <v>395</v>
      </c>
      <c r="T16" s="11">
        <v>1</v>
      </c>
      <c r="U16" s="11" t="str">
        <f t="shared" si="16"/>
        <v>Ok</v>
      </c>
      <c r="V16" s="11" t="str">
        <f t="shared" si="7"/>
        <v>Ok</v>
      </c>
    </row>
    <row r="17" spans="2:30" ht="19" customHeight="1" thickBot="1" x14ac:dyDescent="0.25">
      <c r="B17" s="280"/>
      <c r="C17" s="67" t="s">
        <v>74</v>
      </c>
      <c r="D17" s="186">
        <v>4</v>
      </c>
      <c r="E17" s="186">
        <v>0</v>
      </c>
      <c r="F17" s="44">
        <f t="shared" si="0"/>
        <v>4</v>
      </c>
      <c r="G17" s="65">
        <v>4</v>
      </c>
      <c r="H17" s="44">
        <v>0</v>
      </c>
      <c r="I17" s="46">
        <v>113</v>
      </c>
      <c r="J17" s="46">
        <v>14</v>
      </c>
      <c r="K17" s="44">
        <f t="shared" si="1"/>
        <v>127</v>
      </c>
      <c r="L17" s="46">
        <v>120</v>
      </c>
      <c r="M17" s="46">
        <v>0</v>
      </c>
      <c r="N17" s="44">
        <v>7</v>
      </c>
      <c r="O17" s="111">
        <f t="shared" si="18"/>
        <v>0</v>
      </c>
      <c r="P17" s="106">
        <v>482884.11388061807</v>
      </c>
      <c r="Q17" s="51">
        <f t="shared" si="14"/>
        <v>26.300306087807606</v>
      </c>
      <c r="R17" s="11" t="str">
        <f t="shared" si="4"/>
        <v>OK</v>
      </c>
      <c r="S17" s="11">
        <v>109</v>
      </c>
      <c r="T17" s="11">
        <v>0</v>
      </c>
      <c r="U17" s="11" t="str">
        <f t="shared" si="16"/>
        <v>Ok</v>
      </c>
      <c r="V17" s="11" t="str">
        <f t="shared" si="7"/>
        <v>Ok</v>
      </c>
    </row>
    <row r="18" spans="2:30" ht="19" customHeight="1" thickBot="1" x14ac:dyDescent="0.25">
      <c r="B18" s="281"/>
      <c r="C18" s="91" t="s">
        <v>75</v>
      </c>
      <c r="D18" s="186">
        <v>2</v>
      </c>
      <c r="E18" s="186">
        <v>0</v>
      </c>
      <c r="F18" s="92">
        <f t="shared" si="0"/>
        <v>2</v>
      </c>
      <c r="G18" s="65">
        <v>3</v>
      </c>
      <c r="H18" s="92">
        <v>0</v>
      </c>
      <c r="I18" s="92">
        <v>279</v>
      </c>
      <c r="J18" s="92">
        <v>59</v>
      </c>
      <c r="K18" s="92">
        <f t="shared" si="1"/>
        <v>338</v>
      </c>
      <c r="L18" s="92">
        <v>335</v>
      </c>
      <c r="M18" s="92">
        <v>0</v>
      </c>
      <c r="N18" s="92">
        <v>3</v>
      </c>
      <c r="O18" s="112">
        <f t="shared" si="18"/>
        <v>0</v>
      </c>
      <c r="P18" s="125">
        <v>255528.5268455077</v>
      </c>
      <c r="Q18" s="126">
        <f t="shared" si="14"/>
        <v>132.27485955192566</v>
      </c>
      <c r="R18" s="11" t="str">
        <f t="shared" si="4"/>
        <v>OK</v>
      </c>
      <c r="S18" s="11">
        <v>277</v>
      </c>
      <c r="T18" s="11">
        <v>0</v>
      </c>
      <c r="U18" s="11" t="str">
        <f t="shared" si="16"/>
        <v>Ok</v>
      </c>
      <c r="V18" s="11" t="str">
        <f t="shared" si="7"/>
        <v>Ok</v>
      </c>
    </row>
    <row r="19" spans="2:30" ht="19" customHeight="1" thickBot="1" x14ac:dyDescent="0.25">
      <c r="B19" s="286" t="s">
        <v>39</v>
      </c>
      <c r="C19" s="86" t="s">
        <v>70</v>
      </c>
      <c r="D19" s="186">
        <v>1</v>
      </c>
      <c r="E19" s="186">
        <v>1</v>
      </c>
      <c r="F19" s="80">
        <f t="shared" si="0"/>
        <v>2</v>
      </c>
      <c r="G19" s="65">
        <v>2</v>
      </c>
      <c r="H19" s="64">
        <v>0</v>
      </c>
      <c r="I19" s="80">
        <v>262</v>
      </c>
      <c r="J19" s="80">
        <v>183</v>
      </c>
      <c r="K19" s="64">
        <f t="shared" si="1"/>
        <v>445</v>
      </c>
      <c r="L19" s="80">
        <v>440</v>
      </c>
      <c r="M19" s="80">
        <v>1</v>
      </c>
      <c r="N19" s="80">
        <v>4</v>
      </c>
      <c r="O19" s="87">
        <f t="shared" ref="O19:O21" si="19">M19/K19</f>
        <v>2.2471910112359553E-3</v>
      </c>
      <c r="P19" s="129">
        <v>332238.76566705934</v>
      </c>
      <c r="Q19" s="132">
        <f t="shared" si="14"/>
        <v>133.93981858394577</v>
      </c>
      <c r="R19" s="11" t="str">
        <f t="shared" si="4"/>
        <v>OK</v>
      </c>
      <c r="S19" s="11">
        <v>261</v>
      </c>
      <c r="T19" s="11">
        <v>1</v>
      </c>
      <c r="U19" s="11" t="str">
        <f t="shared" si="16"/>
        <v>Ok</v>
      </c>
      <c r="V19" s="11" t="str">
        <f t="shared" si="7"/>
        <v>Ok</v>
      </c>
      <c r="X19" s="11"/>
      <c r="AD19" s="25"/>
    </row>
    <row r="20" spans="2:30" ht="19" customHeight="1" thickBot="1" x14ac:dyDescent="0.25">
      <c r="B20" s="287"/>
      <c r="C20" s="78" t="s">
        <v>79</v>
      </c>
      <c r="D20" s="186">
        <v>2</v>
      </c>
      <c r="E20" s="186">
        <v>2</v>
      </c>
      <c r="F20" s="79">
        <f t="shared" si="0"/>
        <v>4</v>
      </c>
      <c r="G20" s="65">
        <v>3</v>
      </c>
      <c r="H20" s="44">
        <v>0</v>
      </c>
      <c r="I20" s="79">
        <v>199</v>
      </c>
      <c r="J20" s="79">
        <v>61</v>
      </c>
      <c r="K20" s="44">
        <f t="shared" si="1"/>
        <v>260</v>
      </c>
      <c r="L20" s="79">
        <v>257</v>
      </c>
      <c r="M20" s="79">
        <v>0</v>
      </c>
      <c r="N20" s="79">
        <v>3</v>
      </c>
      <c r="O20" s="82">
        <f t="shared" si="19"/>
        <v>0</v>
      </c>
      <c r="P20" s="130">
        <v>361709.09357918485</v>
      </c>
      <c r="Q20" s="133">
        <f t="shared" ref="Q20" si="20">(K20/P20)*100000</f>
        <v>71.880968605806203</v>
      </c>
      <c r="R20" s="11" t="str">
        <f t="shared" si="4"/>
        <v>OK</v>
      </c>
      <c r="S20" s="11">
        <v>197</v>
      </c>
      <c r="T20" s="11">
        <v>0</v>
      </c>
      <c r="U20" s="11" t="str">
        <f t="shared" si="16"/>
        <v>Ok</v>
      </c>
      <c r="V20" s="11" t="str">
        <f t="shared" si="7"/>
        <v>Ok</v>
      </c>
      <c r="X20" s="11"/>
      <c r="AD20" s="25"/>
    </row>
    <row r="21" spans="2:30" ht="19" customHeight="1" thickBot="1" x14ac:dyDescent="0.25">
      <c r="B21" s="288"/>
      <c r="C21" s="83" t="s">
        <v>85</v>
      </c>
      <c r="D21" s="186">
        <v>0</v>
      </c>
      <c r="E21" s="186">
        <v>0</v>
      </c>
      <c r="F21" s="84">
        <f t="shared" si="0"/>
        <v>0</v>
      </c>
      <c r="G21" s="65">
        <v>0</v>
      </c>
      <c r="H21" s="46">
        <v>0</v>
      </c>
      <c r="I21" s="84">
        <v>78</v>
      </c>
      <c r="J21" s="84">
        <v>16</v>
      </c>
      <c r="K21" s="46">
        <f t="shared" si="1"/>
        <v>94</v>
      </c>
      <c r="L21" s="84">
        <v>94</v>
      </c>
      <c r="M21" s="84">
        <v>0</v>
      </c>
      <c r="N21" s="84">
        <v>0</v>
      </c>
      <c r="O21" s="85">
        <f t="shared" si="19"/>
        <v>0</v>
      </c>
      <c r="P21" s="131">
        <v>210357.90634272917</v>
      </c>
      <c r="Q21" s="134">
        <f t="shared" si="14"/>
        <v>44.685746133472598</v>
      </c>
      <c r="R21" s="11" t="str">
        <f t="shared" si="4"/>
        <v>OK</v>
      </c>
      <c r="S21" s="11">
        <v>78</v>
      </c>
      <c r="T21" s="11">
        <v>0</v>
      </c>
      <c r="U21" s="11" t="str">
        <f t="shared" si="16"/>
        <v>Ok</v>
      </c>
      <c r="V21" s="11" t="str">
        <f t="shared" si="7"/>
        <v>Ok</v>
      </c>
      <c r="X21" s="11"/>
      <c r="AD21" s="25"/>
    </row>
    <row r="22" spans="2:30" ht="19" customHeight="1" thickBot="1" x14ac:dyDescent="0.25">
      <c r="B22" s="279" t="s">
        <v>53</v>
      </c>
      <c r="C22" s="113" t="s">
        <v>66</v>
      </c>
      <c r="D22" s="186">
        <v>2</v>
      </c>
      <c r="E22" s="186">
        <v>0</v>
      </c>
      <c r="F22" s="93">
        <f t="shared" si="0"/>
        <v>2</v>
      </c>
      <c r="G22" s="65">
        <v>1</v>
      </c>
      <c r="H22" s="93">
        <v>0</v>
      </c>
      <c r="I22" s="93">
        <v>1692</v>
      </c>
      <c r="J22" s="93">
        <v>147</v>
      </c>
      <c r="K22" s="65">
        <f t="shared" si="1"/>
        <v>1839</v>
      </c>
      <c r="L22" s="93">
        <v>1833</v>
      </c>
      <c r="M22" s="93">
        <v>3</v>
      </c>
      <c r="N22" s="93">
        <v>3</v>
      </c>
      <c r="O22" s="114">
        <f t="shared" si="18"/>
        <v>1.6313213703099511E-3</v>
      </c>
      <c r="P22" s="129">
        <v>988849.25822090637</v>
      </c>
      <c r="Q22" s="132">
        <f t="shared" si="14"/>
        <v>185.97374521053359</v>
      </c>
      <c r="R22" s="11" t="str">
        <f t="shared" ref="R22:R29" si="21">IF(K22&lt;&gt;SUM(L22:N22),"NOT OK","OK")</f>
        <v>OK</v>
      </c>
      <c r="S22" s="11">
        <v>1690</v>
      </c>
      <c r="T22" s="11">
        <v>3</v>
      </c>
      <c r="U22" s="11" t="str">
        <f t="shared" si="16"/>
        <v>Ok</v>
      </c>
      <c r="V22" s="11" t="str">
        <f t="shared" si="7"/>
        <v>Ok</v>
      </c>
      <c r="X22" s="11"/>
      <c r="Y22" s="25">
        <v>1598</v>
      </c>
      <c r="Z22" s="25">
        <f t="shared" si="10"/>
        <v>1839</v>
      </c>
      <c r="AA22" s="25">
        <f t="shared" ref="AA22" si="22">Z22-Y22</f>
        <v>241</v>
      </c>
      <c r="AB22" s="25" t="str">
        <f t="shared" ref="AB22:AB29" si="23">IF(AA22&lt;&gt;F22,"Not OK","Ok")</f>
        <v>Not OK</v>
      </c>
    </row>
    <row r="23" spans="2:30" ht="19" customHeight="1" thickBot="1" x14ac:dyDescent="0.25">
      <c r="B23" s="280"/>
      <c r="C23" s="115" t="s">
        <v>82</v>
      </c>
      <c r="D23" s="186">
        <v>3</v>
      </c>
      <c r="E23" s="186">
        <v>0</v>
      </c>
      <c r="F23" s="79">
        <f t="shared" si="0"/>
        <v>3</v>
      </c>
      <c r="G23" s="65">
        <v>12</v>
      </c>
      <c r="H23" s="79">
        <v>0</v>
      </c>
      <c r="I23" s="81">
        <v>209</v>
      </c>
      <c r="J23" s="81">
        <v>0</v>
      </c>
      <c r="K23" s="44">
        <f t="shared" si="1"/>
        <v>209</v>
      </c>
      <c r="L23" s="81">
        <v>198</v>
      </c>
      <c r="M23" s="81">
        <v>0</v>
      </c>
      <c r="N23" s="81">
        <v>11</v>
      </c>
      <c r="O23" s="82">
        <f t="shared" si="18"/>
        <v>0</v>
      </c>
      <c r="P23" s="135">
        <v>459396.321704512</v>
      </c>
      <c r="Q23" s="173">
        <f t="shared" si="14"/>
        <v>45.494487031272044</v>
      </c>
      <c r="R23" s="11" t="str">
        <f t="shared" si="21"/>
        <v>OK</v>
      </c>
      <c r="S23" s="11">
        <v>206</v>
      </c>
      <c r="T23" s="11">
        <v>0</v>
      </c>
      <c r="U23" s="11" t="str">
        <f t="shared" si="16"/>
        <v>Ok</v>
      </c>
      <c r="V23" s="11" t="str">
        <f t="shared" si="7"/>
        <v>Ok</v>
      </c>
      <c r="X23" s="11"/>
    </row>
    <row r="24" spans="2:30" ht="19" customHeight="1" thickBot="1" x14ac:dyDescent="0.25">
      <c r="B24" s="280"/>
      <c r="C24" s="115" t="s">
        <v>83</v>
      </c>
      <c r="D24" s="186">
        <v>0</v>
      </c>
      <c r="E24" s="186">
        <v>0</v>
      </c>
      <c r="F24" s="79">
        <f t="shared" si="0"/>
        <v>0</v>
      </c>
      <c r="G24" s="65">
        <v>0</v>
      </c>
      <c r="H24" s="79">
        <v>0</v>
      </c>
      <c r="I24" s="81">
        <v>26</v>
      </c>
      <c r="J24" s="81">
        <v>0</v>
      </c>
      <c r="K24" s="44">
        <f t="shared" si="1"/>
        <v>26</v>
      </c>
      <c r="L24" s="81">
        <v>25</v>
      </c>
      <c r="M24" s="81">
        <v>0</v>
      </c>
      <c r="N24" s="81">
        <v>1</v>
      </c>
      <c r="O24" s="82">
        <f t="shared" si="18"/>
        <v>0</v>
      </c>
      <c r="P24" s="135">
        <v>258792.67648155964</v>
      </c>
      <c r="Q24" s="173">
        <f t="shared" si="14"/>
        <v>10.046652151631747</v>
      </c>
      <c r="R24" s="11" t="str">
        <f t="shared" si="21"/>
        <v>OK</v>
      </c>
      <c r="S24" s="11">
        <v>26</v>
      </c>
      <c r="T24" s="11">
        <v>0</v>
      </c>
      <c r="U24" s="11" t="str">
        <f t="shared" si="16"/>
        <v>Ok</v>
      </c>
      <c r="V24" s="11" t="str">
        <f t="shared" si="7"/>
        <v>Ok</v>
      </c>
      <c r="X24" s="11"/>
    </row>
    <row r="25" spans="2:30" ht="19" customHeight="1" thickBot="1" x14ac:dyDescent="0.25">
      <c r="B25" s="281"/>
      <c r="C25" s="116" t="s">
        <v>84</v>
      </c>
      <c r="D25" s="186">
        <v>7</v>
      </c>
      <c r="E25" s="186">
        <v>0</v>
      </c>
      <c r="F25" s="117">
        <f t="shared" si="0"/>
        <v>7</v>
      </c>
      <c r="G25" s="65">
        <v>5</v>
      </c>
      <c r="H25" s="117">
        <v>0</v>
      </c>
      <c r="I25" s="118">
        <v>71</v>
      </c>
      <c r="J25" s="118">
        <v>11</v>
      </c>
      <c r="K25" s="92">
        <f t="shared" si="1"/>
        <v>82</v>
      </c>
      <c r="L25" s="118">
        <v>74</v>
      </c>
      <c r="M25" s="118">
        <v>1</v>
      </c>
      <c r="N25" s="118">
        <v>7</v>
      </c>
      <c r="O25" s="119">
        <f t="shared" si="18"/>
        <v>1.2195121951219513E-2</v>
      </c>
      <c r="P25" s="137">
        <v>242959.10261067998</v>
      </c>
      <c r="Q25" s="174">
        <f t="shared" si="14"/>
        <v>33.750536250291312</v>
      </c>
      <c r="R25" s="11" t="str">
        <f t="shared" si="21"/>
        <v>OK</v>
      </c>
      <c r="S25" s="11">
        <v>64</v>
      </c>
      <c r="T25" s="11">
        <v>1</v>
      </c>
      <c r="U25" s="11" t="str">
        <f t="shared" si="16"/>
        <v>Ok</v>
      </c>
      <c r="V25" s="11" t="str">
        <f t="shared" si="7"/>
        <v>Ok</v>
      </c>
      <c r="X25" s="11"/>
    </row>
    <row r="26" spans="2:30" ht="19" customHeight="1" thickBot="1" x14ac:dyDescent="0.25">
      <c r="B26" s="276" t="s">
        <v>23</v>
      </c>
      <c r="C26" s="107" t="s">
        <v>88</v>
      </c>
      <c r="D26" s="186">
        <v>12</v>
      </c>
      <c r="E26" s="186">
        <v>7</v>
      </c>
      <c r="F26" s="80">
        <f t="shared" si="0"/>
        <v>19</v>
      </c>
      <c r="G26" s="65">
        <v>20</v>
      </c>
      <c r="H26" s="80">
        <v>0</v>
      </c>
      <c r="I26" s="108">
        <v>212</v>
      </c>
      <c r="J26" s="108">
        <v>55</v>
      </c>
      <c r="K26" s="80">
        <f t="shared" si="1"/>
        <v>267</v>
      </c>
      <c r="L26" s="108">
        <v>261</v>
      </c>
      <c r="M26" s="108">
        <v>0</v>
      </c>
      <c r="N26" s="108">
        <v>6</v>
      </c>
      <c r="O26" s="87">
        <f t="shared" si="18"/>
        <v>0</v>
      </c>
      <c r="P26" s="136">
        <v>113483.90488914245</v>
      </c>
      <c r="Q26" s="175">
        <f t="shared" si="14"/>
        <v>235.27565451754666</v>
      </c>
      <c r="R26" s="11" t="str">
        <f t="shared" si="21"/>
        <v>OK</v>
      </c>
      <c r="S26" s="11">
        <v>200</v>
      </c>
      <c r="T26" s="11">
        <v>0</v>
      </c>
      <c r="U26" s="11" t="str">
        <f t="shared" si="16"/>
        <v>Ok</v>
      </c>
      <c r="V26" s="11" t="str">
        <f t="shared" si="7"/>
        <v>Ok</v>
      </c>
      <c r="X26" s="11"/>
    </row>
    <row r="27" spans="2:30" ht="19" customHeight="1" thickBot="1" x14ac:dyDescent="0.25">
      <c r="B27" s="277"/>
      <c r="C27" s="234" t="s">
        <v>100</v>
      </c>
      <c r="D27" s="186">
        <v>10</v>
      </c>
      <c r="E27" s="186">
        <v>0</v>
      </c>
      <c r="F27" s="79">
        <f t="shared" si="0"/>
        <v>10</v>
      </c>
      <c r="G27" s="65">
        <v>8</v>
      </c>
      <c r="H27" s="235">
        <v>0</v>
      </c>
      <c r="I27" s="236">
        <v>93</v>
      </c>
      <c r="J27" s="236">
        <v>7</v>
      </c>
      <c r="K27" s="80">
        <f t="shared" si="1"/>
        <v>100</v>
      </c>
      <c r="L27" s="236">
        <v>94</v>
      </c>
      <c r="M27" s="236">
        <v>0</v>
      </c>
      <c r="N27" s="236">
        <v>6</v>
      </c>
      <c r="O27" s="237">
        <f t="shared" si="18"/>
        <v>0</v>
      </c>
      <c r="P27" s="238">
        <v>190386.34297445655</v>
      </c>
      <c r="Q27" s="239">
        <f t="shared" si="14"/>
        <v>52.524775904444283</v>
      </c>
      <c r="R27" s="11" t="str">
        <f t="shared" si="21"/>
        <v>OK</v>
      </c>
      <c r="S27" s="11">
        <v>83</v>
      </c>
      <c r="T27" s="11">
        <v>0</v>
      </c>
      <c r="U27" s="11" t="str">
        <f t="shared" si="16"/>
        <v>Ok</v>
      </c>
      <c r="V27" s="11" t="str">
        <f t="shared" si="7"/>
        <v>Ok</v>
      </c>
      <c r="X27" s="11"/>
    </row>
    <row r="28" spans="2:30" ht="19" customHeight="1" thickBot="1" x14ac:dyDescent="0.25">
      <c r="B28" s="278"/>
      <c r="C28" s="172" t="s">
        <v>89</v>
      </c>
      <c r="D28" s="186">
        <v>0</v>
      </c>
      <c r="E28" s="186">
        <v>0</v>
      </c>
      <c r="F28" s="84">
        <f t="shared" si="0"/>
        <v>0</v>
      </c>
      <c r="G28" s="65">
        <v>0</v>
      </c>
      <c r="H28" s="84">
        <v>0</v>
      </c>
      <c r="I28" s="118">
        <v>1</v>
      </c>
      <c r="J28" s="118">
        <v>5</v>
      </c>
      <c r="K28" s="117">
        <f t="shared" si="1"/>
        <v>6</v>
      </c>
      <c r="L28" s="118">
        <v>6</v>
      </c>
      <c r="M28" s="118">
        <v>0</v>
      </c>
      <c r="N28" s="118">
        <v>0</v>
      </c>
      <c r="O28" s="119">
        <f t="shared" si="18"/>
        <v>0</v>
      </c>
      <c r="P28" s="137">
        <v>212274.73040393737</v>
      </c>
      <c r="Q28" s="174">
        <f t="shared" si="14"/>
        <v>2.8265257897549114</v>
      </c>
      <c r="R28" s="11" t="str">
        <f t="shared" si="21"/>
        <v>OK</v>
      </c>
      <c r="S28" s="11">
        <v>1</v>
      </c>
      <c r="T28" s="11">
        <v>0</v>
      </c>
      <c r="U28" s="11" t="str">
        <f t="shared" si="16"/>
        <v>Ok</v>
      </c>
      <c r="V28" s="11" t="str">
        <f t="shared" si="7"/>
        <v>Ok</v>
      </c>
      <c r="X28" s="11"/>
    </row>
    <row r="29" spans="2:30" ht="18" thickBot="1" x14ac:dyDescent="0.25">
      <c r="B29" s="43"/>
      <c r="C29" s="88" t="s">
        <v>11</v>
      </c>
      <c r="D29" s="188">
        <f>SUM(D4:D28)</f>
        <v>58</v>
      </c>
      <c r="E29" s="188">
        <f t="shared" ref="E29:N29" si="24">SUM(E4:E28)</f>
        <v>16</v>
      </c>
      <c r="F29" s="188">
        <f t="shared" si="24"/>
        <v>74</v>
      </c>
      <c r="G29" s="188">
        <f t="shared" si="24"/>
        <v>77</v>
      </c>
      <c r="H29" s="188">
        <f t="shared" si="24"/>
        <v>0</v>
      </c>
      <c r="I29" s="89">
        <f t="shared" si="24"/>
        <v>4204</v>
      </c>
      <c r="J29" s="89">
        <f t="shared" si="24"/>
        <v>1786</v>
      </c>
      <c r="K29" s="89">
        <f t="shared" si="24"/>
        <v>5990</v>
      </c>
      <c r="L29" s="89">
        <f t="shared" si="24"/>
        <v>5906</v>
      </c>
      <c r="M29" s="89">
        <f t="shared" si="24"/>
        <v>12</v>
      </c>
      <c r="N29" s="89">
        <f t="shared" si="24"/>
        <v>72</v>
      </c>
      <c r="O29" s="90">
        <f>M29/K29</f>
        <v>2.0033388981636059E-3</v>
      </c>
      <c r="P29" s="127">
        <v>32419747</v>
      </c>
      <c r="Q29" s="128">
        <f>(K29/P29)*100000</f>
        <v>18.476393415408207</v>
      </c>
      <c r="R29" s="11" t="str">
        <f t="shared" si="21"/>
        <v>OK</v>
      </c>
      <c r="S29" s="11">
        <v>4140</v>
      </c>
      <c r="T29" s="11">
        <v>12</v>
      </c>
      <c r="U29" s="11" t="str">
        <f t="shared" si="16"/>
        <v>Ok</v>
      </c>
      <c r="V29" s="11" t="str">
        <f t="shared" si="7"/>
        <v>Ok</v>
      </c>
      <c r="Y29" s="25">
        <f>SUM(Y6:Y22)</f>
        <v>1646</v>
      </c>
      <c r="Z29" s="25">
        <f>SUM(Z6:Z22)</f>
        <v>1942</v>
      </c>
      <c r="AA29" s="25">
        <f>SUM(AA6:AA22)</f>
        <v>296</v>
      </c>
      <c r="AB29" s="25" t="str">
        <f t="shared" si="23"/>
        <v>Not OK</v>
      </c>
    </row>
    <row r="31" spans="2:30" ht="16" x14ac:dyDescent="0.2">
      <c r="B31" s="12"/>
      <c r="C31" s="244" t="s">
        <v>102</v>
      </c>
      <c r="E31" s="13"/>
      <c r="G31" s="13"/>
      <c r="H31" s="14"/>
    </row>
    <row r="32" spans="2:30" ht="16" x14ac:dyDescent="0.2">
      <c r="F32" s="14"/>
      <c r="G32" s="13"/>
    </row>
    <row r="33" spans="7:7" ht="16" x14ac:dyDescent="0.2">
      <c r="G33" s="13"/>
    </row>
    <row r="34" spans="7:7" ht="16" x14ac:dyDescent="0.2">
      <c r="G34" s="13"/>
    </row>
    <row r="35" spans="7:7" ht="16" x14ac:dyDescent="0.2">
      <c r="G35" s="13"/>
    </row>
    <row r="36" spans="7:7" ht="16" x14ac:dyDescent="0.2">
      <c r="G36" s="13"/>
    </row>
    <row r="37" spans="7:7" ht="16" x14ac:dyDescent="0.2">
      <c r="G37" s="13"/>
    </row>
    <row r="38" spans="7:7" ht="16" x14ac:dyDescent="0.2">
      <c r="G38" s="13"/>
    </row>
    <row r="39" spans="7:7" ht="16" x14ac:dyDescent="0.2">
      <c r="G39" s="13"/>
    </row>
    <row r="40" spans="7:7" ht="16" x14ac:dyDescent="0.2">
      <c r="G40" s="13"/>
    </row>
    <row r="41" spans="7:7" ht="16" x14ac:dyDescent="0.2">
      <c r="G41" s="13"/>
    </row>
  </sheetData>
  <autoFilter ref="Y3:AB29" xr:uid="{00000000-0009-0000-0000-000000000000}"/>
  <mergeCells count="16">
    <mergeCell ref="V2:V3"/>
    <mergeCell ref="U2:U3"/>
    <mergeCell ref="P2:P3"/>
    <mergeCell ref="Q2:Q3"/>
    <mergeCell ref="I2:M2"/>
    <mergeCell ref="N2:N3"/>
    <mergeCell ref="O2:O3"/>
    <mergeCell ref="B26:B28"/>
    <mergeCell ref="B22:B25"/>
    <mergeCell ref="B2:B3"/>
    <mergeCell ref="C2:C3"/>
    <mergeCell ref="D2:H2"/>
    <mergeCell ref="B16:B18"/>
    <mergeCell ref="B19:B21"/>
    <mergeCell ref="B6:B15"/>
    <mergeCell ref="B4:B5"/>
  </mergeCells>
  <phoneticPr fontId="7" type="noConversion"/>
  <conditionalFormatting sqref="R4:R29">
    <cfRule type="cellIs" dxfId="13" priority="7" operator="equal">
      <formula>"NOT OK"</formula>
    </cfRule>
    <cfRule type="cellIs" dxfId="12" priority="8" operator="equal">
      <formula>"OK"</formula>
    </cfRule>
  </conditionalFormatting>
  <conditionalFormatting sqref="U1:W2 U4:V29 W6:W7 W8:X15 W16:W18 W19:X28">
    <cfRule type="cellIs" dxfId="11" priority="5" operator="notEqual">
      <formula>"Ok"</formula>
    </cfRule>
    <cfRule type="cellIs" dxfId="10" priority="6" operator="equal">
      <formula>"Ok"</formula>
    </cfRule>
  </conditionalFormatting>
  <conditionalFormatting sqref="W29 U30:W1048576">
    <cfRule type="cellIs" dxfId="9" priority="1" operator="notEqual">
      <formula>"Ok"</formula>
    </cfRule>
    <cfRule type="cellIs" dxfId="8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30"/>
  <sheetViews>
    <sheetView tabSelected="1" zoomScale="78" zoomScaleNormal="78" workbookViewId="0">
      <pane xSplit="3" ySplit="2" topLeftCell="D3" activePane="bottomRight" state="frozen"/>
      <selection pane="topRight" activeCell="D1" sqref="D1"/>
      <selection pane="bottomLeft" activeCell="A6" sqref="A6"/>
      <selection pane="bottomRight" activeCell="B5" sqref="B5:B14"/>
    </sheetView>
  </sheetViews>
  <sheetFormatPr baseColWidth="10" defaultColWidth="8.83203125" defaultRowHeight="15" x14ac:dyDescent="0.2"/>
  <cols>
    <col min="2" max="2" width="15.83203125" customWidth="1"/>
    <col min="3" max="3" width="16.33203125" customWidth="1"/>
    <col min="4" max="4" width="12.6640625" customWidth="1"/>
    <col min="5" max="10" width="13" bestFit="1" customWidth="1"/>
    <col min="11" max="17" width="13" customWidth="1"/>
    <col min="21" max="22" width="8.6640625" style="11"/>
  </cols>
  <sheetData>
    <row r="1" spans="2:19" ht="17.25" customHeight="1" x14ac:dyDescent="0.2">
      <c r="D1" s="300" t="s">
        <v>40</v>
      </c>
      <c r="E1" s="301"/>
      <c r="F1" s="301"/>
      <c r="G1" s="301"/>
      <c r="H1" s="301"/>
      <c r="I1" s="301"/>
      <c r="J1" s="301"/>
      <c r="K1" s="302" t="s">
        <v>38</v>
      </c>
      <c r="L1" s="301"/>
      <c r="M1" s="301"/>
      <c r="N1" s="301"/>
      <c r="O1" s="301"/>
      <c r="P1" s="301"/>
      <c r="Q1" s="301"/>
      <c r="R1" s="312" t="s">
        <v>54</v>
      </c>
      <c r="S1" s="298" t="s">
        <v>55</v>
      </c>
    </row>
    <row r="2" spans="2:19" ht="23.25" customHeight="1" thickBot="1" x14ac:dyDescent="0.25">
      <c r="B2" s="22" t="s">
        <v>41</v>
      </c>
      <c r="C2" s="98" t="s">
        <v>30</v>
      </c>
      <c r="D2" s="253">
        <v>45264</v>
      </c>
      <c r="E2" s="253">
        <v>45265</v>
      </c>
      <c r="F2" s="253">
        <v>45266</v>
      </c>
      <c r="G2" s="253">
        <v>45267</v>
      </c>
      <c r="H2" s="253">
        <v>45268</v>
      </c>
      <c r="I2" s="253">
        <v>45269</v>
      </c>
      <c r="J2" s="253">
        <v>45270</v>
      </c>
      <c r="K2" s="254">
        <v>45264</v>
      </c>
      <c r="L2" s="253">
        <v>45265</v>
      </c>
      <c r="M2" s="253">
        <v>45266</v>
      </c>
      <c r="N2" s="253">
        <v>45267</v>
      </c>
      <c r="O2" s="253">
        <v>45268</v>
      </c>
      <c r="P2" s="253">
        <v>45269</v>
      </c>
      <c r="Q2" s="255">
        <v>45270</v>
      </c>
      <c r="R2" s="313"/>
      <c r="S2" s="299"/>
    </row>
    <row r="3" spans="2:19" ht="23.25" customHeight="1" x14ac:dyDescent="0.2">
      <c r="B3" s="314" t="s">
        <v>21</v>
      </c>
      <c r="C3" s="266" t="s">
        <v>103</v>
      </c>
      <c r="D3" s="260">
        <v>0</v>
      </c>
      <c r="E3" s="260">
        <v>0</v>
      </c>
      <c r="F3" s="260">
        <v>0</v>
      </c>
      <c r="G3" s="260">
        <v>6</v>
      </c>
      <c r="H3" s="260">
        <v>6</v>
      </c>
      <c r="I3" s="260">
        <v>6</v>
      </c>
      <c r="J3" s="261">
        <v>3</v>
      </c>
      <c r="K3" s="259">
        <v>0</v>
      </c>
      <c r="L3" s="260">
        <v>0</v>
      </c>
      <c r="M3" s="260">
        <v>0</v>
      </c>
      <c r="N3" s="260">
        <v>0</v>
      </c>
      <c r="O3" s="260">
        <v>0</v>
      </c>
      <c r="P3" s="260">
        <v>0</v>
      </c>
      <c r="Q3" s="261">
        <v>0</v>
      </c>
      <c r="R3" s="257">
        <f t="shared" ref="R3:R4" si="0">SUM(D3:J3)</f>
        <v>21</v>
      </c>
      <c r="S3" s="258">
        <f t="shared" ref="S3:S4" si="1">SUM(K3:Q3)</f>
        <v>0</v>
      </c>
    </row>
    <row r="4" spans="2:19" ht="23.25" customHeight="1" thickBot="1" x14ac:dyDescent="0.25">
      <c r="B4" s="311"/>
      <c r="C4" s="267" t="s">
        <v>104</v>
      </c>
      <c r="D4" s="263">
        <v>0</v>
      </c>
      <c r="E4" s="263">
        <v>0</v>
      </c>
      <c r="F4" s="263">
        <v>0</v>
      </c>
      <c r="G4" s="263">
        <v>3</v>
      </c>
      <c r="H4" s="263">
        <v>3</v>
      </c>
      <c r="I4" s="263">
        <v>4</v>
      </c>
      <c r="J4" s="264">
        <v>10</v>
      </c>
      <c r="K4" s="262">
        <v>0</v>
      </c>
      <c r="L4" s="263">
        <v>0</v>
      </c>
      <c r="M4" s="263">
        <v>0</v>
      </c>
      <c r="N4" s="263">
        <v>0</v>
      </c>
      <c r="O4" s="263">
        <v>0</v>
      </c>
      <c r="P4" s="263">
        <v>0</v>
      </c>
      <c r="Q4" s="264">
        <v>0</v>
      </c>
      <c r="R4" s="154">
        <f t="shared" si="0"/>
        <v>20</v>
      </c>
      <c r="S4" s="155">
        <f t="shared" si="1"/>
        <v>0</v>
      </c>
    </row>
    <row r="5" spans="2:19" ht="23.25" customHeight="1" thickTop="1" x14ac:dyDescent="0.2">
      <c r="B5" s="310" t="s">
        <v>106</v>
      </c>
      <c r="C5" s="256" t="s">
        <v>71</v>
      </c>
      <c r="D5" s="69">
        <v>5</v>
      </c>
      <c r="E5" s="69">
        <v>2</v>
      </c>
      <c r="F5" s="69">
        <v>6</v>
      </c>
      <c r="G5" s="69">
        <v>7</v>
      </c>
      <c r="H5" s="69">
        <v>6</v>
      </c>
      <c r="I5" s="69">
        <v>4</v>
      </c>
      <c r="J5" s="164">
        <v>4</v>
      </c>
      <c r="K5" s="171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257">
        <f t="shared" ref="R5" si="2">SUM(D5:J5)</f>
        <v>34</v>
      </c>
      <c r="S5" s="258">
        <f t="shared" ref="S5" si="3">SUM(K5:Q5)</f>
        <v>0</v>
      </c>
    </row>
    <row r="6" spans="2:19" ht="23.25" customHeight="1" x14ac:dyDescent="0.2">
      <c r="B6" s="310"/>
      <c r="C6" s="99" t="s">
        <v>69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40">
        <v>0</v>
      </c>
      <c r="K6" s="167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26">
        <f t="shared" ref="R6:R14" si="4">SUM(D6:J6)</f>
        <v>0</v>
      </c>
      <c r="S6" s="50">
        <f t="shared" ref="S6:S14" si="5">SUM(K6:Q6)</f>
        <v>0</v>
      </c>
    </row>
    <row r="7" spans="2:19" ht="23.25" customHeight="1" x14ac:dyDescent="0.2">
      <c r="B7" s="310"/>
      <c r="C7" s="99" t="s">
        <v>72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40">
        <v>0</v>
      </c>
      <c r="K7" s="167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38">
        <f t="shared" si="4"/>
        <v>0</v>
      </c>
      <c r="S7" s="139">
        <f t="shared" si="5"/>
        <v>0</v>
      </c>
    </row>
    <row r="8" spans="2:19" ht="23.25" customHeight="1" x14ac:dyDescent="0.2">
      <c r="B8" s="310"/>
      <c r="C8" s="99" t="s">
        <v>80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40">
        <v>0</v>
      </c>
      <c r="K8" s="167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38">
        <f t="shared" si="4"/>
        <v>0</v>
      </c>
      <c r="S8" s="139">
        <f t="shared" si="5"/>
        <v>0</v>
      </c>
    </row>
    <row r="9" spans="2:19" ht="23.25" customHeight="1" x14ac:dyDescent="0.2">
      <c r="B9" s="310"/>
      <c r="C9" s="99" t="s">
        <v>81</v>
      </c>
      <c r="D9" s="68">
        <v>4</v>
      </c>
      <c r="E9" s="68">
        <v>1</v>
      </c>
      <c r="F9" s="68">
        <v>0</v>
      </c>
      <c r="G9" s="68">
        <v>2</v>
      </c>
      <c r="H9" s="68">
        <v>2</v>
      </c>
      <c r="I9" s="68">
        <v>3</v>
      </c>
      <c r="J9" s="141">
        <v>2</v>
      </c>
      <c r="K9" s="168">
        <v>0</v>
      </c>
      <c r="L9" s="68">
        <v>0</v>
      </c>
      <c r="M9" s="68">
        <v>0</v>
      </c>
      <c r="N9" s="68">
        <v>0</v>
      </c>
      <c r="O9" s="68">
        <v>0</v>
      </c>
      <c r="P9" s="68">
        <v>0</v>
      </c>
      <c r="Q9" s="68">
        <v>0</v>
      </c>
      <c r="R9" s="142">
        <f t="shared" si="4"/>
        <v>14</v>
      </c>
      <c r="S9" s="143">
        <f t="shared" si="5"/>
        <v>0</v>
      </c>
    </row>
    <row r="10" spans="2:19" ht="23.25" customHeight="1" x14ac:dyDescent="0.2">
      <c r="B10" s="310"/>
      <c r="C10" s="115" t="s">
        <v>86</v>
      </c>
      <c r="D10" s="176">
        <v>0</v>
      </c>
      <c r="E10" s="95">
        <v>0</v>
      </c>
      <c r="F10" s="95">
        <v>0</v>
      </c>
      <c r="G10" s="177">
        <v>0</v>
      </c>
      <c r="H10" s="177">
        <v>0</v>
      </c>
      <c r="I10" s="177">
        <v>0</v>
      </c>
      <c r="J10" s="178">
        <v>0</v>
      </c>
      <c r="K10" s="179">
        <v>0</v>
      </c>
      <c r="L10" s="177">
        <v>0</v>
      </c>
      <c r="M10" s="177">
        <v>0</v>
      </c>
      <c r="N10" s="177">
        <v>0</v>
      </c>
      <c r="O10" s="177">
        <v>0</v>
      </c>
      <c r="P10" s="177">
        <v>0</v>
      </c>
      <c r="Q10" s="177">
        <v>0</v>
      </c>
      <c r="R10" s="180">
        <f t="shared" si="4"/>
        <v>0</v>
      </c>
      <c r="S10" s="181">
        <f t="shared" si="5"/>
        <v>0</v>
      </c>
    </row>
    <row r="11" spans="2:19" ht="23.25" customHeight="1" x14ac:dyDescent="0.2">
      <c r="B11" s="310"/>
      <c r="C11" s="83" t="s">
        <v>87</v>
      </c>
      <c r="D11" s="183">
        <v>0</v>
      </c>
      <c r="E11" s="145">
        <v>0</v>
      </c>
      <c r="F11" s="145">
        <v>0</v>
      </c>
      <c r="G11" s="177">
        <v>0</v>
      </c>
      <c r="H11" s="177">
        <v>0</v>
      </c>
      <c r="I11" s="177">
        <v>0</v>
      </c>
      <c r="J11" s="178">
        <v>0</v>
      </c>
      <c r="K11" s="179">
        <v>0</v>
      </c>
      <c r="L11" s="177">
        <v>0</v>
      </c>
      <c r="M11" s="177">
        <v>0</v>
      </c>
      <c r="N11" s="177">
        <v>0</v>
      </c>
      <c r="O11" s="177">
        <v>0</v>
      </c>
      <c r="P11" s="177">
        <v>0</v>
      </c>
      <c r="Q11" s="177">
        <v>0</v>
      </c>
      <c r="R11" s="180">
        <f t="shared" ref="R11:R13" si="6">SUM(D11:J11)</f>
        <v>0</v>
      </c>
      <c r="S11" s="181">
        <f t="shared" ref="S11:S13" si="7">SUM(K11:Q11)</f>
        <v>0</v>
      </c>
    </row>
    <row r="12" spans="2:19" ht="23.25" customHeight="1" x14ac:dyDescent="0.2">
      <c r="B12" s="310"/>
      <c r="C12" s="83" t="s">
        <v>90</v>
      </c>
      <c r="D12" s="183">
        <v>0</v>
      </c>
      <c r="E12" s="145">
        <v>0</v>
      </c>
      <c r="F12" s="145">
        <v>0</v>
      </c>
      <c r="G12" s="177">
        <v>1</v>
      </c>
      <c r="H12" s="177">
        <v>0</v>
      </c>
      <c r="I12" s="177">
        <v>0</v>
      </c>
      <c r="J12" s="178">
        <v>0</v>
      </c>
      <c r="K12" s="179">
        <v>0</v>
      </c>
      <c r="L12" s="177">
        <v>0</v>
      </c>
      <c r="M12" s="177">
        <v>0</v>
      </c>
      <c r="N12" s="177">
        <v>0</v>
      </c>
      <c r="O12" s="177">
        <v>0</v>
      </c>
      <c r="P12" s="177">
        <v>0</v>
      </c>
      <c r="Q12" s="177">
        <v>0</v>
      </c>
      <c r="R12" s="180">
        <f t="shared" si="6"/>
        <v>1</v>
      </c>
      <c r="S12" s="181">
        <f t="shared" si="7"/>
        <v>0</v>
      </c>
    </row>
    <row r="13" spans="2:19" ht="23.25" customHeight="1" x14ac:dyDescent="0.2">
      <c r="B13" s="310"/>
      <c r="C13" s="83" t="s">
        <v>91</v>
      </c>
      <c r="D13" s="183">
        <v>3</v>
      </c>
      <c r="E13" s="145">
        <v>2</v>
      </c>
      <c r="F13" s="145">
        <v>3</v>
      </c>
      <c r="G13" s="94">
        <v>0</v>
      </c>
      <c r="H13" s="94">
        <v>1</v>
      </c>
      <c r="I13" s="94">
        <v>1</v>
      </c>
      <c r="J13" s="191">
        <v>0</v>
      </c>
      <c r="K13" s="192">
        <v>0</v>
      </c>
      <c r="L13" s="94">
        <v>0</v>
      </c>
      <c r="M13" s="94">
        <v>0</v>
      </c>
      <c r="N13" s="94">
        <v>0</v>
      </c>
      <c r="O13" s="94">
        <v>0</v>
      </c>
      <c r="P13" s="94">
        <v>0</v>
      </c>
      <c r="Q13" s="94">
        <v>0</v>
      </c>
      <c r="R13" s="180">
        <f t="shared" si="6"/>
        <v>10</v>
      </c>
      <c r="S13" s="181">
        <f t="shared" si="7"/>
        <v>0</v>
      </c>
    </row>
    <row r="14" spans="2:19" ht="23.25" customHeight="1" thickBot="1" x14ac:dyDescent="0.25">
      <c r="B14" s="311"/>
      <c r="C14" s="153" t="s">
        <v>92</v>
      </c>
      <c r="D14" s="163">
        <v>0</v>
      </c>
      <c r="E14" s="96">
        <v>3</v>
      </c>
      <c r="F14" s="96">
        <v>1</v>
      </c>
      <c r="G14" s="77">
        <v>3</v>
      </c>
      <c r="H14" s="77">
        <v>3</v>
      </c>
      <c r="I14" s="77">
        <v>1</v>
      </c>
      <c r="J14" s="161">
        <v>0</v>
      </c>
      <c r="K14" s="170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154">
        <f t="shared" si="4"/>
        <v>11</v>
      </c>
      <c r="S14" s="155">
        <f t="shared" si="5"/>
        <v>0</v>
      </c>
    </row>
    <row r="15" spans="2:19" ht="23.25" customHeight="1" thickTop="1" x14ac:dyDescent="0.2">
      <c r="B15" s="309" t="s">
        <v>33</v>
      </c>
      <c r="C15" s="146" t="s">
        <v>73</v>
      </c>
      <c r="D15" s="69">
        <v>13</v>
      </c>
      <c r="E15" s="69">
        <v>7</v>
      </c>
      <c r="F15" s="69">
        <v>5</v>
      </c>
      <c r="G15" s="69">
        <v>0</v>
      </c>
      <c r="H15" s="69">
        <v>2</v>
      </c>
      <c r="I15" s="69">
        <v>7</v>
      </c>
      <c r="J15" s="164">
        <v>2</v>
      </c>
      <c r="K15" s="171">
        <v>0</v>
      </c>
      <c r="L15" s="69">
        <v>0</v>
      </c>
      <c r="M15" s="69">
        <v>0</v>
      </c>
      <c r="N15" s="69">
        <v>0</v>
      </c>
      <c r="O15" s="69">
        <v>0</v>
      </c>
      <c r="P15" s="69">
        <v>0</v>
      </c>
      <c r="Q15" s="69">
        <v>0</v>
      </c>
      <c r="R15" s="147">
        <f t="shared" ref="R15:R20" si="8">SUM(D15:J15)</f>
        <v>36</v>
      </c>
      <c r="S15" s="148">
        <f t="shared" ref="S15:S20" si="9">SUM(K15:Q15)</f>
        <v>0</v>
      </c>
    </row>
    <row r="16" spans="2:19" ht="23.25" customHeight="1" x14ac:dyDescent="0.2">
      <c r="B16" s="310"/>
      <c r="C16" s="100" t="s">
        <v>74</v>
      </c>
      <c r="D16" s="10">
        <v>0</v>
      </c>
      <c r="E16" s="10">
        <v>3</v>
      </c>
      <c r="F16" s="10">
        <v>0</v>
      </c>
      <c r="G16" s="10">
        <v>3</v>
      </c>
      <c r="H16" s="10">
        <v>2</v>
      </c>
      <c r="I16" s="10">
        <v>6</v>
      </c>
      <c r="J16" s="140">
        <v>4</v>
      </c>
      <c r="K16" s="167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38">
        <f t="shared" si="8"/>
        <v>18</v>
      </c>
      <c r="S16" s="139">
        <f t="shared" si="9"/>
        <v>0</v>
      </c>
    </row>
    <row r="17" spans="2:19" ht="23.25" customHeight="1" thickBot="1" x14ac:dyDescent="0.25">
      <c r="B17" s="311"/>
      <c r="C17" s="100" t="s">
        <v>75</v>
      </c>
      <c r="D17" s="68">
        <v>0</v>
      </c>
      <c r="E17" s="68">
        <v>0</v>
      </c>
      <c r="F17" s="68">
        <v>1</v>
      </c>
      <c r="G17" s="68">
        <v>2</v>
      </c>
      <c r="H17" s="68">
        <v>1</v>
      </c>
      <c r="I17" s="68">
        <v>1</v>
      </c>
      <c r="J17" s="141">
        <v>2</v>
      </c>
      <c r="K17" s="1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142">
        <f t="shared" si="8"/>
        <v>7</v>
      </c>
      <c r="S17" s="143">
        <f t="shared" si="9"/>
        <v>0</v>
      </c>
    </row>
    <row r="18" spans="2:19" ht="23.25" customHeight="1" thickTop="1" x14ac:dyDescent="0.2">
      <c r="B18" s="309" t="s">
        <v>39</v>
      </c>
      <c r="C18" s="156" t="s">
        <v>70</v>
      </c>
      <c r="D18" s="76">
        <v>3</v>
      </c>
      <c r="E18" s="76">
        <v>6</v>
      </c>
      <c r="F18" s="76">
        <v>5</v>
      </c>
      <c r="G18" s="76">
        <v>6</v>
      </c>
      <c r="H18" s="76">
        <v>1</v>
      </c>
      <c r="I18" s="76">
        <v>4</v>
      </c>
      <c r="J18" s="159">
        <v>2</v>
      </c>
      <c r="K18" s="169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151">
        <f t="shared" si="8"/>
        <v>27</v>
      </c>
      <c r="S18" s="152">
        <f t="shared" si="9"/>
        <v>0</v>
      </c>
    </row>
    <row r="19" spans="2:19" ht="23.25" customHeight="1" x14ac:dyDescent="0.2">
      <c r="B19" s="310"/>
      <c r="C19" s="99" t="s">
        <v>79</v>
      </c>
      <c r="D19" s="68">
        <v>2</v>
      </c>
      <c r="E19" s="68">
        <v>6</v>
      </c>
      <c r="F19" s="94">
        <v>2</v>
      </c>
      <c r="G19" s="10">
        <v>6</v>
      </c>
      <c r="H19" s="10">
        <v>5</v>
      </c>
      <c r="I19" s="10">
        <v>3</v>
      </c>
      <c r="J19" s="140">
        <v>4</v>
      </c>
      <c r="K19" s="167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38">
        <f t="shared" ref="R19" si="10">SUM(D19:J19)</f>
        <v>28</v>
      </c>
      <c r="S19" s="139">
        <f t="shared" ref="S19" si="11">SUM(K19:Q19)</f>
        <v>0</v>
      </c>
    </row>
    <row r="20" spans="2:19" ht="23.25" customHeight="1" thickBot="1" x14ac:dyDescent="0.25">
      <c r="B20" s="311"/>
      <c r="C20" s="157" t="s">
        <v>85</v>
      </c>
      <c r="D20" s="77">
        <v>1</v>
      </c>
      <c r="E20" s="77">
        <v>0</v>
      </c>
      <c r="F20" s="77">
        <v>0</v>
      </c>
      <c r="G20" s="77">
        <v>2</v>
      </c>
      <c r="H20" s="77">
        <v>0</v>
      </c>
      <c r="I20" s="77">
        <v>1</v>
      </c>
      <c r="J20" s="161">
        <v>0</v>
      </c>
      <c r="K20" s="170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154">
        <f t="shared" si="8"/>
        <v>4</v>
      </c>
      <c r="S20" s="155">
        <f t="shared" si="9"/>
        <v>0</v>
      </c>
    </row>
    <row r="21" spans="2:19" ht="19" customHeight="1" thickTop="1" x14ac:dyDescent="0.2">
      <c r="B21" s="306" t="s">
        <v>53</v>
      </c>
      <c r="C21" s="149" t="s">
        <v>66</v>
      </c>
      <c r="D21" s="150">
        <v>1</v>
      </c>
      <c r="E21" s="150">
        <v>2</v>
      </c>
      <c r="F21" s="150">
        <v>2</v>
      </c>
      <c r="G21" s="69">
        <v>3</v>
      </c>
      <c r="H21" s="69">
        <v>1</v>
      </c>
      <c r="I21" s="69">
        <v>2</v>
      </c>
      <c r="J21" s="164">
        <v>2</v>
      </c>
      <c r="K21" s="171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  <c r="R21" s="147">
        <f t="shared" ref="R21:R24" si="12">SUM(D21:J21)</f>
        <v>13</v>
      </c>
      <c r="S21" s="148">
        <f t="shared" ref="S21:S24" si="13">SUM(K21:Q21)</f>
        <v>0</v>
      </c>
    </row>
    <row r="22" spans="2:19" ht="19" customHeight="1" x14ac:dyDescent="0.2">
      <c r="B22" s="307"/>
      <c r="C22" s="101" t="s">
        <v>82</v>
      </c>
      <c r="D22" s="95">
        <v>10</v>
      </c>
      <c r="E22" s="95">
        <v>9</v>
      </c>
      <c r="F22" s="95">
        <v>4</v>
      </c>
      <c r="G22" s="10">
        <v>11</v>
      </c>
      <c r="H22" s="10">
        <v>12</v>
      </c>
      <c r="I22" s="10">
        <v>11</v>
      </c>
      <c r="J22" s="140">
        <v>3</v>
      </c>
      <c r="K22" s="167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38">
        <f t="shared" si="12"/>
        <v>60</v>
      </c>
      <c r="S22" s="139">
        <f t="shared" si="13"/>
        <v>0</v>
      </c>
    </row>
    <row r="23" spans="2:19" ht="19" customHeight="1" x14ac:dyDescent="0.2">
      <c r="B23" s="307"/>
      <c r="C23" s="101" t="s">
        <v>83</v>
      </c>
      <c r="D23" s="95">
        <v>0</v>
      </c>
      <c r="E23" s="95">
        <v>0</v>
      </c>
      <c r="F23" s="95">
        <v>0</v>
      </c>
      <c r="G23" s="10">
        <v>4</v>
      </c>
      <c r="H23" s="10">
        <v>1</v>
      </c>
      <c r="I23" s="10">
        <v>1</v>
      </c>
      <c r="J23" s="140">
        <v>0</v>
      </c>
      <c r="K23" s="167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38">
        <f t="shared" si="12"/>
        <v>6</v>
      </c>
      <c r="S23" s="139">
        <f t="shared" si="13"/>
        <v>0</v>
      </c>
    </row>
    <row r="24" spans="2:19" ht="19" customHeight="1" thickBot="1" x14ac:dyDescent="0.25">
      <c r="B24" s="308"/>
      <c r="C24" s="144" t="s">
        <v>84</v>
      </c>
      <c r="D24" s="145">
        <v>1</v>
      </c>
      <c r="E24" s="145">
        <v>3</v>
      </c>
      <c r="F24" s="145">
        <v>4</v>
      </c>
      <c r="G24" s="68">
        <v>12</v>
      </c>
      <c r="H24" s="68">
        <v>4</v>
      </c>
      <c r="I24" s="68">
        <v>2</v>
      </c>
      <c r="J24" s="141">
        <v>7</v>
      </c>
      <c r="K24" s="168">
        <v>0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  <c r="Q24" s="68">
        <v>0</v>
      </c>
      <c r="R24" s="142">
        <f t="shared" si="12"/>
        <v>33</v>
      </c>
      <c r="S24" s="143">
        <f t="shared" si="13"/>
        <v>0</v>
      </c>
    </row>
    <row r="25" spans="2:19" ht="19" customHeight="1" thickTop="1" x14ac:dyDescent="0.2">
      <c r="B25" s="303" t="s">
        <v>23</v>
      </c>
      <c r="C25" s="158" t="s">
        <v>88</v>
      </c>
      <c r="D25" s="162">
        <v>12</v>
      </c>
      <c r="E25" s="97">
        <v>9</v>
      </c>
      <c r="F25" s="97">
        <v>13</v>
      </c>
      <c r="G25" s="97">
        <v>6</v>
      </c>
      <c r="H25" s="97">
        <v>17</v>
      </c>
      <c r="I25" s="97">
        <v>17</v>
      </c>
      <c r="J25" s="165">
        <v>19</v>
      </c>
      <c r="K25" s="169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159">
        <v>0</v>
      </c>
      <c r="R25" s="151">
        <f t="shared" ref="R25:R27" si="14">SUM(D25:J25)</f>
        <v>93</v>
      </c>
      <c r="S25" s="152">
        <f t="shared" ref="S25:S27" si="15">SUM(K25:Q25)</f>
        <v>0</v>
      </c>
    </row>
    <row r="26" spans="2:19" ht="19" customHeight="1" x14ac:dyDescent="0.2">
      <c r="B26" s="304"/>
      <c r="C26" s="234" t="s">
        <v>100</v>
      </c>
      <c r="D26" s="242">
        <v>0</v>
      </c>
      <c r="E26" s="94">
        <v>0</v>
      </c>
      <c r="F26" s="94">
        <v>7</v>
      </c>
      <c r="G26" s="94">
        <v>1</v>
      </c>
      <c r="H26" s="94">
        <v>4</v>
      </c>
      <c r="I26" s="94">
        <v>4</v>
      </c>
      <c r="J26" s="191">
        <v>10</v>
      </c>
      <c r="K26" s="192">
        <v>0</v>
      </c>
      <c r="L26" s="94">
        <v>0</v>
      </c>
      <c r="M26" s="94">
        <v>0</v>
      </c>
      <c r="N26" s="94">
        <v>0</v>
      </c>
      <c r="O26" s="94">
        <v>0</v>
      </c>
      <c r="P26" s="94">
        <v>0</v>
      </c>
      <c r="Q26" s="191">
        <v>0</v>
      </c>
      <c r="R26" s="138">
        <f t="shared" si="14"/>
        <v>26</v>
      </c>
      <c r="S26" s="139">
        <f t="shared" si="15"/>
        <v>0</v>
      </c>
    </row>
    <row r="27" spans="2:19" ht="19" customHeight="1" thickBot="1" x14ac:dyDescent="0.25">
      <c r="B27" s="305"/>
      <c r="C27" s="160" t="s">
        <v>89</v>
      </c>
      <c r="D27" s="163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166">
        <v>0</v>
      </c>
      <c r="K27" s="170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161">
        <v>0</v>
      </c>
      <c r="R27" s="154">
        <f t="shared" si="14"/>
        <v>0</v>
      </c>
      <c r="S27" s="155">
        <f t="shared" si="15"/>
        <v>0</v>
      </c>
    </row>
    <row r="28" spans="2:19" ht="19" thickTop="1" thickBot="1" x14ac:dyDescent="0.25">
      <c r="C28" s="70" t="s">
        <v>11</v>
      </c>
      <c r="D28" s="71">
        <f>SUM(D3:D27)</f>
        <v>55</v>
      </c>
      <c r="E28" s="71">
        <f t="shared" ref="E28:S28" si="16">SUM(E3:E27)</f>
        <v>53</v>
      </c>
      <c r="F28" s="71">
        <f t="shared" si="16"/>
        <v>53</v>
      </c>
      <c r="G28" s="71">
        <f t="shared" si="16"/>
        <v>78</v>
      </c>
      <c r="H28" s="71">
        <f t="shared" si="16"/>
        <v>71</v>
      </c>
      <c r="I28" s="71">
        <f t="shared" si="16"/>
        <v>78</v>
      </c>
      <c r="J28" s="72">
        <f t="shared" si="16"/>
        <v>74</v>
      </c>
      <c r="K28" s="72">
        <f t="shared" si="16"/>
        <v>0</v>
      </c>
      <c r="L28" s="71">
        <f t="shared" si="16"/>
        <v>0</v>
      </c>
      <c r="M28" s="71">
        <f t="shared" si="16"/>
        <v>0</v>
      </c>
      <c r="N28" s="71">
        <f t="shared" si="16"/>
        <v>0</v>
      </c>
      <c r="O28" s="71">
        <f t="shared" si="16"/>
        <v>0</v>
      </c>
      <c r="P28" s="71">
        <f t="shared" si="16"/>
        <v>0</v>
      </c>
      <c r="Q28" s="73">
        <f t="shared" si="16"/>
        <v>0</v>
      </c>
      <c r="R28" s="74">
        <f t="shared" si="16"/>
        <v>462</v>
      </c>
      <c r="S28" s="75">
        <f t="shared" si="16"/>
        <v>0</v>
      </c>
    </row>
    <row r="30" spans="2:19" ht="16" x14ac:dyDescent="0.2">
      <c r="B30" s="12"/>
      <c r="C30" s="12"/>
      <c r="J30" s="14"/>
      <c r="K30" s="14"/>
      <c r="L30" s="14"/>
      <c r="M30" s="14"/>
      <c r="N30" s="14"/>
      <c r="O30" s="14"/>
      <c r="P30" s="14"/>
    </row>
  </sheetData>
  <mergeCells count="10">
    <mergeCell ref="S1:S2"/>
    <mergeCell ref="D1:J1"/>
    <mergeCell ref="K1:Q1"/>
    <mergeCell ref="B25:B27"/>
    <mergeCell ref="B21:B24"/>
    <mergeCell ref="B18:B20"/>
    <mergeCell ref="B15:B17"/>
    <mergeCell ref="R1:R2"/>
    <mergeCell ref="B5:B14"/>
    <mergeCell ref="B3:B4"/>
  </mergeCells>
  <pageMargins left="0.7" right="0.7" top="0.75" bottom="0.75" header="0.3" footer="0.3"/>
  <pageSetup orientation="portrait" r:id="rId1"/>
  <ignoredErrors>
    <ignoredError sqref="C30 A29:C29 D29:T30 S1:S2 K1:Q1 T28 A31:C32 A30 R5:S10 D32 F32:Q35 R27:S27 D31:Q31 S31:T35 R14:S25 R26 R1:R2 R11:R13 R3:R4 A28 B28:C28 D28:Q2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44"/>
  <sheetViews>
    <sheetView zoomScale="89" zoomScaleNormal="89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baseColWidth="10" defaultColWidth="8.83203125" defaultRowHeight="15" x14ac:dyDescent="0.2"/>
  <cols>
    <col min="2" max="2" width="16" customWidth="1"/>
    <col min="3" max="3" width="13.83203125" customWidth="1"/>
    <col min="4" max="4" width="11" customWidth="1"/>
    <col min="5" max="5" width="11.83203125" customWidth="1"/>
    <col min="6" max="6" width="13.5" customWidth="1"/>
    <col min="7" max="7" width="7" customWidth="1"/>
    <col min="8" max="8" width="11.5" hidden="1" customWidth="1"/>
  </cols>
  <sheetData>
    <row r="1" spans="2:15" x14ac:dyDescent="0.2">
      <c r="B1" t="s">
        <v>46</v>
      </c>
    </row>
    <row r="2" spans="2:15" ht="47.25" customHeight="1" x14ac:dyDescent="0.2">
      <c r="B2" s="18" t="s">
        <v>28</v>
      </c>
      <c r="C2" s="19" t="s">
        <v>43</v>
      </c>
      <c r="D2" s="19" t="s">
        <v>44</v>
      </c>
      <c r="E2" s="20" t="s">
        <v>42</v>
      </c>
      <c r="F2" s="20" t="s">
        <v>26</v>
      </c>
      <c r="G2" s="21" t="s">
        <v>45</v>
      </c>
      <c r="H2" s="20" t="s">
        <v>27</v>
      </c>
      <c r="I2" s="41" t="s">
        <v>42</v>
      </c>
      <c r="J2" s="40" t="s">
        <v>43</v>
      </c>
    </row>
    <row r="3" spans="2:15" x14ac:dyDescent="0.2">
      <c r="B3" s="15" t="s">
        <v>21</v>
      </c>
      <c r="C3" s="16">
        <f>SUM('Sheet1 (3)'!K4:K5)</f>
        <v>53</v>
      </c>
      <c r="D3" s="16">
        <f>SUM('Sheet1 (3)'!M4:M5)</f>
        <v>0</v>
      </c>
      <c r="E3" s="16">
        <f>SUM('Sheet1 (3)'!F4:F5)</f>
        <v>13</v>
      </c>
      <c r="F3" s="16">
        <f>SUM('Sheet1 (3)'!D4:D5)</f>
        <v>13</v>
      </c>
      <c r="G3" s="17">
        <f>SUM('Sheet1 (3)'!H4:H5)</f>
        <v>0</v>
      </c>
      <c r="H3" s="49">
        <v>0</v>
      </c>
      <c r="I3" s="14">
        <f>Table2[[#This Row],[Casos 24h]]/$E$14</f>
        <v>0.17567567567567569</v>
      </c>
      <c r="J3" s="14">
        <f t="shared" ref="J3:J14" si="0">C3/$C$14</f>
        <v>8.8480801335559262E-3</v>
      </c>
    </row>
    <row r="4" spans="2:15" x14ac:dyDescent="0.2">
      <c r="B4" s="15" t="s">
        <v>22</v>
      </c>
      <c r="C4" s="16">
        <f>SUM('Sheet1 (3)'!K6:K15)</f>
        <v>1419</v>
      </c>
      <c r="D4" s="16">
        <f>SUM('Sheet1 (3)'!M6:M15)</f>
        <v>6</v>
      </c>
      <c r="E4" s="16">
        <f>SUM('Sheet1 (3)'!F6:F15)</f>
        <v>6</v>
      </c>
      <c r="F4" s="16">
        <f>SUM('Sheet1 (3)'!D6:D15)</f>
        <v>0</v>
      </c>
      <c r="G4" s="17">
        <f>SUM('Sheet1 (3)'!H6:H15)</f>
        <v>0</v>
      </c>
      <c r="H4" s="16">
        <f>SUM('Sheet1 (3)'!N6:N10)</f>
        <v>4</v>
      </c>
      <c r="I4" s="14">
        <f>Table2[[#This Row],[Casos 24h]]/$E$14</f>
        <v>8.1081081081081086E-2</v>
      </c>
      <c r="J4" s="14">
        <f t="shared" si="0"/>
        <v>0.23689482470784642</v>
      </c>
    </row>
    <row r="5" spans="2:15" x14ac:dyDescent="0.2">
      <c r="B5" s="15" t="s">
        <v>23</v>
      </c>
      <c r="C5" s="16">
        <f>SUM('Sheet1 (3)'!K26:K28)</f>
        <v>373</v>
      </c>
      <c r="D5" s="16">
        <f>SUM('Sheet1 (3)'!M26:M28)</f>
        <v>0</v>
      </c>
      <c r="E5" s="16">
        <f>SUM('Sheet1 (3)'!F26:F28)</f>
        <v>29</v>
      </c>
      <c r="F5" s="16">
        <f>SUM('Sheet1 (3)'!D26:D28)</f>
        <v>22</v>
      </c>
      <c r="G5" s="16">
        <f>SUM('Sheet1 (3)'!H26:H28)</f>
        <v>0</v>
      </c>
      <c r="H5" s="16">
        <f>SUM('Sheet1 (3)'!N26:N28)</f>
        <v>12</v>
      </c>
      <c r="I5" s="14">
        <f>Table2[[#This Row],[Casos 24h]]/$E$14</f>
        <v>0.39189189189189189</v>
      </c>
      <c r="J5" s="14">
        <f t="shared" si="0"/>
        <v>6.2270450751252086E-2</v>
      </c>
    </row>
    <row r="6" spans="2:15" x14ac:dyDescent="0.2">
      <c r="B6" s="15" t="s">
        <v>29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4">
        <f>Table2[[#This Row],[Casos 24h]]/$E$14</f>
        <v>0</v>
      </c>
      <c r="J6" s="14">
        <f t="shared" si="0"/>
        <v>0</v>
      </c>
    </row>
    <row r="7" spans="2:15" x14ac:dyDescent="0.2">
      <c r="B7" s="15" t="s">
        <v>24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4">
        <f>Table2[[#This Row],[Casos 24h]]/$E$14</f>
        <v>0</v>
      </c>
      <c r="J7" s="14">
        <f t="shared" si="0"/>
        <v>0</v>
      </c>
    </row>
    <row r="8" spans="2:15" x14ac:dyDescent="0.2">
      <c r="B8" s="15" t="s">
        <v>34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4">
        <f>Table2[[#This Row],[Casos 24h]]/$E$14</f>
        <v>0</v>
      </c>
      <c r="J8" s="14">
        <f t="shared" si="0"/>
        <v>0</v>
      </c>
    </row>
    <row r="9" spans="2:15" x14ac:dyDescent="0.2">
      <c r="B9" s="15" t="s">
        <v>33</v>
      </c>
      <c r="C9" s="16">
        <f>SUM('Sheet1 (3)'!K16:K18)</f>
        <v>1190</v>
      </c>
      <c r="D9" s="16">
        <f>SUM('Sheet1 (3)'!M16:M18)</f>
        <v>1</v>
      </c>
      <c r="E9" s="16">
        <f>SUM('Sheet1 (3)'!F16:F18)</f>
        <v>8</v>
      </c>
      <c r="F9" s="16">
        <f>SUM('Sheet1 (3)'!D16:D18)</f>
        <v>8</v>
      </c>
      <c r="G9" s="17">
        <f>SUM('Sheet1 (3)'!H16:H18)</f>
        <v>0</v>
      </c>
      <c r="H9" s="16">
        <f>SUM('Sheet1 (3)'!N16:N18)</f>
        <v>13</v>
      </c>
      <c r="I9" s="14">
        <f>Table2[[#This Row],[Casos 24h]]/$E$14</f>
        <v>0.10810810810810811</v>
      </c>
      <c r="J9" s="14">
        <f t="shared" si="0"/>
        <v>0.19866444073455761</v>
      </c>
      <c r="K9" s="14"/>
    </row>
    <row r="10" spans="2:15" x14ac:dyDescent="0.2">
      <c r="B10" s="15" t="s">
        <v>39</v>
      </c>
      <c r="C10" s="16">
        <f>SUM('Sheet1 (3)'!K19:K21)</f>
        <v>799</v>
      </c>
      <c r="D10" s="16">
        <f>SUM('Sheet1 (3)'!M19:M20)</f>
        <v>1</v>
      </c>
      <c r="E10" s="16">
        <f>SUM('Sheet1 (3)'!F19:F21)</f>
        <v>6</v>
      </c>
      <c r="F10" s="16">
        <f>SUM('Sheet1 (3)'!D19:D21)</f>
        <v>3</v>
      </c>
      <c r="G10" s="16">
        <f>SUM('Sheet1 (3)'!H19:H20)</f>
        <v>0</v>
      </c>
      <c r="H10" s="16">
        <f>SUM('Sheet1 (3)'!N19:N20)</f>
        <v>7</v>
      </c>
      <c r="I10" s="14">
        <f>Table2[[#This Row],[Casos 24h]]/$E$14</f>
        <v>8.1081081081081086E-2</v>
      </c>
      <c r="J10" s="14">
        <f t="shared" si="0"/>
        <v>0.13338898163606011</v>
      </c>
    </row>
    <row r="11" spans="2:15" x14ac:dyDescent="0.2">
      <c r="B11" s="15" t="s">
        <v>53</v>
      </c>
      <c r="C11" s="16">
        <f>SUM('Sheet1 (3)'!K22:K25)</f>
        <v>2156</v>
      </c>
      <c r="D11" s="16">
        <f>SUM('Sheet1 (3)'!M22:M25)</f>
        <v>4</v>
      </c>
      <c r="E11" s="16">
        <f>SUM('Sheet1 (3)'!F22:F25)</f>
        <v>12</v>
      </c>
      <c r="F11" s="16">
        <f>SUM('Sheet1 (3)'!D22:D25)</f>
        <v>12</v>
      </c>
      <c r="G11" s="17">
        <f>SUM('Sheet1 (3)'!H22:H22)</f>
        <v>0</v>
      </c>
      <c r="H11" s="16">
        <f>SUM('Sheet1 (3)'!N22:N22)</f>
        <v>3</v>
      </c>
      <c r="I11" s="14">
        <f>Table2[[#This Row],[Casos 24h]]/$E$14</f>
        <v>0.16216216216216217</v>
      </c>
      <c r="J11" s="14">
        <f t="shared" si="0"/>
        <v>0.3599332220367279</v>
      </c>
    </row>
    <row r="12" spans="2:15" x14ac:dyDescent="0.2">
      <c r="B12" s="15" t="s">
        <v>56</v>
      </c>
      <c r="C12" s="16">
        <v>0</v>
      </c>
      <c r="D12" s="16">
        <v>0</v>
      </c>
      <c r="E12" s="16">
        <v>0</v>
      </c>
      <c r="F12" s="16">
        <v>0</v>
      </c>
      <c r="G12" s="17">
        <v>0</v>
      </c>
      <c r="H12" s="16">
        <v>0</v>
      </c>
      <c r="I12" s="14">
        <f>Table2[[#This Row],[Casos 24h]]/$E$14</f>
        <v>0</v>
      </c>
      <c r="J12" s="27">
        <f t="shared" si="0"/>
        <v>0</v>
      </c>
    </row>
    <row r="13" spans="2:15" x14ac:dyDescent="0.2">
      <c r="B13" s="15" t="s">
        <v>67</v>
      </c>
      <c r="C13" s="16">
        <v>0</v>
      </c>
      <c r="D13" s="16">
        <v>0</v>
      </c>
      <c r="E13" s="16">
        <v>0</v>
      </c>
      <c r="F13" s="16">
        <v>0</v>
      </c>
      <c r="G13" s="17">
        <v>0</v>
      </c>
      <c r="H13" s="16">
        <v>0</v>
      </c>
      <c r="I13" s="14">
        <f>Table2[[#This Row],[Casos 24h]]/$E$14</f>
        <v>0</v>
      </c>
      <c r="J13" s="47">
        <f t="shared" si="0"/>
        <v>0</v>
      </c>
    </row>
    <row r="14" spans="2:15" x14ac:dyDescent="0.2">
      <c r="B14" s="23" t="s">
        <v>11</v>
      </c>
      <c r="C14" s="24">
        <f>SUM(C3:C13)</f>
        <v>5990</v>
      </c>
      <c r="D14" s="24">
        <f>SUM(D3:D13)</f>
        <v>12</v>
      </c>
      <c r="E14" s="24">
        <f t="shared" ref="E14:G14" si="1">SUM(E3:E13)</f>
        <v>74</v>
      </c>
      <c r="F14" s="24">
        <f t="shared" si="1"/>
        <v>58</v>
      </c>
      <c r="G14" s="24">
        <f t="shared" si="1"/>
        <v>0</v>
      </c>
      <c r="H14" s="24">
        <f t="shared" ref="H14" si="2">SUM(H3:H13)</f>
        <v>39</v>
      </c>
      <c r="I14" s="14">
        <f>Table2[[#This Row],[Casos 24h]]/$E$14</f>
        <v>1</v>
      </c>
      <c r="J14" s="14">
        <f t="shared" si="0"/>
        <v>1</v>
      </c>
    </row>
    <row r="15" spans="2:15" x14ac:dyDescent="0.2">
      <c r="O15" s="28"/>
    </row>
    <row r="16" spans="2:15" hidden="1" x14ac:dyDescent="0.2">
      <c r="B16" t="s">
        <v>47</v>
      </c>
    </row>
    <row r="17" spans="2:12" ht="33.75" hidden="1" customHeight="1" x14ac:dyDescent="0.2">
      <c r="B17" s="18" t="s">
        <v>28</v>
      </c>
      <c r="C17" s="20" t="s">
        <v>65</v>
      </c>
      <c r="D17" s="21" t="s">
        <v>57</v>
      </c>
      <c r="F17" t="s">
        <v>61</v>
      </c>
      <c r="H17" s="39" t="s">
        <v>63</v>
      </c>
      <c r="I17" s="39" t="s">
        <v>62</v>
      </c>
      <c r="J17" s="39"/>
      <c r="K17" s="39" t="s">
        <v>64</v>
      </c>
      <c r="L17" s="39" t="s">
        <v>62</v>
      </c>
    </row>
    <row r="18" spans="2:12" hidden="1" x14ac:dyDescent="0.2">
      <c r="B18" s="15" t="s">
        <v>21</v>
      </c>
      <c r="C18" s="16" t="e">
        <f>SUM('Week 49'!#REF!)</f>
        <v>#REF!</v>
      </c>
      <c r="D18" s="16" t="e">
        <f>SUM('Week 49'!#REF!)</f>
        <v>#REF!</v>
      </c>
      <c r="F18" s="14" t="e">
        <f>Table26[[#This Row],[Casos Week 16]]/$C$29</f>
        <v>#REF!</v>
      </c>
      <c r="H18" s="11">
        <v>26</v>
      </c>
      <c r="I18" s="28" t="e">
        <f>C18/H18-1</f>
        <v>#REF!</v>
      </c>
      <c r="K18">
        <v>2</v>
      </c>
      <c r="L18" s="28" t="e">
        <f>Table26[[#This Row],[Obitos Week 15]]/K18-1</f>
        <v>#REF!</v>
      </c>
    </row>
    <row r="19" spans="2:12" hidden="1" x14ac:dyDescent="0.2">
      <c r="B19" s="15" t="s">
        <v>22</v>
      </c>
      <c r="C19" s="16" t="e">
        <f>SUM('Week 49'!#REF!)</f>
        <v>#REF!</v>
      </c>
      <c r="D19" s="16" t="e">
        <f>SUM('Week 49'!#REF!)</f>
        <v>#REF!</v>
      </c>
      <c r="F19" s="14" t="e">
        <f>Table26[[#This Row],[Casos Week 16]]/$C$29</f>
        <v>#REF!</v>
      </c>
      <c r="H19" s="11">
        <v>52</v>
      </c>
      <c r="I19" s="28" t="e">
        <f t="shared" ref="I19:I29" si="3">C19/H19-1</f>
        <v>#REF!</v>
      </c>
      <c r="K19">
        <v>0</v>
      </c>
      <c r="L19" s="28" t="e">
        <f>Table26[[#This Row],[Obitos Week 15]]/K19-1</f>
        <v>#REF!</v>
      </c>
    </row>
    <row r="20" spans="2:12" hidden="1" x14ac:dyDescent="0.2">
      <c r="B20" s="15" t="s">
        <v>23</v>
      </c>
      <c r="C20" s="16" t="e">
        <f>SUM('Week 49'!#REF!)</f>
        <v>#REF!</v>
      </c>
      <c r="D20" s="16" t="e">
        <f>SUM('Week 49'!#REF!)</f>
        <v>#REF!</v>
      </c>
      <c r="F20" s="14" t="e">
        <f>Table26[[#This Row],[Casos Week 16]]/$C$29</f>
        <v>#REF!</v>
      </c>
      <c r="H20" s="11">
        <v>557</v>
      </c>
      <c r="I20" s="28" t="e">
        <f t="shared" si="3"/>
        <v>#REF!</v>
      </c>
      <c r="K20">
        <v>14</v>
      </c>
      <c r="L20" s="28" t="e">
        <f>Table26[[#This Row],[Obitos Week 15]]/K20-1</f>
        <v>#REF!</v>
      </c>
    </row>
    <row r="21" spans="2:12" hidden="1" x14ac:dyDescent="0.2">
      <c r="B21" s="15" t="s">
        <v>29</v>
      </c>
      <c r="C21" s="16" t="e">
        <f>SUM('Week 49'!#REF!)</f>
        <v>#REF!</v>
      </c>
      <c r="D21" s="16" t="e">
        <f>SUM('Week 49'!#REF!)</f>
        <v>#REF!</v>
      </c>
      <c r="F21" s="14" t="e">
        <f>Table26[[#This Row],[Casos Week 16]]/$C$29</f>
        <v>#REF!</v>
      </c>
      <c r="H21" s="11">
        <v>108</v>
      </c>
      <c r="I21" s="28" t="e">
        <f t="shared" si="3"/>
        <v>#REF!</v>
      </c>
      <c r="K21">
        <v>0</v>
      </c>
      <c r="L21" s="28" t="e">
        <f>Table26[[#This Row],[Obitos Week 15]]/K21-1</f>
        <v>#REF!</v>
      </c>
    </row>
    <row r="22" spans="2:12" hidden="1" x14ac:dyDescent="0.2">
      <c r="B22" s="15" t="s">
        <v>24</v>
      </c>
      <c r="C22" s="16" t="e">
        <f>SUM('Week 49'!#REF!)</f>
        <v>#REF!</v>
      </c>
      <c r="D22" s="16" t="e">
        <f>SUM('Week 49'!#REF!)</f>
        <v>#REF!</v>
      </c>
      <c r="F22" s="14" t="e">
        <f>Table26[[#This Row],[Casos Week 16]]/$C$29</f>
        <v>#REF!</v>
      </c>
      <c r="H22" s="11">
        <v>0</v>
      </c>
      <c r="I22" s="28">
        <v>0</v>
      </c>
      <c r="K22">
        <v>0</v>
      </c>
      <c r="L22" s="28" t="e">
        <f>Table26[[#This Row],[Obitos Week 15]]/K22-1</f>
        <v>#REF!</v>
      </c>
    </row>
    <row r="23" spans="2:12" hidden="1" x14ac:dyDescent="0.2">
      <c r="B23" s="15" t="s">
        <v>34</v>
      </c>
      <c r="C23" s="16" t="e">
        <f>SUM('Week 49'!#REF!)</f>
        <v>#REF!</v>
      </c>
      <c r="D23" s="16" t="e">
        <f>SUM('Week 49'!#REF!)</f>
        <v>#REF!</v>
      </c>
      <c r="F23" s="14" t="e">
        <f>Table26[[#This Row],[Casos Week 16]]/$C$29</f>
        <v>#REF!</v>
      </c>
      <c r="H23" s="11">
        <v>62</v>
      </c>
      <c r="I23" s="28" t="e">
        <f t="shared" si="3"/>
        <v>#REF!</v>
      </c>
      <c r="K23">
        <v>2</v>
      </c>
      <c r="L23" s="28" t="e">
        <f>Table26[[#This Row],[Obitos Week 15]]/K23-1</f>
        <v>#REF!</v>
      </c>
    </row>
    <row r="24" spans="2:12" hidden="1" x14ac:dyDescent="0.2">
      <c r="B24" s="15" t="s">
        <v>33</v>
      </c>
      <c r="C24" s="16" t="e">
        <f>SUM('Week 49'!#REF!)</f>
        <v>#REF!</v>
      </c>
      <c r="D24" s="16" t="e">
        <f>SUM('Week 49'!#REF!)</f>
        <v>#REF!</v>
      </c>
      <c r="F24" s="14" t="e">
        <f>Table26[[#This Row],[Casos Week 16]]/$C$29</f>
        <v>#REF!</v>
      </c>
      <c r="H24" s="11">
        <v>1757</v>
      </c>
      <c r="I24" s="28" t="e">
        <f t="shared" si="3"/>
        <v>#REF!</v>
      </c>
      <c r="K24">
        <v>0</v>
      </c>
      <c r="L24" s="28" t="e">
        <f>Table26[[#This Row],[Obitos Week 15]]/K24-1</f>
        <v>#REF!</v>
      </c>
    </row>
    <row r="25" spans="2:12" hidden="1" x14ac:dyDescent="0.2">
      <c r="B25" s="15" t="s">
        <v>39</v>
      </c>
      <c r="C25" s="16" t="e">
        <f>SUM('Week 49'!#REF!)</f>
        <v>#REF!</v>
      </c>
      <c r="D25" s="16" t="e">
        <f>SUM('Week 49'!#REF!)</f>
        <v>#REF!</v>
      </c>
      <c r="F25" s="14" t="e">
        <f>Table26[[#This Row],[Casos Week 16]]/$C$29</f>
        <v>#REF!</v>
      </c>
      <c r="H25" s="11">
        <v>97</v>
      </c>
      <c r="I25" s="28" t="e">
        <f t="shared" si="3"/>
        <v>#REF!</v>
      </c>
      <c r="K25">
        <v>0</v>
      </c>
      <c r="L25" s="28" t="e">
        <f>Table26[[#This Row],[Obitos Week 15]]/K25-1</f>
        <v>#REF!</v>
      </c>
    </row>
    <row r="26" spans="2:12" hidden="1" x14ac:dyDescent="0.2">
      <c r="B26" s="15" t="s">
        <v>53</v>
      </c>
      <c r="C26" s="16" t="e">
        <f>SUM('Week 49'!#REF!)</f>
        <v>#REF!</v>
      </c>
      <c r="D26" s="17" t="e">
        <f>'Week 49'!#REF!</f>
        <v>#REF!</v>
      </c>
      <c r="F26" s="14" t="e">
        <f>Table26[[#This Row],[Casos Week 16]]/$C$29</f>
        <v>#REF!</v>
      </c>
      <c r="H26" s="11">
        <v>249</v>
      </c>
      <c r="I26" s="28" t="e">
        <f t="shared" si="3"/>
        <v>#REF!</v>
      </c>
      <c r="K26">
        <v>1</v>
      </c>
      <c r="L26" s="28" t="e">
        <f>Table26[[#This Row],[Obitos Week 15]]/K26-1</f>
        <v>#REF!</v>
      </c>
    </row>
    <row r="27" spans="2:12" hidden="1" x14ac:dyDescent="0.2">
      <c r="B27" s="15" t="s">
        <v>56</v>
      </c>
      <c r="C27" s="16" t="e">
        <f>'Week 49'!#REF!</f>
        <v>#REF!</v>
      </c>
      <c r="D27" s="16" t="e">
        <f>'Week 49'!#REF!</f>
        <v>#REF!</v>
      </c>
      <c r="F27" s="14" t="e">
        <f>Table26[[#This Row],[Casos Week 16]]/$C$29</f>
        <v>#REF!</v>
      </c>
      <c r="H27" s="11">
        <v>0</v>
      </c>
      <c r="I27" s="28" t="e">
        <f t="shared" si="3"/>
        <v>#REF!</v>
      </c>
      <c r="L27" s="28" t="e">
        <f>Table26[[#This Row],[Obitos Week 15]]/K27-1</f>
        <v>#REF!</v>
      </c>
    </row>
    <row r="28" spans="2:12" hidden="1" x14ac:dyDescent="0.2">
      <c r="B28" s="15" t="s">
        <v>67</v>
      </c>
      <c r="C28" s="16"/>
      <c r="D28" s="17"/>
      <c r="F28" s="14"/>
      <c r="H28" s="11"/>
      <c r="I28" s="28"/>
      <c r="L28" s="28"/>
    </row>
    <row r="29" spans="2:12" hidden="1" x14ac:dyDescent="0.2">
      <c r="B29" s="23" t="s">
        <v>11</v>
      </c>
      <c r="C29" s="24" t="e">
        <f>SUM(C18:C28)</f>
        <v>#REF!</v>
      </c>
      <c r="D29" s="24" t="e">
        <f>SUM(D18:D27)</f>
        <v>#REF!</v>
      </c>
      <c r="F29" s="14" t="e">
        <f>Table26[[#This Row],[Casos Week 16]]/$C$29</f>
        <v>#REF!</v>
      </c>
      <c r="H29">
        <f>SUM(H18:H27)</f>
        <v>2908</v>
      </c>
      <c r="I29" s="28" t="e">
        <f t="shared" si="3"/>
        <v>#REF!</v>
      </c>
      <c r="K29">
        <f>SUM(K18:K27)</f>
        <v>19</v>
      </c>
      <c r="L29" s="28" t="e">
        <f>Table26[[#This Row],[Obitos Week 15]]/K29-1</f>
        <v>#REF!</v>
      </c>
    </row>
    <row r="32" spans="2:12" ht="32" x14ac:dyDescent="0.2">
      <c r="B32" s="34" t="s">
        <v>28</v>
      </c>
      <c r="C32" s="35" t="s">
        <v>59</v>
      </c>
      <c r="D32" s="35" t="s">
        <v>60</v>
      </c>
      <c r="E32" s="35" t="s">
        <v>58</v>
      </c>
    </row>
    <row r="33" spans="2:5" x14ac:dyDescent="0.2">
      <c r="B33" s="29" t="s">
        <v>21</v>
      </c>
      <c r="C33" s="30">
        <f>C3</f>
        <v>53</v>
      </c>
      <c r="D33" s="30">
        <f t="shared" ref="C33:D43" si="4">D3</f>
        <v>0</v>
      </c>
      <c r="E33" s="36">
        <v>0</v>
      </c>
    </row>
    <row r="34" spans="2:5" x14ac:dyDescent="0.2">
      <c r="B34" s="31" t="s">
        <v>22</v>
      </c>
      <c r="C34" s="30">
        <f t="shared" si="4"/>
        <v>1419</v>
      </c>
      <c r="D34" s="30">
        <f t="shared" si="4"/>
        <v>6</v>
      </c>
      <c r="E34" s="37">
        <f t="shared" ref="E34:E44" si="5">D34/C34</f>
        <v>4.2283298097251587E-3</v>
      </c>
    </row>
    <row r="35" spans="2:5" x14ac:dyDescent="0.2">
      <c r="B35" s="29" t="s">
        <v>23</v>
      </c>
      <c r="C35" s="30">
        <f t="shared" si="4"/>
        <v>373</v>
      </c>
      <c r="D35" s="30">
        <f t="shared" si="4"/>
        <v>0</v>
      </c>
      <c r="E35" s="36">
        <v>0</v>
      </c>
    </row>
    <row r="36" spans="2:5" x14ac:dyDescent="0.2">
      <c r="B36" s="31" t="s">
        <v>29</v>
      </c>
      <c r="C36" s="30">
        <f t="shared" si="4"/>
        <v>0</v>
      </c>
      <c r="D36" s="30">
        <f t="shared" si="4"/>
        <v>0</v>
      </c>
      <c r="E36" s="37">
        <v>0</v>
      </c>
    </row>
    <row r="37" spans="2:5" x14ac:dyDescent="0.2">
      <c r="B37" s="29" t="s">
        <v>24</v>
      </c>
      <c r="C37" s="30">
        <f t="shared" si="4"/>
        <v>0</v>
      </c>
      <c r="D37" s="30">
        <f t="shared" si="4"/>
        <v>0</v>
      </c>
      <c r="E37" s="36">
        <v>0</v>
      </c>
    </row>
    <row r="38" spans="2:5" x14ac:dyDescent="0.2">
      <c r="B38" s="31" t="s">
        <v>34</v>
      </c>
      <c r="C38" s="30">
        <f t="shared" si="4"/>
        <v>0</v>
      </c>
      <c r="D38" s="30">
        <f t="shared" si="4"/>
        <v>0</v>
      </c>
      <c r="E38" s="37">
        <v>0</v>
      </c>
    </row>
    <row r="39" spans="2:5" x14ac:dyDescent="0.2">
      <c r="B39" s="29" t="s">
        <v>33</v>
      </c>
      <c r="C39" s="30">
        <f t="shared" si="4"/>
        <v>1190</v>
      </c>
      <c r="D39" s="30">
        <f t="shared" si="4"/>
        <v>1</v>
      </c>
      <c r="E39" s="36">
        <f t="shared" si="5"/>
        <v>8.4033613445378156E-4</v>
      </c>
    </row>
    <row r="40" spans="2:5" x14ac:dyDescent="0.2">
      <c r="B40" s="31" t="s">
        <v>39</v>
      </c>
      <c r="C40" s="30">
        <f>C10</f>
        <v>799</v>
      </c>
      <c r="D40" s="30">
        <f t="shared" si="4"/>
        <v>1</v>
      </c>
      <c r="E40" s="37">
        <f t="shared" si="5"/>
        <v>1.2515644555694619E-3</v>
      </c>
    </row>
    <row r="41" spans="2:5" x14ac:dyDescent="0.2">
      <c r="B41" s="29" t="s">
        <v>53</v>
      </c>
      <c r="C41" s="30">
        <f t="shared" si="4"/>
        <v>2156</v>
      </c>
      <c r="D41" s="30">
        <f t="shared" si="4"/>
        <v>4</v>
      </c>
      <c r="E41" s="36">
        <f t="shared" si="5"/>
        <v>1.8552875695732839E-3</v>
      </c>
    </row>
    <row r="42" spans="2:5" x14ac:dyDescent="0.2">
      <c r="B42" s="31" t="s">
        <v>56</v>
      </c>
      <c r="C42" s="30">
        <f t="shared" si="4"/>
        <v>0</v>
      </c>
      <c r="D42" s="30">
        <f t="shared" si="4"/>
        <v>0</v>
      </c>
      <c r="E42" s="37">
        <v>0</v>
      </c>
    </row>
    <row r="43" spans="2:5" x14ac:dyDescent="0.2">
      <c r="B43" s="31" t="s">
        <v>67</v>
      </c>
      <c r="C43" s="30">
        <f t="shared" si="4"/>
        <v>0</v>
      </c>
      <c r="D43" s="30">
        <f t="shared" si="4"/>
        <v>0</v>
      </c>
      <c r="E43" s="37">
        <v>0</v>
      </c>
    </row>
    <row r="44" spans="2:5" x14ac:dyDescent="0.2">
      <c r="B44" s="32" t="s">
        <v>11</v>
      </c>
      <c r="C44" s="33">
        <f>SUM(C33:C43)</f>
        <v>5990</v>
      </c>
      <c r="D44" s="33">
        <f t="shared" ref="D44" si="6">SUM(D33:D42)</f>
        <v>12</v>
      </c>
      <c r="E44" s="38">
        <f t="shared" si="5"/>
        <v>2.0033388981636059E-3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H11 D10:D11 G10 H10 D9:H9 G11 F10:F11 D6:G6 D5:G5 D4:G4 D3:G3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8"/>
  <sheetViews>
    <sheetView zoomScale="87" zoomScaleNormal="87" workbookViewId="0">
      <pane xSplit="3" ySplit="3" topLeftCell="D29" activePane="bottomRight" state="frozen"/>
      <selection pane="topRight" activeCell="D1" sqref="D1"/>
      <selection pane="bottomLeft" activeCell="A6" sqref="A6"/>
      <selection pane="bottomRight" activeCell="B35" sqref="B35"/>
    </sheetView>
  </sheetViews>
  <sheetFormatPr baseColWidth="10" defaultColWidth="8.83203125" defaultRowHeight="15" outlineLevelCol="2" x14ac:dyDescent="0.2"/>
  <cols>
    <col min="1" max="1" width="2" style="48" customWidth="1"/>
    <col min="2" max="2" width="16.5" customWidth="1"/>
    <col min="3" max="3" width="20.6640625" bestFit="1" customWidth="1"/>
    <col min="4" max="4" width="17" bestFit="1" customWidth="1"/>
    <col min="5" max="5" width="14.33203125" bestFit="1" customWidth="1"/>
    <col min="6" max="6" width="8.6640625" customWidth="1"/>
    <col min="7" max="7" width="6.33203125" customWidth="1"/>
    <col min="8" max="8" width="8" customWidth="1"/>
    <col min="9" max="9" width="17.5" customWidth="1"/>
    <col min="10" max="10" width="14.5" customWidth="1"/>
    <col min="11" max="11" width="8.33203125" customWidth="1"/>
    <col min="12" max="12" width="8" customWidth="1"/>
    <col min="13" max="13" width="8.5" customWidth="1"/>
    <col min="14" max="14" width="15.5" customWidth="1"/>
    <col min="15" max="15" width="13.5" customWidth="1"/>
    <col min="16" max="17" width="15.5" customWidth="1"/>
    <col min="18" max="18" width="13.5" hidden="1" customWidth="1"/>
    <col min="19" max="19" width="14.5" customWidth="1"/>
    <col min="20" max="20" width="5.83203125" hidden="1" customWidth="1" outlineLevel="2"/>
    <col min="21" max="21" width="9.1640625" style="11" hidden="1" customWidth="1" outlineLevel="2"/>
    <col min="22" max="22" width="8" style="11" hidden="1" customWidth="1" outlineLevel="2"/>
    <col min="23" max="23" width="16.33203125" style="11" hidden="1" customWidth="1" outlineLevel="2"/>
    <col min="24" max="25" width="11.33203125" style="11" hidden="1" customWidth="1" outlineLevel="2"/>
    <col min="26" max="26" width="8.6640625" collapsed="1"/>
    <col min="27" max="30" width="9.1640625" style="25" hidden="1" customWidth="1"/>
    <col min="31" max="31" width="8.83203125" style="25" customWidth="1"/>
  </cols>
  <sheetData>
    <row r="1" spans="1:32" x14ac:dyDescent="0.2">
      <c r="AA1" s="25" t="s">
        <v>68</v>
      </c>
    </row>
    <row r="2" spans="1:32" ht="29.5" customHeight="1" x14ac:dyDescent="0.2">
      <c r="B2" s="282" t="s">
        <v>41</v>
      </c>
      <c r="C2" s="284" t="s">
        <v>30</v>
      </c>
      <c r="D2" s="284" t="s">
        <v>1</v>
      </c>
      <c r="E2" s="284"/>
      <c r="F2" s="284"/>
      <c r="G2" s="284"/>
      <c r="H2" s="284"/>
      <c r="I2" s="284" t="s">
        <v>2</v>
      </c>
      <c r="J2" s="284"/>
      <c r="K2" s="284"/>
      <c r="L2" s="284"/>
      <c r="M2" s="284"/>
      <c r="N2" s="284" t="s">
        <v>3</v>
      </c>
      <c r="O2" s="285" t="s">
        <v>93</v>
      </c>
      <c r="P2" s="285" t="s">
        <v>94</v>
      </c>
      <c r="Q2" s="284" t="s">
        <v>4</v>
      </c>
      <c r="R2" s="284" t="s">
        <v>31</v>
      </c>
      <c r="S2" s="296" t="s">
        <v>32</v>
      </c>
      <c r="W2" s="295" t="s">
        <v>35</v>
      </c>
      <c r="X2" s="295" t="s">
        <v>36</v>
      </c>
      <c r="Y2" s="42"/>
    </row>
    <row r="3" spans="1:32" ht="19.5" customHeight="1" thickBot="1" x14ac:dyDescent="0.25">
      <c r="B3" s="283"/>
      <c r="C3" s="285"/>
      <c r="D3" s="189" t="s">
        <v>5</v>
      </c>
      <c r="E3" s="189" t="s">
        <v>52</v>
      </c>
      <c r="F3" s="189" t="s">
        <v>40</v>
      </c>
      <c r="G3" s="189" t="s">
        <v>6</v>
      </c>
      <c r="H3" s="189" t="s">
        <v>7</v>
      </c>
      <c r="I3" s="189" t="s">
        <v>5</v>
      </c>
      <c r="J3" s="189" t="s">
        <v>52</v>
      </c>
      <c r="K3" s="189" t="s">
        <v>40</v>
      </c>
      <c r="L3" s="189" t="s">
        <v>6</v>
      </c>
      <c r="M3" s="189" t="s">
        <v>7</v>
      </c>
      <c r="N3" s="284"/>
      <c r="O3" s="324"/>
      <c r="P3" s="324"/>
      <c r="Q3" s="284"/>
      <c r="R3" s="284"/>
      <c r="S3" s="296"/>
      <c r="U3" s="11" t="s">
        <v>37</v>
      </c>
      <c r="V3" s="11" t="s">
        <v>38</v>
      </c>
      <c r="W3" s="295"/>
      <c r="X3" s="295"/>
      <c r="Y3" s="42"/>
      <c r="AA3" s="25" t="s">
        <v>48</v>
      </c>
      <c r="AB3" s="25" t="s">
        <v>49</v>
      </c>
      <c r="AC3" s="25" t="s">
        <v>50</v>
      </c>
      <c r="AD3" s="25" t="s">
        <v>51</v>
      </c>
    </row>
    <row r="4" spans="1:32" ht="19.5" customHeight="1" x14ac:dyDescent="0.2">
      <c r="B4" s="318" t="s">
        <v>21</v>
      </c>
      <c r="C4" s="248" t="s">
        <v>103</v>
      </c>
      <c r="D4" s="186">
        <f>'Sheet1 (3)'!D4</f>
        <v>3</v>
      </c>
      <c r="E4" s="186">
        <f>'Sheet1 (3)'!E4</f>
        <v>0</v>
      </c>
      <c r="F4" s="65">
        <f>'Sheet1 (3)'!F4</f>
        <v>3</v>
      </c>
      <c r="G4" s="65">
        <f>'Sheet1 (3)'!G4</f>
        <v>8</v>
      </c>
      <c r="H4" s="65">
        <f>'Sheet1 (3)'!H4</f>
        <v>0</v>
      </c>
      <c r="I4" s="65">
        <f>'Sheet1 (3)'!I4</f>
        <v>30</v>
      </c>
      <c r="J4" s="65">
        <f>'Sheet1 (3)'!J4</f>
        <v>0</v>
      </c>
      <c r="K4" s="65">
        <f>'Sheet1 (3)'!K4</f>
        <v>30</v>
      </c>
      <c r="L4" s="65">
        <f>'Sheet1 (3)'!L4</f>
        <v>27</v>
      </c>
      <c r="M4" s="65">
        <f>'Sheet1 (3)'!M4</f>
        <v>0</v>
      </c>
      <c r="N4" s="65">
        <f>'Sheet1 (3)'!N4</f>
        <v>3</v>
      </c>
      <c r="O4" s="269">
        <v>20</v>
      </c>
      <c r="P4" s="271">
        <f t="shared" ref="P4:P6" si="0">N4/O4</f>
        <v>0.15</v>
      </c>
      <c r="Q4" s="273">
        <f t="shared" ref="Q4:Q6" si="1">M4/K4</f>
        <v>0</v>
      </c>
      <c r="R4" s="105">
        <v>324278.6971467312</v>
      </c>
      <c r="S4" s="66">
        <f t="shared" ref="S4:S8" si="2">(K4/R4)*100000</f>
        <v>9.2513015082287247</v>
      </c>
      <c r="W4" s="42"/>
      <c r="X4" s="42"/>
      <c r="Y4" s="42"/>
    </row>
    <row r="5" spans="1:32" ht="19.5" customHeight="1" thickBot="1" x14ac:dyDescent="0.25">
      <c r="B5" s="319"/>
      <c r="C5" s="265" t="s">
        <v>104</v>
      </c>
      <c r="D5" s="187">
        <f>'Sheet1 (3)'!D5</f>
        <v>10</v>
      </c>
      <c r="E5" s="187">
        <f>'Sheet1 (3)'!E5</f>
        <v>0</v>
      </c>
      <c r="F5" s="92">
        <f>'Sheet1 (3)'!F5</f>
        <v>10</v>
      </c>
      <c r="G5" s="92">
        <f>'Sheet1 (3)'!G5</f>
        <v>4</v>
      </c>
      <c r="H5" s="92">
        <f>'Sheet1 (3)'!H5</f>
        <v>0</v>
      </c>
      <c r="I5" s="92">
        <f>'Sheet1 (3)'!I5</f>
        <v>23</v>
      </c>
      <c r="J5" s="92">
        <f>'Sheet1 (3)'!J5</f>
        <v>0</v>
      </c>
      <c r="K5" s="92">
        <f>'Sheet1 (3)'!K5</f>
        <v>23</v>
      </c>
      <c r="L5" s="92">
        <f>'Sheet1 (3)'!L5</f>
        <v>12</v>
      </c>
      <c r="M5" s="92">
        <f>'Sheet1 (3)'!M5</f>
        <v>0</v>
      </c>
      <c r="N5" s="92">
        <f>'Sheet1 (3)'!N5</f>
        <v>11</v>
      </c>
      <c r="O5" s="270">
        <v>4</v>
      </c>
      <c r="P5" s="272">
        <f t="shared" si="0"/>
        <v>2.75</v>
      </c>
      <c r="Q5" s="274">
        <f t="shared" si="1"/>
        <v>0</v>
      </c>
      <c r="R5" s="268">
        <v>91533.311947907307</v>
      </c>
      <c r="S5" s="126">
        <f t="shared" si="2"/>
        <v>25.127463991567982</v>
      </c>
      <c r="W5" s="42"/>
      <c r="X5" s="42"/>
      <c r="Y5" s="42"/>
    </row>
    <row r="6" spans="1:32" ht="19.5" customHeight="1" thickBot="1" x14ac:dyDescent="0.25">
      <c r="B6" s="320"/>
      <c r="C6" s="229" t="s">
        <v>105</v>
      </c>
      <c r="D6" s="228">
        <f t="shared" ref="D6:E6" si="3">SUM(D4:D5)</f>
        <v>13</v>
      </c>
      <c r="E6" s="228">
        <f t="shared" si="3"/>
        <v>0</v>
      </c>
      <c r="F6" s="228">
        <f>SUM(F4:F5)</f>
        <v>13</v>
      </c>
      <c r="G6" s="228">
        <f t="shared" ref="G6:O6" si="4">SUM(G4:G5)</f>
        <v>12</v>
      </c>
      <c r="H6" s="228">
        <f t="shared" si="4"/>
        <v>0</v>
      </c>
      <c r="I6" s="228">
        <f t="shared" si="4"/>
        <v>53</v>
      </c>
      <c r="J6" s="228">
        <f t="shared" si="4"/>
        <v>0</v>
      </c>
      <c r="K6" s="228">
        <f t="shared" si="4"/>
        <v>53</v>
      </c>
      <c r="L6" s="228">
        <f t="shared" si="4"/>
        <v>39</v>
      </c>
      <c r="M6" s="228">
        <f t="shared" si="4"/>
        <v>0</v>
      </c>
      <c r="N6" s="228">
        <f t="shared" si="4"/>
        <v>14</v>
      </c>
      <c r="O6" s="228">
        <f t="shared" si="4"/>
        <v>24</v>
      </c>
      <c r="P6" s="230">
        <f t="shared" si="0"/>
        <v>0.58333333333333337</v>
      </c>
      <c r="Q6" s="231">
        <f t="shared" si="1"/>
        <v>0</v>
      </c>
      <c r="R6" s="232">
        <v>2202817</v>
      </c>
      <c r="S6" s="233">
        <f t="shared" si="2"/>
        <v>2.4060101224931532</v>
      </c>
      <c r="W6" s="42"/>
      <c r="X6" s="42"/>
      <c r="Y6" s="42"/>
    </row>
    <row r="7" spans="1:32" ht="19" customHeight="1" x14ac:dyDescent="0.2">
      <c r="B7" s="315" t="s">
        <v>22</v>
      </c>
      <c r="C7" s="86" t="s">
        <v>71</v>
      </c>
      <c r="D7" s="185">
        <f>'Sheet1 (3)'!D6</f>
        <v>0</v>
      </c>
      <c r="E7" s="185">
        <f>'Sheet1 (3)'!E6</f>
        <v>4</v>
      </c>
      <c r="F7" s="185">
        <f>'Sheet1 (3)'!F6</f>
        <v>4</v>
      </c>
      <c r="G7" s="185">
        <f>'Sheet1 (3)'!G6</f>
        <v>4</v>
      </c>
      <c r="H7" s="185">
        <f>'Sheet1 (3)'!H6</f>
        <v>0</v>
      </c>
      <c r="I7" s="185">
        <f>'Sheet1 (3)'!I6</f>
        <v>65</v>
      </c>
      <c r="J7" s="185">
        <f>'Sheet1 (3)'!J6</f>
        <v>172</v>
      </c>
      <c r="K7" s="185">
        <f>'Sheet1 (3)'!K6</f>
        <v>237</v>
      </c>
      <c r="L7" s="185">
        <f>'Sheet1 (3)'!L6</f>
        <v>234</v>
      </c>
      <c r="M7" s="185">
        <f>'Sheet1 (3)'!M6</f>
        <v>0</v>
      </c>
      <c r="N7" s="185">
        <f>'Sheet1 (3)'!N6</f>
        <v>3</v>
      </c>
      <c r="O7" s="207">
        <v>6</v>
      </c>
      <c r="P7" s="275">
        <f t="shared" ref="P7:P34" si="5">N7/O7</f>
        <v>0.5</v>
      </c>
      <c r="Q7" s="246">
        <f t="shared" ref="Q7:Q8" si="6">M7/K7</f>
        <v>0</v>
      </c>
      <c r="R7" s="52">
        <v>331950</v>
      </c>
      <c r="S7" s="51">
        <f t="shared" si="2"/>
        <v>71.396294622684138</v>
      </c>
      <c r="T7" s="11" t="str">
        <f t="shared" ref="T7:T35" si="7">IF(K7&lt;&gt;SUM(L7:N7),"NOT OK","OK")</f>
        <v>OK</v>
      </c>
      <c r="U7" s="11">
        <v>57</v>
      </c>
      <c r="V7" s="11">
        <v>0</v>
      </c>
      <c r="W7" s="11" t="str">
        <f t="shared" ref="W7:W33" si="8">IF(I7-U7&lt;0,"Not OK","Ok")</f>
        <v>Ok</v>
      </c>
      <c r="X7" s="11" t="str">
        <f t="shared" ref="X7:X33" si="9">IF(M7-V7&lt;0,"Not OK","Ok")</f>
        <v>Ok</v>
      </c>
    </row>
    <row r="8" spans="1:32" ht="19" customHeight="1" x14ac:dyDescent="0.2">
      <c r="B8" s="316"/>
      <c r="C8" s="243" t="s">
        <v>101</v>
      </c>
      <c r="D8" s="104">
        <f>'Sheet1 (3)'!D7</f>
        <v>0</v>
      </c>
      <c r="E8" s="104">
        <f>'Sheet1 (3)'!E7</f>
        <v>0</v>
      </c>
      <c r="F8" s="104">
        <f>'Sheet1 (3)'!F7</f>
        <v>0</v>
      </c>
      <c r="G8" s="104">
        <f>'Sheet1 (3)'!G7</f>
        <v>0</v>
      </c>
      <c r="H8" s="104">
        <f>'Sheet1 (3)'!H7</f>
        <v>0</v>
      </c>
      <c r="I8" s="104">
        <f>'Sheet1 (3)'!I7</f>
        <v>101</v>
      </c>
      <c r="J8" s="104">
        <f>'Sheet1 (3)'!J7</f>
        <v>2</v>
      </c>
      <c r="K8" s="104">
        <f>'Sheet1 (3)'!K7</f>
        <v>103</v>
      </c>
      <c r="L8" s="104">
        <f>'Sheet1 (3)'!L7</f>
        <v>101</v>
      </c>
      <c r="M8" s="104">
        <f>'Sheet1 (3)'!M7</f>
        <v>2</v>
      </c>
      <c r="N8" s="104">
        <f>'Sheet1 (3)'!N7</f>
        <v>0</v>
      </c>
      <c r="O8" s="193">
        <v>6</v>
      </c>
      <c r="P8" s="194">
        <f t="shared" si="5"/>
        <v>0</v>
      </c>
      <c r="Q8" s="45">
        <f t="shared" si="6"/>
        <v>1.9417475728155338E-2</v>
      </c>
      <c r="R8" s="52">
        <v>200288</v>
      </c>
      <c r="S8" s="51">
        <f t="shared" si="2"/>
        <v>51.425946636842944</v>
      </c>
      <c r="T8" s="11" t="str">
        <f t="shared" si="7"/>
        <v>OK</v>
      </c>
      <c r="U8" s="11">
        <v>101</v>
      </c>
      <c r="V8" s="11">
        <v>2</v>
      </c>
      <c r="W8" s="11" t="str">
        <f t="shared" si="8"/>
        <v>Ok</v>
      </c>
      <c r="X8" s="11" t="str">
        <f t="shared" si="9"/>
        <v>Ok</v>
      </c>
      <c r="AA8" s="25">
        <v>48</v>
      </c>
      <c r="AB8" s="25">
        <f t="shared" ref="AB8:AB26" si="10">K8</f>
        <v>103</v>
      </c>
      <c r="AC8" s="25">
        <f t="shared" ref="AC8" si="11">AB8-AA8</f>
        <v>55</v>
      </c>
      <c r="AD8" s="25" t="str">
        <f t="shared" ref="AD8" si="12">IF(AC8&lt;&gt;F8,"Not OK","Ok")</f>
        <v>Not OK</v>
      </c>
    </row>
    <row r="9" spans="1:32" ht="19" customHeight="1" x14ac:dyDescent="0.2">
      <c r="B9" s="316"/>
      <c r="C9" s="78" t="s">
        <v>72</v>
      </c>
      <c r="D9" s="104">
        <f>'Sheet1 (3)'!D8</f>
        <v>0</v>
      </c>
      <c r="E9" s="104">
        <f>'Sheet1 (3)'!E8</f>
        <v>0</v>
      </c>
      <c r="F9" s="104">
        <f>'Sheet1 (3)'!F8</f>
        <v>0</v>
      </c>
      <c r="G9" s="104">
        <f>'Sheet1 (3)'!G8</f>
        <v>0</v>
      </c>
      <c r="H9" s="104">
        <f>'Sheet1 (3)'!H8</f>
        <v>0</v>
      </c>
      <c r="I9" s="104">
        <f>'Sheet1 (3)'!I8</f>
        <v>246</v>
      </c>
      <c r="J9" s="104">
        <f>'Sheet1 (3)'!J8</f>
        <v>434</v>
      </c>
      <c r="K9" s="104">
        <f>'Sheet1 (3)'!K8</f>
        <v>680</v>
      </c>
      <c r="L9" s="104">
        <f>'Sheet1 (3)'!L8</f>
        <v>677</v>
      </c>
      <c r="M9" s="104">
        <f>'Sheet1 (3)'!M8</f>
        <v>3</v>
      </c>
      <c r="N9" s="104">
        <f>'Sheet1 (3)'!N8</f>
        <v>0</v>
      </c>
      <c r="O9" s="193">
        <v>13</v>
      </c>
      <c r="P9" s="194">
        <f t="shared" si="5"/>
        <v>0</v>
      </c>
      <c r="Q9" s="45">
        <f>M9/K9</f>
        <v>4.4117647058823529E-3</v>
      </c>
      <c r="R9" s="52">
        <v>98420.049258469153</v>
      </c>
      <c r="S9" s="51">
        <f>(K9/R9)*100000</f>
        <v>690.91613459183998</v>
      </c>
      <c r="T9" s="11" t="str">
        <f>IF(K9&lt;&gt;SUM(L9:N9),"NOT OK","OK")</f>
        <v>OK</v>
      </c>
      <c r="U9" s="11">
        <v>246</v>
      </c>
      <c r="V9" s="11">
        <v>3</v>
      </c>
      <c r="W9" s="11" t="str">
        <f t="shared" si="8"/>
        <v>Ok</v>
      </c>
      <c r="X9" s="11" t="str">
        <f t="shared" si="9"/>
        <v>Ok</v>
      </c>
      <c r="Z9" s="11"/>
    </row>
    <row r="10" spans="1:32" ht="19" customHeight="1" x14ac:dyDescent="0.2">
      <c r="B10" s="316"/>
      <c r="C10" s="78" t="s">
        <v>80</v>
      </c>
      <c r="D10" s="104">
        <f>'Sheet1 (3)'!D9</f>
        <v>0</v>
      </c>
      <c r="E10" s="104">
        <f>'Sheet1 (3)'!E9</f>
        <v>0</v>
      </c>
      <c r="F10" s="104">
        <f>'Sheet1 (3)'!F9</f>
        <v>0</v>
      </c>
      <c r="G10" s="104">
        <f>'Sheet1 (3)'!G9</f>
        <v>0</v>
      </c>
      <c r="H10" s="104">
        <f>'Sheet1 (3)'!H9</f>
        <v>0</v>
      </c>
      <c r="I10" s="104">
        <f>'Sheet1 (3)'!I9</f>
        <v>0</v>
      </c>
      <c r="J10" s="104">
        <f>'Sheet1 (3)'!J9</f>
        <v>26</v>
      </c>
      <c r="K10" s="104">
        <f>'Sheet1 (3)'!K9</f>
        <v>26</v>
      </c>
      <c r="L10" s="104">
        <f>'Sheet1 (3)'!L9</f>
        <v>26</v>
      </c>
      <c r="M10" s="104">
        <f>'Sheet1 (3)'!M9</f>
        <v>0</v>
      </c>
      <c r="N10" s="104">
        <f>'Sheet1 (3)'!N9</f>
        <v>0</v>
      </c>
      <c r="O10" s="193">
        <v>4</v>
      </c>
      <c r="P10" s="194">
        <f t="shared" si="5"/>
        <v>0</v>
      </c>
      <c r="Q10" s="62">
        <f t="shared" ref="Q10:Q35" si="13">M10/K10</f>
        <v>0</v>
      </c>
      <c r="R10" s="52">
        <v>146379.70411675243</v>
      </c>
      <c r="S10" s="51">
        <f t="shared" ref="S10:S34" si="14">(K10/R10)*100000</f>
        <v>17.762025245837634</v>
      </c>
      <c r="T10" s="11" t="str">
        <f t="shared" ref="T10:T18" si="15">IF(K10&lt;&gt;SUM(L10:N10),"NOT OK","OK")</f>
        <v>OK</v>
      </c>
      <c r="U10" s="11">
        <v>0</v>
      </c>
      <c r="V10" s="11">
        <v>0</v>
      </c>
      <c r="W10" s="11" t="str">
        <f t="shared" si="8"/>
        <v>Ok</v>
      </c>
      <c r="X10" s="11" t="str">
        <f t="shared" si="9"/>
        <v>Ok</v>
      </c>
      <c r="Z10" s="11"/>
    </row>
    <row r="11" spans="1:32" ht="19" customHeight="1" x14ac:dyDescent="0.2">
      <c r="B11" s="316"/>
      <c r="C11" s="78" t="s">
        <v>81</v>
      </c>
      <c r="D11" s="104">
        <f>'Sheet1 (3)'!D10</f>
        <v>0</v>
      </c>
      <c r="E11" s="104">
        <f>'Sheet1 (3)'!E10</f>
        <v>2</v>
      </c>
      <c r="F11" s="104">
        <f>'Sheet1 (3)'!F10</f>
        <v>2</v>
      </c>
      <c r="G11" s="104">
        <f>'Sheet1 (3)'!G10</f>
        <v>3</v>
      </c>
      <c r="H11" s="104">
        <f>'Sheet1 (3)'!H10</f>
        <v>0</v>
      </c>
      <c r="I11" s="104">
        <f>'Sheet1 (3)'!I10</f>
        <v>26</v>
      </c>
      <c r="J11" s="104">
        <f>'Sheet1 (3)'!J10</f>
        <v>215</v>
      </c>
      <c r="K11" s="104">
        <f>'Sheet1 (3)'!K10</f>
        <v>241</v>
      </c>
      <c r="L11" s="104">
        <f>'Sheet1 (3)'!L10</f>
        <v>239</v>
      </c>
      <c r="M11" s="104">
        <f>'Sheet1 (3)'!M10</f>
        <v>1</v>
      </c>
      <c r="N11" s="104">
        <f>'Sheet1 (3)'!N10</f>
        <v>1</v>
      </c>
      <c r="O11" s="193">
        <v>6</v>
      </c>
      <c r="P11" s="194">
        <f t="shared" si="5"/>
        <v>0.16666666666666666</v>
      </c>
      <c r="Q11" s="82">
        <f t="shared" si="13"/>
        <v>4.1493775933609959E-3</v>
      </c>
      <c r="R11" s="103">
        <v>103214.27795654473</v>
      </c>
      <c r="S11" s="63">
        <f t="shared" si="14"/>
        <v>233.49482723840379</v>
      </c>
      <c r="T11" s="11" t="str">
        <f t="shared" si="15"/>
        <v>OK</v>
      </c>
      <c r="U11" s="11">
        <v>25</v>
      </c>
      <c r="V11" s="11">
        <v>1</v>
      </c>
      <c r="W11" s="11" t="str">
        <f t="shared" si="8"/>
        <v>Ok</v>
      </c>
      <c r="X11" s="11" t="str">
        <f t="shared" si="9"/>
        <v>Ok</v>
      </c>
      <c r="Z11" s="11"/>
    </row>
    <row r="12" spans="1:32" ht="19" customHeight="1" x14ac:dyDescent="0.2">
      <c r="B12" s="316"/>
      <c r="C12" s="78" t="s">
        <v>86</v>
      </c>
      <c r="D12" s="104">
        <f>'Sheet1 (3)'!D11</f>
        <v>0</v>
      </c>
      <c r="E12" s="104">
        <f>'Sheet1 (3)'!E11</f>
        <v>0</v>
      </c>
      <c r="F12" s="104">
        <f>'Sheet1 (3)'!F11</f>
        <v>0</v>
      </c>
      <c r="G12" s="104">
        <f>'Sheet1 (3)'!G11</f>
        <v>0</v>
      </c>
      <c r="H12" s="104">
        <f>'Sheet1 (3)'!H11</f>
        <v>0</v>
      </c>
      <c r="I12" s="104">
        <f>'Sheet1 (3)'!I11</f>
        <v>4</v>
      </c>
      <c r="J12" s="104">
        <f>'Sheet1 (3)'!J11</f>
        <v>0</v>
      </c>
      <c r="K12" s="104">
        <f>'Sheet1 (3)'!K11</f>
        <v>4</v>
      </c>
      <c r="L12" s="104">
        <f>'Sheet1 (3)'!L11</f>
        <v>4</v>
      </c>
      <c r="M12" s="104">
        <f>'Sheet1 (3)'!M11</f>
        <v>0</v>
      </c>
      <c r="N12" s="104">
        <f>'Sheet1 (3)'!N11</f>
        <v>0</v>
      </c>
      <c r="O12" s="195">
        <v>8</v>
      </c>
      <c r="P12" s="196">
        <f t="shared" si="5"/>
        <v>0</v>
      </c>
      <c r="Q12" s="82">
        <f t="shared" si="13"/>
        <v>0</v>
      </c>
      <c r="R12" s="121">
        <v>566990.47155296546</v>
      </c>
      <c r="S12" s="122">
        <f t="shared" si="14"/>
        <v>0.70547922772743454</v>
      </c>
      <c r="T12" s="11" t="str">
        <f t="shared" si="15"/>
        <v>OK</v>
      </c>
      <c r="U12" s="11">
        <v>4</v>
      </c>
      <c r="V12" s="11">
        <v>0</v>
      </c>
      <c r="W12" s="11" t="str">
        <f t="shared" si="8"/>
        <v>Ok</v>
      </c>
      <c r="X12" s="11" t="str">
        <f t="shared" si="9"/>
        <v>Ok</v>
      </c>
      <c r="Z12" s="11"/>
    </row>
    <row r="13" spans="1:32" ht="19" customHeight="1" x14ac:dyDescent="0.2">
      <c r="B13" s="316"/>
      <c r="C13" s="83" t="s">
        <v>87</v>
      </c>
      <c r="D13" s="104">
        <f>'Sheet1 (3)'!D12</f>
        <v>0</v>
      </c>
      <c r="E13" s="104">
        <f>'Sheet1 (3)'!E12</f>
        <v>0</v>
      </c>
      <c r="F13" s="104">
        <f>'Sheet1 (3)'!F12</f>
        <v>0</v>
      </c>
      <c r="G13" s="104">
        <f>'Sheet1 (3)'!G12</f>
        <v>0</v>
      </c>
      <c r="H13" s="104">
        <f>'Sheet1 (3)'!H12</f>
        <v>0</v>
      </c>
      <c r="I13" s="104">
        <f>'Sheet1 (3)'!I12</f>
        <v>3</v>
      </c>
      <c r="J13" s="104">
        <f>'Sheet1 (3)'!J12</f>
        <v>8</v>
      </c>
      <c r="K13" s="104">
        <f>'Sheet1 (3)'!K12</f>
        <v>11</v>
      </c>
      <c r="L13" s="104">
        <f>'Sheet1 (3)'!L12</f>
        <v>11</v>
      </c>
      <c r="M13" s="104">
        <f>'Sheet1 (3)'!M12</f>
        <v>0</v>
      </c>
      <c r="N13" s="104">
        <f>'Sheet1 (3)'!N12</f>
        <v>0</v>
      </c>
      <c r="O13" s="197">
        <v>15</v>
      </c>
      <c r="P13" s="198">
        <f t="shared" si="5"/>
        <v>0</v>
      </c>
      <c r="Q13" s="82">
        <f t="shared" si="13"/>
        <v>0</v>
      </c>
      <c r="R13" s="121">
        <v>499387.41916501313</v>
      </c>
      <c r="S13" s="122">
        <f t="shared" si="14"/>
        <v>2.2026986619711497</v>
      </c>
      <c r="T13" s="11"/>
      <c r="Z13" s="11"/>
    </row>
    <row r="14" spans="1:32" ht="19" customHeight="1" x14ac:dyDescent="0.2">
      <c r="B14" s="316"/>
      <c r="C14" s="83" t="s">
        <v>90</v>
      </c>
      <c r="D14" s="104">
        <f>'Sheet1 (3)'!D13</f>
        <v>0</v>
      </c>
      <c r="E14" s="104">
        <f>'Sheet1 (3)'!E13</f>
        <v>0</v>
      </c>
      <c r="F14" s="104">
        <f>'Sheet1 (3)'!F13</f>
        <v>0</v>
      </c>
      <c r="G14" s="104">
        <f>'Sheet1 (3)'!G13</f>
        <v>0</v>
      </c>
      <c r="H14" s="104">
        <f>'Sheet1 (3)'!H13</f>
        <v>0</v>
      </c>
      <c r="I14" s="104">
        <f>'Sheet1 (3)'!I13</f>
        <v>1</v>
      </c>
      <c r="J14" s="104">
        <f>'Sheet1 (3)'!J13</f>
        <v>1</v>
      </c>
      <c r="K14" s="104">
        <f>'Sheet1 (3)'!K13</f>
        <v>2</v>
      </c>
      <c r="L14" s="104">
        <f>'Sheet1 (3)'!L13</f>
        <v>2</v>
      </c>
      <c r="M14" s="104">
        <f>'Sheet1 (3)'!M13</f>
        <v>0</v>
      </c>
      <c r="N14" s="104">
        <f>'Sheet1 (3)'!N13</f>
        <v>0</v>
      </c>
      <c r="O14" s="197">
        <v>12</v>
      </c>
      <c r="P14" s="198">
        <f t="shared" si="5"/>
        <v>0</v>
      </c>
      <c r="Q14" s="82">
        <f t="shared" si="13"/>
        <v>0</v>
      </c>
      <c r="R14" s="182">
        <v>248008.43150727707</v>
      </c>
      <c r="S14" s="122">
        <f t="shared" si="14"/>
        <v>0.80642419608275129</v>
      </c>
      <c r="T14" s="11"/>
      <c r="Z14" s="11"/>
    </row>
    <row r="15" spans="1:32" s="25" customFormat="1" ht="19" customHeight="1" x14ac:dyDescent="0.2">
      <c r="A15" s="48"/>
      <c r="B15" s="316"/>
      <c r="C15" s="83" t="s">
        <v>91</v>
      </c>
      <c r="D15" s="104">
        <f>'Sheet1 (3)'!D14</f>
        <v>0</v>
      </c>
      <c r="E15" s="104">
        <f>'Sheet1 (3)'!E14</f>
        <v>0</v>
      </c>
      <c r="F15" s="104">
        <f>'Sheet1 (3)'!F14</f>
        <v>0</v>
      </c>
      <c r="G15" s="104">
        <f>'Sheet1 (3)'!G14</f>
        <v>0</v>
      </c>
      <c r="H15" s="104">
        <f>'Sheet1 (3)'!H14</f>
        <v>0</v>
      </c>
      <c r="I15" s="104">
        <f>'Sheet1 (3)'!I14</f>
        <v>53</v>
      </c>
      <c r="J15" s="104">
        <f>'Sheet1 (3)'!J14</f>
        <v>3</v>
      </c>
      <c r="K15" s="104">
        <f>'Sheet1 (3)'!K14</f>
        <v>56</v>
      </c>
      <c r="L15" s="104">
        <f>'Sheet1 (3)'!L14</f>
        <v>56</v>
      </c>
      <c r="M15" s="104">
        <f>'Sheet1 (3)'!M14</f>
        <v>0</v>
      </c>
      <c r="N15" s="104">
        <f>'Sheet1 (3)'!N14</f>
        <v>0</v>
      </c>
      <c r="O15" s="197">
        <v>16</v>
      </c>
      <c r="P15" s="198">
        <f t="shared" si="5"/>
        <v>0</v>
      </c>
      <c r="Q15" s="85">
        <f t="shared" si="13"/>
        <v>0</v>
      </c>
      <c r="R15" s="121">
        <v>84429.446059188165</v>
      </c>
      <c r="S15" s="190">
        <f t="shared" si="14"/>
        <v>66.327570076371131</v>
      </c>
      <c r="T15" s="11" t="str">
        <f t="shared" si="15"/>
        <v>OK</v>
      </c>
      <c r="U15" s="11">
        <v>3</v>
      </c>
      <c r="V15" s="11">
        <v>0</v>
      </c>
      <c r="W15" s="11" t="str">
        <f t="shared" si="8"/>
        <v>Ok</v>
      </c>
      <c r="X15" s="11" t="str">
        <f t="shared" si="9"/>
        <v>Ok</v>
      </c>
      <c r="Y15" s="11"/>
      <c r="Z15" s="11"/>
      <c r="AF15"/>
    </row>
    <row r="16" spans="1:32" s="25" customFormat="1" ht="19" customHeight="1" thickBot="1" x14ac:dyDescent="0.25">
      <c r="A16" s="48"/>
      <c r="B16" s="316"/>
      <c r="C16" s="83" t="s">
        <v>92</v>
      </c>
      <c r="D16" s="184">
        <f>'Sheet1 (3)'!D15</f>
        <v>0</v>
      </c>
      <c r="E16" s="184">
        <f>'Sheet1 (3)'!E15</f>
        <v>0</v>
      </c>
      <c r="F16" s="184">
        <f>'Sheet1 (3)'!F15</f>
        <v>0</v>
      </c>
      <c r="G16" s="184">
        <f>'Sheet1 (3)'!G15</f>
        <v>0</v>
      </c>
      <c r="H16" s="184">
        <f>'Sheet1 (3)'!H15</f>
        <v>0</v>
      </c>
      <c r="I16" s="184">
        <f>'Sheet1 (3)'!I15</f>
        <v>20</v>
      </c>
      <c r="J16" s="184">
        <f>'Sheet1 (3)'!J15</f>
        <v>39</v>
      </c>
      <c r="K16" s="184">
        <f>'Sheet1 (3)'!K15</f>
        <v>59</v>
      </c>
      <c r="L16" s="184">
        <f>'Sheet1 (3)'!L15</f>
        <v>59</v>
      </c>
      <c r="M16" s="184">
        <f>'Sheet1 (3)'!M15</f>
        <v>0</v>
      </c>
      <c r="N16" s="184">
        <f>'Sheet1 (3)'!N15</f>
        <v>0</v>
      </c>
      <c r="O16" s="197">
        <v>4</v>
      </c>
      <c r="P16" s="198">
        <f t="shared" ref="P16" si="16">N16/O16</f>
        <v>0</v>
      </c>
      <c r="Q16" s="85">
        <f t="shared" ref="Q16" si="17">M16/K16</f>
        <v>0</v>
      </c>
      <c r="R16" s="182">
        <v>142235.52771167658</v>
      </c>
      <c r="S16" s="190">
        <f t="shared" ref="S16" si="18">(K16/R16)*100000</f>
        <v>41.48049432459517</v>
      </c>
      <c r="T16" s="11"/>
      <c r="U16" s="11"/>
      <c r="V16" s="11"/>
      <c r="W16" s="11"/>
      <c r="X16" s="11"/>
      <c r="Y16" s="11"/>
      <c r="Z16" s="11"/>
      <c r="AF16"/>
    </row>
    <row r="17" spans="1:32" s="25" customFormat="1" ht="19" customHeight="1" thickBot="1" x14ac:dyDescent="0.25">
      <c r="A17" s="48"/>
      <c r="B17" s="316"/>
      <c r="C17" s="229" t="s">
        <v>95</v>
      </c>
      <c r="D17" s="228">
        <f t="shared" ref="D17" si="19">SUM(D7:D16)</f>
        <v>0</v>
      </c>
      <c r="E17" s="228">
        <f t="shared" ref="E17" si="20">SUM(E7:E16)</f>
        <v>6</v>
      </c>
      <c r="F17" s="228">
        <f t="shared" ref="F17" si="21">SUM(F7:F16)</f>
        <v>6</v>
      </c>
      <c r="G17" s="228">
        <f t="shared" ref="G17" si="22">SUM(G7:G16)</f>
        <v>7</v>
      </c>
      <c r="H17" s="228">
        <f t="shared" ref="H17:N17" si="23">SUM(H7:H16)</f>
        <v>0</v>
      </c>
      <c r="I17" s="228">
        <f t="shared" si="23"/>
        <v>519</v>
      </c>
      <c r="J17" s="228">
        <f t="shared" si="23"/>
        <v>900</v>
      </c>
      <c r="K17" s="228">
        <f t="shared" si="23"/>
        <v>1419</v>
      </c>
      <c r="L17" s="228">
        <f t="shared" si="23"/>
        <v>1409</v>
      </c>
      <c r="M17" s="228">
        <f t="shared" si="23"/>
        <v>6</v>
      </c>
      <c r="N17" s="228">
        <f t="shared" si="23"/>
        <v>4</v>
      </c>
      <c r="O17" s="228">
        <f>SUM(O4:O16)</f>
        <v>138</v>
      </c>
      <c r="P17" s="230">
        <f t="shared" si="5"/>
        <v>2.8985507246376812E-2</v>
      </c>
      <c r="Q17" s="231">
        <f t="shared" si="13"/>
        <v>4.2283298097251587E-3</v>
      </c>
      <c r="R17" s="232">
        <v>3173917</v>
      </c>
      <c r="S17" s="233">
        <f t="shared" si="14"/>
        <v>44.708163445988035</v>
      </c>
      <c r="T17" s="11"/>
      <c r="U17" s="11"/>
      <c r="V17" s="11"/>
      <c r="W17" s="11"/>
      <c r="X17" s="11"/>
      <c r="Y17" s="11"/>
      <c r="Z17" s="11"/>
      <c r="AF17"/>
    </row>
    <row r="18" spans="1:32" s="25" customFormat="1" ht="19" customHeight="1" x14ac:dyDescent="0.2">
      <c r="A18" s="48"/>
      <c r="B18" s="315" t="s">
        <v>33</v>
      </c>
      <c r="C18" s="205" t="s">
        <v>73</v>
      </c>
      <c r="D18" s="64">
        <f>'Sheet1 (3)'!D16</f>
        <v>2</v>
      </c>
      <c r="E18" s="64">
        <f>'Sheet1 (3)'!E16</f>
        <v>0</v>
      </c>
      <c r="F18" s="64">
        <f>'Sheet1 (3)'!F16</f>
        <v>2</v>
      </c>
      <c r="G18" s="64">
        <f>'Sheet1 (3)'!G16</f>
        <v>0</v>
      </c>
      <c r="H18" s="64">
        <f>'Sheet1 (3)'!H16</f>
        <v>0</v>
      </c>
      <c r="I18" s="64">
        <f>'Sheet1 (3)'!I16</f>
        <v>397</v>
      </c>
      <c r="J18" s="64">
        <f>'Sheet1 (3)'!J16</f>
        <v>328</v>
      </c>
      <c r="K18" s="64">
        <f>'Sheet1 (3)'!K16</f>
        <v>725</v>
      </c>
      <c r="L18" s="64">
        <f>'Sheet1 (3)'!L16</f>
        <v>721</v>
      </c>
      <c r="M18" s="64">
        <f>'Sheet1 (3)'!M16</f>
        <v>1</v>
      </c>
      <c r="N18" s="64">
        <f>'Sheet1 (3)'!N16</f>
        <v>3</v>
      </c>
      <c r="O18" s="207">
        <v>21</v>
      </c>
      <c r="P18" s="208">
        <f t="shared" si="5"/>
        <v>0.14285714285714285</v>
      </c>
      <c r="Q18" s="120">
        <f t="shared" si="13"/>
        <v>1.3793103448275861E-3</v>
      </c>
      <c r="R18" s="209">
        <v>503427.48082790605</v>
      </c>
      <c r="S18" s="210">
        <f t="shared" si="14"/>
        <v>144.01279779318153</v>
      </c>
      <c r="T18" s="11" t="str">
        <f t="shared" si="15"/>
        <v>OK</v>
      </c>
      <c r="U18" s="11">
        <v>301</v>
      </c>
      <c r="V18" s="11">
        <v>0</v>
      </c>
      <c r="W18" s="11" t="str">
        <f t="shared" si="8"/>
        <v>Ok</v>
      </c>
      <c r="X18" s="11" t="str">
        <f t="shared" si="9"/>
        <v>Ok</v>
      </c>
      <c r="Y18" s="11"/>
      <c r="Z18"/>
      <c r="AF18"/>
    </row>
    <row r="19" spans="1:32" s="25" customFormat="1" ht="19" customHeight="1" x14ac:dyDescent="0.2">
      <c r="A19" s="48"/>
      <c r="B19" s="316"/>
      <c r="C19" s="67" t="s">
        <v>74</v>
      </c>
      <c r="D19" s="64">
        <f>'Sheet1 (3)'!D17</f>
        <v>4</v>
      </c>
      <c r="E19" s="64">
        <f>'Sheet1 (3)'!E17</f>
        <v>0</v>
      </c>
      <c r="F19" s="64">
        <f>'Sheet1 (3)'!F17</f>
        <v>4</v>
      </c>
      <c r="G19" s="64">
        <f>'Sheet1 (3)'!G17</f>
        <v>4</v>
      </c>
      <c r="H19" s="64">
        <f>'Sheet1 (3)'!H17</f>
        <v>0</v>
      </c>
      <c r="I19" s="64">
        <f>'Sheet1 (3)'!I17</f>
        <v>113</v>
      </c>
      <c r="J19" s="64">
        <f>'Sheet1 (3)'!J17</f>
        <v>14</v>
      </c>
      <c r="K19" s="64">
        <f>'Sheet1 (3)'!K17</f>
        <v>127</v>
      </c>
      <c r="L19" s="64">
        <f>'Sheet1 (3)'!L17</f>
        <v>120</v>
      </c>
      <c r="M19" s="64">
        <f>'Sheet1 (3)'!M17</f>
        <v>0</v>
      </c>
      <c r="N19" s="64">
        <f>'Sheet1 (3)'!N17</f>
        <v>7</v>
      </c>
      <c r="O19" s="193">
        <v>12</v>
      </c>
      <c r="P19" s="194">
        <f t="shared" si="5"/>
        <v>0.58333333333333337</v>
      </c>
      <c r="Q19" s="111">
        <f t="shared" si="13"/>
        <v>0</v>
      </c>
      <c r="R19" s="106">
        <v>482884.11388061807</v>
      </c>
      <c r="S19" s="51">
        <f t="shared" si="14"/>
        <v>26.300306087807606</v>
      </c>
      <c r="T19" s="11" t="str">
        <f t="shared" si="7"/>
        <v>OK</v>
      </c>
      <c r="U19" s="11">
        <v>74</v>
      </c>
      <c r="V19" s="11">
        <v>0</v>
      </c>
      <c r="W19" s="11" t="str">
        <f t="shared" si="8"/>
        <v>Ok</v>
      </c>
      <c r="X19" s="11" t="str">
        <f t="shared" si="9"/>
        <v>Ok</v>
      </c>
      <c r="Y19" s="11"/>
      <c r="Z19"/>
      <c r="AF19"/>
    </row>
    <row r="20" spans="1:32" s="25" customFormat="1" ht="19" customHeight="1" thickBot="1" x14ac:dyDescent="0.25">
      <c r="A20" s="48"/>
      <c r="B20" s="316"/>
      <c r="C20" s="91" t="s">
        <v>75</v>
      </c>
      <c r="D20" s="206">
        <f>'Sheet1 (3)'!D18</f>
        <v>2</v>
      </c>
      <c r="E20" s="206">
        <f>'Sheet1 (3)'!E18</f>
        <v>0</v>
      </c>
      <c r="F20" s="206">
        <f>'Sheet1 (3)'!F18</f>
        <v>2</v>
      </c>
      <c r="G20" s="206">
        <f>'Sheet1 (3)'!G18</f>
        <v>3</v>
      </c>
      <c r="H20" s="206">
        <f>'Sheet1 (3)'!H18</f>
        <v>0</v>
      </c>
      <c r="I20" s="206">
        <f>'Sheet1 (3)'!I18</f>
        <v>279</v>
      </c>
      <c r="J20" s="206">
        <f>'Sheet1 (3)'!J18</f>
        <v>59</v>
      </c>
      <c r="K20" s="206">
        <f>'Sheet1 (3)'!K18</f>
        <v>338</v>
      </c>
      <c r="L20" s="206">
        <f>'Sheet1 (3)'!L18</f>
        <v>335</v>
      </c>
      <c r="M20" s="206">
        <f>'Sheet1 (3)'!M18</f>
        <v>0</v>
      </c>
      <c r="N20" s="206">
        <f>'Sheet1 (3)'!N18</f>
        <v>3</v>
      </c>
      <c r="O20" s="211">
        <v>13</v>
      </c>
      <c r="P20" s="212">
        <f t="shared" si="5"/>
        <v>0.23076923076923078</v>
      </c>
      <c r="Q20" s="112">
        <f t="shared" si="13"/>
        <v>0</v>
      </c>
      <c r="R20" s="125">
        <v>255528.5268455077</v>
      </c>
      <c r="S20" s="126">
        <f t="shared" si="14"/>
        <v>132.27485955192566</v>
      </c>
      <c r="T20" s="11" t="str">
        <f t="shared" si="7"/>
        <v>OK</v>
      </c>
      <c r="U20" s="11">
        <v>261</v>
      </c>
      <c r="V20" s="11">
        <v>0</v>
      </c>
      <c r="W20" s="11" t="str">
        <f t="shared" si="8"/>
        <v>Ok</v>
      </c>
      <c r="X20" s="11" t="str">
        <f t="shared" si="9"/>
        <v>Ok</v>
      </c>
      <c r="Y20" s="11"/>
      <c r="Z20"/>
      <c r="AF20"/>
    </row>
    <row r="21" spans="1:32" ht="19" customHeight="1" thickBot="1" x14ac:dyDescent="0.25">
      <c r="B21" s="317"/>
      <c r="C21" s="199" t="s">
        <v>96</v>
      </c>
      <c r="D21" s="228">
        <f>SUM(D18:D20)</f>
        <v>8</v>
      </c>
      <c r="E21" s="228">
        <f t="shared" ref="E21:O21" si="24">SUM(E18:E20)</f>
        <v>0</v>
      </c>
      <c r="F21" s="228">
        <f t="shared" si="24"/>
        <v>8</v>
      </c>
      <c r="G21" s="228">
        <f t="shared" si="24"/>
        <v>7</v>
      </c>
      <c r="H21" s="228">
        <f t="shared" si="24"/>
        <v>0</v>
      </c>
      <c r="I21" s="228">
        <f t="shared" si="24"/>
        <v>789</v>
      </c>
      <c r="J21" s="228">
        <f t="shared" si="24"/>
        <v>401</v>
      </c>
      <c r="K21" s="228">
        <f t="shared" si="24"/>
        <v>1190</v>
      </c>
      <c r="L21" s="228">
        <f t="shared" si="24"/>
        <v>1176</v>
      </c>
      <c r="M21" s="228">
        <f t="shared" si="24"/>
        <v>1</v>
      </c>
      <c r="N21" s="228">
        <f t="shared" si="24"/>
        <v>13</v>
      </c>
      <c r="O21" s="200">
        <f t="shared" si="24"/>
        <v>46</v>
      </c>
      <c r="P21" s="201">
        <f t="shared" si="5"/>
        <v>0.28260869565217389</v>
      </c>
      <c r="Q21" s="202">
        <f t="shared" si="13"/>
        <v>8.4033613445378156E-4</v>
      </c>
      <c r="R21" s="203">
        <v>6003909</v>
      </c>
      <c r="S21" s="204">
        <f t="shared" si="14"/>
        <v>19.82042032948867</v>
      </c>
      <c r="T21" s="11"/>
      <c r="Z21" s="11"/>
    </row>
    <row r="22" spans="1:32" ht="19" customHeight="1" x14ac:dyDescent="0.2">
      <c r="B22" s="315" t="s">
        <v>39</v>
      </c>
      <c r="C22" s="86" t="s">
        <v>70</v>
      </c>
      <c r="D22" s="185">
        <f>'Sheet1 (3)'!D19</f>
        <v>1</v>
      </c>
      <c r="E22" s="185">
        <f>'Sheet1 (3)'!E19</f>
        <v>1</v>
      </c>
      <c r="F22" s="185">
        <f>'Sheet1 (3)'!F19</f>
        <v>2</v>
      </c>
      <c r="G22" s="185">
        <f>'Sheet1 (3)'!G19</f>
        <v>2</v>
      </c>
      <c r="H22" s="185">
        <f>'Sheet1 (3)'!H19</f>
        <v>0</v>
      </c>
      <c r="I22" s="185">
        <f>'Sheet1 (3)'!I19</f>
        <v>262</v>
      </c>
      <c r="J22" s="185">
        <f>'Sheet1 (3)'!J19</f>
        <v>183</v>
      </c>
      <c r="K22" s="185">
        <f>'Sheet1 (3)'!K19</f>
        <v>445</v>
      </c>
      <c r="L22" s="185">
        <f>'Sheet1 (3)'!L19</f>
        <v>440</v>
      </c>
      <c r="M22" s="185">
        <f>'Sheet1 (3)'!M19</f>
        <v>1</v>
      </c>
      <c r="N22" s="185">
        <f>'Sheet1 (3)'!N19</f>
        <v>4</v>
      </c>
      <c r="O22" s="213">
        <v>42</v>
      </c>
      <c r="P22" s="214">
        <f t="shared" si="5"/>
        <v>9.5238095238095233E-2</v>
      </c>
      <c r="Q22" s="87">
        <f t="shared" si="13"/>
        <v>2.2471910112359553E-3</v>
      </c>
      <c r="R22" s="129">
        <v>332238.76566705934</v>
      </c>
      <c r="S22" s="132">
        <f t="shared" si="14"/>
        <v>133.93981858394577</v>
      </c>
      <c r="T22" s="11" t="str">
        <f t="shared" si="7"/>
        <v>OK</v>
      </c>
      <c r="U22" s="11">
        <v>234</v>
      </c>
      <c r="V22" s="11">
        <v>1</v>
      </c>
      <c r="W22" s="11" t="str">
        <f t="shared" si="8"/>
        <v>Ok</v>
      </c>
      <c r="X22" s="11" t="str">
        <f t="shared" si="9"/>
        <v>Ok</v>
      </c>
      <c r="Z22" s="11"/>
      <c r="AF22" s="25"/>
    </row>
    <row r="23" spans="1:32" ht="19" customHeight="1" x14ac:dyDescent="0.2">
      <c r="B23" s="316"/>
      <c r="C23" s="78" t="s">
        <v>79</v>
      </c>
      <c r="D23" s="185">
        <f>'Sheet1 (3)'!D20</f>
        <v>2</v>
      </c>
      <c r="E23" s="185">
        <f>'Sheet1 (3)'!E20</f>
        <v>2</v>
      </c>
      <c r="F23" s="185">
        <f>'Sheet1 (3)'!F20</f>
        <v>4</v>
      </c>
      <c r="G23" s="185">
        <f>'Sheet1 (3)'!G20</f>
        <v>3</v>
      </c>
      <c r="H23" s="185">
        <f>'Sheet1 (3)'!H20</f>
        <v>0</v>
      </c>
      <c r="I23" s="185">
        <f>'Sheet1 (3)'!I20</f>
        <v>199</v>
      </c>
      <c r="J23" s="185">
        <f>'Sheet1 (3)'!J20</f>
        <v>61</v>
      </c>
      <c r="K23" s="185">
        <f>'Sheet1 (3)'!K20</f>
        <v>260</v>
      </c>
      <c r="L23" s="185">
        <f>'Sheet1 (3)'!L20</f>
        <v>257</v>
      </c>
      <c r="M23" s="185">
        <f>'Sheet1 (3)'!M20</f>
        <v>0</v>
      </c>
      <c r="N23" s="185">
        <f>'Sheet1 (3)'!N20</f>
        <v>3</v>
      </c>
      <c r="O23" s="195">
        <v>30</v>
      </c>
      <c r="P23" s="196">
        <f t="shared" si="5"/>
        <v>0.1</v>
      </c>
      <c r="Q23" s="82">
        <f t="shared" si="13"/>
        <v>0</v>
      </c>
      <c r="R23" s="130">
        <v>361709.09357918485</v>
      </c>
      <c r="S23" s="133">
        <f t="shared" si="14"/>
        <v>71.880968605806203</v>
      </c>
      <c r="T23" s="11" t="str">
        <f t="shared" si="7"/>
        <v>OK</v>
      </c>
      <c r="U23" s="11">
        <v>154</v>
      </c>
      <c r="V23" s="11">
        <v>0</v>
      </c>
      <c r="W23" s="11" t="str">
        <f t="shared" si="8"/>
        <v>Ok</v>
      </c>
      <c r="X23" s="11" t="str">
        <f t="shared" si="9"/>
        <v>Ok</v>
      </c>
      <c r="Z23" s="11"/>
      <c r="AF23" s="25"/>
    </row>
    <row r="24" spans="1:32" ht="19" customHeight="1" thickBot="1" x14ac:dyDescent="0.25">
      <c r="B24" s="316"/>
      <c r="C24" s="83" t="s">
        <v>85</v>
      </c>
      <c r="D24" s="227">
        <f>'Sheet1 (3)'!D21</f>
        <v>0</v>
      </c>
      <c r="E24" s="227">
        <f>'Sheet1 (3)'!E21</f>
        <v>0</v>
      </c>
      <c r="F24" s="227">
        <f>'Sheet1 (3)'!F21</f>
        <v>0</v>
      </c>
      <c r="G24" s="227">
        <f>'Sheet1 (3)'!G21</f>
        <v>0</v>
      </c>
      <c r="H24" s="227">
        <f>'Sheet1 (3)'!H21</f>
        <v>0</v>
      </c>
      <c r="I24" s="227">
        <f>'Sheet1 (3)'!I21</f>
        <v>78</v>
      </c>
      <c r="J24" s="227">
        <f>'Sheet1 (3)'!J21</f>
        <v>16</v>
      </c>
      <c r="K24" s="227">
        <f>'Sheet1 (3)'!K21</f>
        <v>94</v>
      </c>
      <c r="L24" s="227">
        <f>'Sheet1 (3)'!L21</f>
        <v>94</v>
      </c>
      <c r="M24" s="227">
        <f>'Sheet1 (3)'!M21</f>
        <v>0</v>
      </c>
      <c r="N24" s="227">
        <f>'Sheet1 (3)'!N21</f>
        <v>0</v>
      </c>
      <c r="O24" s="197">
        <v>20</v>
      </c>
      <c r="P24" s="198">
        <f t="shared" si="5"/>
        <v>0</v>
      </c>
      <c r="Q24" s="85">
        <f t="shared" si="13"/>
        <v>0</v>
      </c>
      <c r="R24" s="131">
        <v>210357.90634272917</v>
      </c>
      <c r="S24" s="134">
        <f t="shared" si="14"/>
        <v>44.685746133472598</v>
      </c>
      <c r="T24" s="11" t="str">
        <f t="shared" si="7"/>
        <v>OK</v>
      </c>
      <c r="U24" s="11">
        <v>68</v>
      </c>
      <c r="V24" s="11">
        <v>0</v>
      </c>
      <c r="W24" s="11" t="str">
        <f t="shared" si="8"/>
        <v>Ok</v>
      </c>
      <c r="X24" s="11" t="str">
        <f t="shared" si="9"/>
        <v>Ok</v>
      </c>
      <c r="Z24" s="11"/>
      <c r="AF24" s="25"/>
    </row>
    <row r="25" spans="1:32" ht="19" customHeight="1" thickBot="1" x14ac:dyDescent="0.25">
      <c r="B25" s="317"/>
      <c r="C25" s="229" t="s">
        <v>97</v>
      </c>
      <c r="D25" s="228">
        <f>SUM(D22:D24)</f>
        <v>3</v>
      </c>
      <c r="E25" s="228">
        <f t="shared" ref="E25:O25" si="25">SUM(E22:E24)</f>
        <v>3</v>
      </c>
      <c r="F25" s="228">
        <f t="shared" si="25"/>
        <v>6</v>
      </c>
      <c r="G25" s="228">
        <f t="shared" si="25"/>
        <v>5</v>
      </c>
      <c r="H25" s="228">
        <f t="shared" si="25"/>
        <v>0</v>
      </c>
      <c r="I25" s="228">
        <f t="shared" si="25"/>
        <v>539</v>
      </c>
      <c r="J25" s="228">
        <f t="shared" si="25"/>
        <v>260</v>
      </c>
      <c r="K25" s="228">
        <f t="shared" si="25"/>
        <v>799</v>
      </c>
      <c r="L25" s="228">
        <f t="shared" si="25"/>
        <v>791</v>
      </c>
      <c r="M25" s="228">
        <f t="shared" si="25"/>
        <v>1</v>
      </c>
      <c r="N25" s="228">
        <f t="shared" si="25"/>
        <v>7</v>
      </c>
      <c r="O25" s="228">
        <f t="shared" si="25"/>
        <v>92</v>
      </c>
      <c r="P25" s="230">
        <f t="shared" si="5"/>
        <v>7.6086956521739135E-2</v>
      </c>
      <c r="Q25" s="231">
        <f t="shared" si="13"/>
        <v>1.2515644555694619E-3</v>
      </c>
      <c r="R25" s="232">
        <v>2744872</v>
      </c>
      <c r="S25" s="233">
        <f t="shared" si="14"/>
        <v>29.108825475286281</v>
      </c>
      <c r="T25" s="11"/>
      <c r="Z25" s="11"/>
    </row>
    <row r="26" spans="1:32" ht="19" customHeight="1" x14ac:dyDescent="0.2">
      <c r="B26" s="315" t="s">
        <v>53</v>
      </c>
      <c r="C26" s="113" t="s">
        <v>66</v>
      </c>
      <c r="D26" s="215">
        <f>'Sheet1 (3)'!D22</f>
        <v>2</v>
      </c>
      <c r="E26" s="215">
        <f>'Sheet1 (3)'!E22</f>
        <v>0</v>
      </c>
      <c r="F26" s="215">
        <f>'Sheet1 (3)'!F22</f>
        <v>2</v>
      </c>
      <c r="G26" s="215">
        <f>'Sheet1 (3)'!G22</f>
        <v>1</v>
      </c>
      <c r="H26" s="215">
        <f>'Sheet1 (3)'!H22</f>
        <v>0</v>
      </c>
      <c r="I26" s="215">
        <f>'Sheet1 (3)'!I22</f>
        <v>1692</v>
      </c>
      <c r="J26" s="215">
        <f>'Sheet1 (3)'!J22</f>
        <v>147</v>
      </c>
      <c r="K26" s="215">
        <f>'Sheet1 (3)'!K22</f>
        <v>1839</v>
      </c>
      <c r="L26" s="215">
        <f>'Sheet1 (3)'!L22</f>
        <v>1833</v>
      </c>
      <c r="M26" s="215">
        <f>'Sheet1 (3)'!M22</f>
        <v>3</v>
      </c>
      <c r="N26" s="215">
        <f>'Sheet1 (3)'!N22</f>
        <v>3</v>
      </c>
      <c r="O26" s="216">
        <v>56</v>
      </c>
      <c r="P26" s="217">
        <f t="shared" si="5"/>
        <v>5.3571428571428568E-2</v>
      </c>
      <c r="Q26" s="114">
        <f t="shared" si="13"/>
        <v>1.6313213703099511E-3</v>
      </c>
      <c r="R26" s="129">
        <v>988849.25822090637</v>
      </c>
      <c r="S26" s="132">
        <f t="shared" si="14"/>
        <v>185.97374521053359</v>
      </c>
      <c r="T26" s="11" t="str">
        <f t="shared" si="7"/>
        <v>OK</v>
      </c>
      <c r="U26" s="11">
        <v>1661</v>
      </c>
      <c r="V26" s="11">
        <v>3</v>
      </c>
      <c r="W26" s="11" t="str">
        <f t="shared" si="8"/>
        <v>Ok</v>
      </c>
      <c r="X26" s="11" t="str">
        <f t="shared" si="9"/>
        <v>Ok</v>
      </c>
      <c r="Z26" s="11"/>
      <c r="AA26" s="25">
        <v>1598</v>
      </c>
      <c r="AB26" s="25">
        <f t="shared" si="10"/>
        <v>1839</v>
      </c>
      <c r="AC26" s="25">
        <f t="shared" ref="AC26" si="26">AB26-AA26</f>
        <v>241</v>
      </c>
      <c r="AD26" s="25" t="str">
        <f t="shared" ref="AD26:AD35" si="27">IF(AC26&lt;&gt;F26,"Not OK","Ok")</f>
        <v>Not OK</v>
      </c>
    </row>
    <row r="27" spans="1:32" ht="19" customHeight="1" x14ac:dyDescent="0.2">
      <c r="B27" s="316"/>
      <c r="C27" s="115" t="s">
        <v>82</v>
      </c>
      <c r="D27" s="218">
        <f>'Sheet1 (3)'!D23</f>
        <v>3</v>
      </c>
      <c r="E27" s="218">
        <f>'Sheet1 (3)'!E23</f>
        <v>0</v>
      </c>
      <c r="F27" s="218">
        <f>'Sheet1 (3)'!F23</f>
        <v>3</v>
      </c>
      <c r="G27" s="218">
        <f>'Sheet1 (3)'!G23</f>
        <v>12</v>
      </c>
      <c r="H27" s="218">
        <f>'Sheet1 (3)'!H23</f>
        <v>0</v>
      </c>
      <c r="I27" s="218">
        <f>'Sheet1 (3)'!I23</f>
        <v>209</v>
      </c>
      <c r="J27" s="218">
        <f>'Sheet1 (3)'!J23</f>
        <v>0</v>
      </c>
      <c r="K27" s="218">
        <f>'Sheet1 (3)'!K23</f>
        <v>209</v>
      </c>
      <c r="L27" s="218">
        <f>'Sheet1 (3)'!L23</f>
        <v>198</v>
      </c>
      <c r="M27" s="218">
        <f>'Sheet1 (3)'!M23</f>
        <v>0</v>
      </c>
      <c r="N27" s="218">
        <f>'Sheet1 (3)'!N23</f>
        <v>11</v>
      </c>
      <c r="O27" s="219">
        <v>23</v>
      </c>
      <c r="P27" s="220">
        <f t="shared" si="5"/>
        <v>0.47826086956521741</v>
      </c>
      <c r="Q27" s="82">
        <f t="shared" si="13"/>
        <v>0</v>
      </c>
      <c r="R27" s="135">
        <v>459396.321704512</v>
      </c>
      <c r="S27" s="173">
        <f t="shared" si="14"/>
        <v>45.494487031272044</v>
      </c>
      <c r="T27" s="11" t="str">
        <f t="shared" si="7"/>
        <v>OK</v>
      </c>
      <c r="U27" s="11">
        <v>102</v>
      </c>
      <c r="V27" s="11">
        <v>0</v>
      </c>
      <c r="W27" s="11" t="str">
        <f t="shared" si="8"/>
        <v>Ok</v>
      </c>
      <c r="X27" s="11" t="str">
        <f t="shared" si="9"/>
        <v>Ok</v>
      </c>
      <c r="Z27" s="11"/>
    </row>
    <row r="28" spans="1:32" ht="19" customHeight="1" x14ac:dyDescent="0.2">
      <c r="B28" s="316"/>
      <c r="C28" s="115" t="s">
        <v>83</v>
      </c>
      <c r="D28" s="218">
        <f>'Sheet1 (3)'!D24</f>
        <v>0</v>
      </c>
      <c r="E28" s="218">
        <f>'Sheet1 (3)'!E24</f>
        <v>0</v>
      </c>
      <c r="F28" s="218">
        <f>'Sheet1 (3)'!F24</f>
        <v>0</v>
      </c>
      <c r="G28" s="218">
        <f>'Sheet1 (3)'!G24</f>
        <v>0</v>
      </c>
      <c r="H28" s="218">
        <f>'Sheet1 (3)'!H24</f>
        <v>0</v>
      </c>
      <c r="I28" s="218">
        <f>'Sheet1 (3)'!I24</f>
        <v>26</v>
      </c>
      <c r="J28" s="218">
        <f>'Sheet1 (3)'!J24</f>
        <v>0</v>
      </c>
      <c r="K28" s="218">
        <f>'Sheet1 (3)'!K24</f>
        <v>26</v>
      </c>
      <c r="L28" s="218">
        <f>'Sheet1 (3)'!L24</f>
        <v>25</v>
      </c>
      <c r="M28" s="218">
        <f>'Sheet1 (3)'!M24</f>
        <v>0</v>
      </c>
      <c r="N28" s="218">
        <f>'Sheet1 (3)'!N24</f>
        <v>1</v>
      </c>
      <c r="O28" s="219">
        <v>12</v>
      </c>
      <c r="P28" s="220">
        <f t="shared" si="5"/>
        <v>8.3333333333333329E-2</v>
      </c>
      <c r="Q28" s="82">
        <f t="shared" si="13"/>
        <v>0</v>
      </c>
      <c r="R28" s="135">
        <v>258792.67648155964</v>
      </c>
      <c r="S28" s="173">
        <f t="shared" si="14"/>
        <v>10.046652151631747</v>
      </c>
      <c r="T28" s="11" t="str">
        <f t="shared" si="7"/>
        <v>OK</v>
      </c>
      <c r="U28" s="11">
        <v>15</v>
      </c>
      <c r="V28" s="11">
        <v>0</v>
      </c>
      <c r="W28" s="11" t="str">
        <f t="shared" si="8"/>
        <v>Ok</v>
      </c>
      <c r="X28" s="11" t="str">
        <f t="shared" si="9"/>
        <v>Ok</v>
      </c>
      <c r="Z28" s="11"/>
    </row>
    <row r="29" spans="1:32" ht="19" customHeight="1" thickBot="1" x14ac:dyDescent="0.25">
      <c r="B29" s="316"/>
      <c r="C29" s="116" t="s">
        <v>84</v>
      </c>
      <c r="D29" s="221">
        <f>'Sheet1 (3)'!D25</f>
        <v>7</v>
      </c>
      <c r="E29" s="221">
        <f>'Sheet1 (3)'!E25</f>
        <v>0</v>
      </c>
      <c r="F29" s="221">
        <f>'Sheet1 (3)'!F25</f>
        <v>7</v>
      </c>
      <c r="G29" s="221">
        <f>'Sheet1 (3)'!G25</f>
        <v>5</v>
      </c>
      <c r="H29" s="221">
        <f>'Sheet1 (3)'!H25</f>
        <v>0</v>
      </c>
      <c r="I29" s="221">
        <f>'Sheet1 (3)'!I25</f>
        <v>71</v>
      </c>
      <c r="J29" s="221">
        <f>'Sheet1 (3)'!J25</f>
        <v>11</v>
      </c>
      <c r="K29" s="221">
        <f>'Sheet1 (3)'!K25</f>
        <v>82</v>
      </c>
      <c r="L29" s="221">
        <f>'Sheet1 (3)'!L25</f>
        <v>74</v>
      </c>
      <c r="M29" s="221">
        <f>'Sheet1 (3)'!M25</f>
        <v>1</v>
      </c>
      <c r="N29" s="221">
        <f>'Sheet1 (3)'!N25</f>
        <v>7</v>
      </c>
      <c r="O29" s="222">
        <v>6</v>
      </c>
      <c r="P29" s="223">
        <f t="shared" si="5"/>
        <v>1.1666666666666667</v>
      </c>
      <c r="Q29" s="119">
        <f t="shared" si="13"/>
        <v>1.2195121951219513E-2</v>
      </c>
      <c r="R29" s="137">
        <v>242959.10261067998</v>
      </c>
      <c r="S29" s="174">
        <f t="shared" si="14"/>
        <v>33.750536250291312</v>
      </c>
      <c r="T29" s="11" t="str">
        <f t="shared" si="7"/>
        <v>OK</v>
      </c>
      <c r="U29" s="11">
        <v>24</v>
      </c>
      <c r="V29" s="11">
        <v>0</v>
      </c>
      <c r="W29" s="11" t="str">
        <f t="shared" si="8"/>
        <v>Ok</v>
      </c>
      <c r="X29" s="11" t="str">
        <f t="shared" si="9"/>
        <v>Ok</v>
      </c>
      <c r="Z29" s="11"/>
    </row>
    <row r="30" spans="1:32" ht="19" customHeight="1" thickBot="1" x14ac:dyDescent="0.25">
      <c r="B30" s="317"/>
      <c r="C30" s="199" t="s">
        <v>98</v>
      </c>
      <c r="D30" s="200">
        <f>SUM(D26:D29)</f>
        <v>12</v>
      </c>
      <c r="E30" s="200">
        <f t="shared" ref="E30:O30" si="28">SUM(E26:E29)</f>
        <v>0</v>
      </c>
      <c r="F30" s="200">
        <f t="shared" si="28"/>
        <v>12</v>
      </c>
      <c r="G30" s="200">
        <f t="shared" si="28"/>
        <v>18</v>
      </c>
      <c r="H30" s="200">
        <f t="shared" si="28"/>
        <v>0</v>
      </c>
      <c r="I30" s="200">
        <f t="shared" si="28"/>
        <v>1998</v>
      </c>
      <c r="J30" s="200">
        <f t="shared" si="28"/>
        <v>158</v>
      </c>
      <c r="K30" s="200">
        <f t="shared" si="28"/>
        <v>2156</v>
      </c>
      <c r="L30" s="200">
        <f t="shared" si="28"/>
        <v>2130</v>
      </c>
      <c r="M30" s="200">
        <f t="shared" si="28"/>
        <v>4</v>
      </c>
      <c r="N30" s="200">
        <f t="shared" si="28"/>
        <v>22</v>
      </c>
      <c r="O30" s="200">
        <f t="shared" si="28"/>
        <v>97</v>
      </c>
      <c r="P30" s="201">
        <f t="shared" si="5"/>
        <v>0.22680412371134021</v>
      </c>
      <c r="Q30" s="202">
        <f t="shared" si="13"/>
        <v>1.8552875695732839E-3</v>
      </c>
      <c r="R30" s="203">
        <v>6649881</v>
      </c>
      <c r="S30" s="204">
        <f t="shared" si="14"/>
        <v>32.421632808166045</v>
      </c>
      <c r="T30" s="11"/>
      <c r="Z30" s="11"/>
    </row>
    <row r="31" spans="1:32" ht="19" customHeight="1" x14ac:dyDescent="0.2">
      <c r="B31" s="321" t="s">
        <v>23</v>
      </c>
      <c r="C31" s="107" t="s">
        <v>88</v>
      </c>
      <c r="D31" s="185">
        <f>'Sheet1 (3)'!D26</f>
        <v>12</v>
      </c>
      <c r="E31" s="185">
        <f>'Sheet1 (3)'!E26</f>
        <v>7</v>
      </c>
      <c r="F31" s="185">
        <f>'Sheet1 (3)'!F26</f>
        <v>19</v>
      </c>
      <c r="G31" s="185">
        <f>'Sheet1 (3)'!G26</f>
        <v>20</v>
      </c>
      <c r="H31" s="185">
        <f>'Sheet1 (3)'!H26</f>
        <v>0</v>
      </c>
      <c r="I31" s="185">
        <f>'Sheet1 (3)'!I26</f>
        <v>212</v>
      </c>
      <c r="J31" s="185">
        <f>'Sheet1 (3)'!J26</f>
        <v>55</v>
      </c>
      <c r="K31" s="185">
        <f>'Sheet1 (3)'!K26</f>
        <v>267</v>
      </c>
      <c r="L31" s="185">
        <f>'Sheet1 (3)'!L26</f>
        <v>261</v>
      </c>
      <c r="M31" s="185">
        <f>'Sheet1 (3)'!M26</f>
        <v>0</v>
      </c>
      <c r="N31" s="185">
        <f>'Sheet1 (3)'!N26</f>
        <v>6</v>
      </c>
      <c r="O31" s="224">
        <v>12</v>
      </c>
      <c r="P31" s="225">
        <f t="shared" si="5"/>
        <v>0.5</v>
      </c>
      <c r="Q31" s="87">
        <f t="shared" si="13"/>
        <v>0</v>
      </c>
      <c r="R31" s="136">
        <v>113483.90488914245</v>
      </c>
      <c r="S31" s="175">
        <f t="shared" si="14"/>
        <v>235.27565451754666</v>
      </c>
      <c r="T31" s="11" t="str">
        <f t="shared" si="7"/>
        <v>OK</v>
      </c>
      <c r="U31" s="11">
        <v>78</v>
      </c>
      <c r="V31" s="11">
        <v>0</v>
      </c>
      <c r="W31" s="11" t="str">
        <f t="shared" si="8"/>
        <v>Ok</v>
      </c>
      <c r="X31" s="11" t="str">
        <f t="shared" si="9"/>
        <v>Ok</v>
      </c>
      <c r="Z31" s="11"/>
    </row>
    <row r="32" spans="1:32" ht="19" customHeight="1" x14ac:dyDescent="0.2">
      <c r="B32" s="322"/>
      <c r="C32" s="234" t="s">
        <v>100</v>
      </c>
      <c r="D32" s="227">
        <f>'Sheet1 (3)'!D27</f>
        <v>10</v>
      </c>
      <c r="E32" s="227">
        <f>'Sheet1 (3)'!E27</f>
        <v>0</v>
      </c>
      <c r="F32" s="227">
        <f>'Sheet1 (3)'!F27</f>
        <v>10</v>
      </c>
      <c r="G32" s="227">
        <f>'Sheet1 (3)'!G27</f>
        <v>8</v>
      </c>
      <c r="H32" s="227">
        <f>'Sheet1 (3)'!H27</f>
        <v>0</v>
      </c>
      <c r="I32" s="227">
        <f>'Sheet1 (3)'!I27</f>
        <v>93</v>
      </c>
      <c r="J32" s="227">
        <f>'Sheet1 (3)'!J27</f>
        <v>7</v>
      </c>
      <c r="K32" s="227">
        <f>'Sheet1 (3)'!K27</f>
        <v>100</v>
      </c>
      <c r="L32" s="227">
        <f>'Sheet1 (3)'!L27</f>
        <v>94</v>
      </c>
      <c r="M32" s="227">
        <f>'Sheet1 (3)'!M27</f>
        <v>0</v>
      </c>
      <c r="N32" s="227">
        <f>'Sheet1 (3)'!N27</f>
        <v>6</v>
      </c>
      <c r="O32" s="240">
        <v>15</v>
      </c>
      <c r="P32" s="241">
        <f t="shared" si="5"/>
        <v>0.4</v>
      </c>
      <c r="Q32" s="237">
        <f t="shared" si="13"/>
        <v>0</v>
      </c>
      <c r="R32" s="238">
        <v>190386.34297445655</v>
      </c>
      <c r="S32" s="239">
        <f t="shared" si="14"/>
        <v>52.524775904444283</v>
      </c>
      <c r="T32" s="11"/>
      <c r="Z32" s="11"/>
    </row>
    <row r="33" spans="2:30" ht="19" customHeight="1" thickBot="1" x14ac:dyDescent="0.25">
      <c r="B33" s="322"/>
      <c r="C33" s="172" t="s">
        <v>89</v>
      </c>
      <c r="D33" s="221">
        <f>'Sheet1 (3)'!D28</f>
        <v>0</v>
      </c>
      <c r="E33" s="221">
        <f>'Sheet1 (3)'!E28</f>
        <v>0</v>
      </c>
      <c r="F33" s="221">
        <f>'Sheet1 (3)'!F28</f>
        <v>0</v>
      </c>
      <c r="G33" s="221">
        <f>'Sheet1 (3)'!G28</f>
        <v>0</v>
      </c>
      <c r="H33" s="221">
        <f>'Sheet1 (3)'!H28</f>
        <v>0</v>
      </c>
      <c r="I33" s="221">
        <f>'Sheet1 (3)'!I28</f>
        <v>1</v>
      </c>
      <c r="J33" s="221">
        <f>'Sheet1 (3)'!J28</f>
        <v>5</v>
      </c>
      <c r="K33" s="221">
        <f>'Sheet1 (3)'!K28</f>
        <v>6</v>
      </c>
      <c r="L33" s="221">
        <f>'Sheet1 (3)'!L28</f>
        <v>6</v>
      </c>
      <c r="M33" s="221">
        <f>'Sheet1 (3)'!M28</f>
        <v>0</v>
      </c>
      <c r="N33" s="221">
        <f>'Sheet1 (3)'!N28</f>
        <v>0</v>
      </c>
      <c r="O33" s="222">
        <v>3</v>
      </c>
      <c r="P33" s="223">
        <f t="shared" si="5"/>
        <v>0</v>
      </c>
      <c r="Q33" s="119">
        <f t="shared" si="13"/>
        <v>0</v>
      </c>
      <c r="R33" s="137">
        <v>212274.73040393737</v>
      </c>
      <c r="S33" s="174">
        <f t="shared" si="14"/>
        <v>2.8265257897549114</v>
      </c>
      <c r="T33" s="11" t="str">
        <f t="shared" si="7"/>
        <v>OK</v>
      </c>
      <c r="U33" s="11">
        <v>1</v>
      </c>
      <c r="V33" s="11">
        <v>0</v>
      </c>
      <c r="W33" s="11" t="str">
        <f t="shared" si="8"/>
        <v>Ok</v>
      </c>
      <c r="X33" s="11" t="str">
        <f t="shared" si="9"/>
        <v>Ok</v>
      </c>
      <c r="Z33" s="11"/>
    </row>
    <row r="34" spans="2:30" ht="19" customHeight="1" thickBot="1" x14ac:dyDescent="0.25">
      <c r="B34" s="323"/>
      <c r="C34" s="199" t="s">
        <v>99</v>
      </c>
      <c r="D34" s="200">
        <f>SUM(D31:D33)</f>
        <v>22</v>
      </c>
      <c r="E34" s="200">
        <f t="shared" ref="E34:O34" si="29">SUM(E31:E33)</f>
        <v>7</v>
      </c>
      <c r="F34" s="200">
        <f t="shared" si="29"/>
        <v>29</v>
      </c>
      <c r="G34" s="200">
        <f t="shared" si="29"/>
        <v>28</v>
      </c>
      <c r="H34" s="200">
        <f t="shared" si="29"/>
        <v>0</v>
      </c>
      <c r="I34" s="200">
        <f t="shared" si="29"/>
        <v>306</v>
      </c>
      <c r="J34" s="200">
        <f t="shared" si="29"/>
        <v>67</v>
      </c>
      <c r="K34" s="200">
        <f t="shared" si="29"/>
        <v>373</v>
      </c>
      <c r="L34" s="200">
        <f t="shared" si="29"/>
        <v>361</v>
      </c>
      <c r="M34" s="200">
        <f t="shared" si="29"/>
        <v>0</v>
      </c>
      <c r="N34" s="200">
        <f t="shared" si="29"/>
        <v>12</v>
      </c>
      <c r="O34" s="200">
        <f t="shared" si="29"/>
        <v>30</v>
      </c>
      <c r="P34" s="201">
        <f t="shared" si="5"/>
        <v>0.4</v>
      </c>
      <c r="Q34" s="202">
        <f t="shared" si="13"/>
        <v>0</v>
      </c>
      <c r="R34" s="203">
        <v>2674787</v>
      </c>
      <c r="S34" s="204">
        <f t="shared" si="14"/>
        <v>13.945035623397301</v>
      </c>
      <c r="T34" s="11"/>
      <c r="Z34" s="11"/>
    </row>
    <row r="35" spans="2:30" ht="18" thickBot="1" x14ac:dyDescent="0.25">
      <c r="B35" s="43"/>
      <c r="C35" s="88" t="s">
        <v>11</v>
      </c>
      <c r="D35" s="89">
        <f>D34+D30+D25+D21+D17+D6</f>
        <v>58</v>
      </c>
      <c r="E35" s="89">
        <f t="shared" ref="E35:O35" si="30">E34+E30+E25+E21+E17+E6</f>
        <v>16</v>
      </c>
      <c r="F35" s="89">
        <f t="shared" si="30"/>
        <v>74</v>
      </c>
      <c r="G35" s="89">
        <f t="shared" si="30"/>
        <v>77</v>
      </c>
      <c r="H35" s="89">
        <f t="shared" si="30"/>
        <v>0</v>
      </c>
      <c r="I35" s="89">
        <f t="shared" si="30"/>
        <v>4204</v>
      </c>
      <c r="J35" s="89">
        <f t="shared" si="30"/>
        <v>1786</v>
      </c>
      <c r="K35" s="89">
        <f t="shared" si="30"/>
        <v>5990</v>
      </c>
      <c r="L35" s="89">
        <f t="shared" si="30"/>
        <v>5906</v>
      </c>
      <c r="M35" s="89">
        <f t="shared" si="30"/>
        <v>12</v>
      </c>
      <c r="N35" s="89">
        <f t="shared" si="30"/>
        <v>72</v>
      </c>
      <c r="O35" s="226">
        <f t="shared" si="30"/>
        <v>427</v>
      </c>
      <c r="P35" s="90">
        <f>N35/O35</f>
        <v>0.16861826697892271</v>
      </c>
      <c r="Q35" s="90">
        <f t="shared" si="13"/>
        <v>2.0033388981636059E-3</v>
      </c>
      <c r="R35" s="127">
        <v>32419747</v>
      </c>
      <c r="S35" s="128">
        <f>(K35/R35)*100000</f>
        <v>18.476393415408207</v>
      </c>
      <c r="T35" s="11" t="str">
        <f t="shared" si="7"/>
        <v>OK</v>
      </c>
      <c r="U35" s="11">
        <f>SUM(U7:U26)</f>
        <v>3189</v>
      </c>
      <c r="V35" s="11">
        <f>SUM(V7:V26)</f>
        <v>10</v>
      </c>
      <c r="W35" s="11" t="str">
        <f t="shared" ref="W35" si="31">IF(I35-U35&lt;0,"Not OK","Ok")</f>
        <v>Ok</v>
      </c>
      <c r="X35" s="11" t="str">
        <f t="shared" ref="X35" si="32">IF(M35-V35&lt;0,"Not OK","Ok")</f>
        <v>Ok</v>
      </c>
      <c r="AA35" s="25">
        <f>SUM(AA7:AA26)</f>
        <v>1646</v>
      </c>
      <c r="AB35" s="25">
        <f>SUM(AB7:AB26)</f>
        <v>1942</v>
      </c>
      <c r="AC35" s="25">
        <f>SUM(AC7:AC26)</f>
        <v>296</v>
      </c>
      <c r="AD35" s="25" t="str">
        <f t="shared" si="27"/>
        <v>Not OK</v>
      </c>
    </row>
    <row r="37" spans="2:30" ht="16" x14ac:dyDescent="0.2">
      <c r="B37" s="12"/>
      <c r="C37" s="244" t="s">
        <v>102</v>
      </c>
      <c r="E37" s="13"/>
      <c r="G37" s="13"/>
      <c r="H37" s="14"/>
    </row>
    <row r="38" spans="2:30" x14ac:dyDescent="0.2">
      <c r="F38" s="14"/>
    </row>
  </sheetData>
  <autoFilter ref="AA3:AD35" xr:uid="{00000000-0009-0000-0000-000003000000}"/>
  <mergeCells count="18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18:B21"/>
    <mergeCell ref="B22:B25"/>
    <mergeCell ref="B26:B30"/>
    <mergeCell ref="B4:B6"/>
    <mergeCell ref="B31:B34"/>
    <mergeCell ref="B7:B17"/>
  </mergeCells>
  <conditionalFormatting sqref="T7:T35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7:Y7 Y8 W8:X20 Y9:Z17 Y18:Y20">
    <cfRule type="cellIs" dxfId="5" priority="20" operator="equal">
      <formula>"Ok"</formula>
    </cfRule>
    <cfRule type="cellIs" dxfId="4" priority="19" operator="notEqual">
      <formula>"Ok"</formula>
    </cfRule>
  </conditionalFormatting>
  <conditionalFormatting sqref="W35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1:Z34">
    <cfRule type="cellIs" dxfId="1" priority="2" operator="equal">
      <formula>"Ok"</formula>
    </cfRule>
    <cfRule type="cellIs" dxfId="0" priority="1" operator="notEqual">
      <formula>"Ok"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6"/>
  <sheetViews>
    <sheetView workbookViewId="0">
      <selection activeCell="D8" sqref="D8"/>
    </sheetView>
  </sheetViews>
  <sheetFormatPr baseColWidth="10" defaultColWidth="8.83203125" defaultRowHeight="15" x14ac:dyDescent="0.2"/>
  <cols>
    <col min="2" max="2" width="10.33203125" customWidth="1"/>
    <col min="3" max="3" width="12.5" customWidth="1"/>
    <col min="4" max="4" width="14.5" customWidth="1"/>
    <col min="5" max="5" width="11.83203125" bestFit="1" customWidth="1"/>
    <col min="6" max="6" width="6.5" bestFit="1" customWidth="1"/>
    <col min="7" max="7" width="5.5" bestFit="1" customWidth="1"/>
    <col min="8" max="8" width="6.83203125" bestFit="1" customWidth="1"/>
    <col min="9" max="9" width="14.5" customWidth="1"/>
    <col min="10" max="10" width="11.83203125" bestFit="1" customWidth="1"/>
    <col min="11" max="11" width="6.5" bestFit="1" customWidth="1"/>
    <col min="12" max="12" width="5.5" bestFit="1" customWidth="1"/>
    <col min="13" max="13" width="6.83203125" bestFit="1" customWidth="1"/>
    <col min="14" max="15" width="14.5" customWidth="1"/>
  </cols>
  <sheetData>
    <row r="2" spans="2:15" ht="27" customHeight="1" x14ac:dyDescent="0.2">
      <c r="B2" s="331" t="s">
        <v>41</v>
      </c>
      <c r="C2" s="325" t="s">
        <v>30</v>
      </c>
      <c r="D2" s="333" t="s">
        <v>1</v>
      </c>
      <c r="E2" s="334"/>
      <c r="F2" s="334"/>
      <c r="G2" s="334"/>
      <c r="H2" s="335"/>
      <c r="I2" s="333" t="s">
        <v>2</v>
      </c>
      <c r="J2" s="334"/>
      <c r="K2" s="334"/>
      <c r="L2" s="334"/>
      <c r="M2" s="335"/>
      <c r="N2" s="325" t="s">
        <v>3</v>
      </c>
      <c r="O2" s="327" t="s">
        <v>4</v>
      </c>
    </row>
    <row r="3" spans="2:15" ht="27" customHeight="1" x14ac:dyDescent="0.2">
      <c r="B3" s="332"/>
      <c r="C3" s="326"/>
      <c r="D3" s="53" t="s">
        <v>5</v>
      </c>
      <c r="E3" s="53" t="s">
        <v>76</v>
      </c>
      <c r="F3" s="53" t="s">
        <v>40</v>
      </c>
      <c r="G3" s="53" t="s">
        <v>6</v>
      </c>
      <c r="H3" s="53" t="s">
        <v>7</v>
      </c>
      <c r="I3" s="53" t="s">
        <v>5</v>
      </c>
      <c r="J3" s="53" t="s">
        <v>76</v>
      </c>
      <c r="K3" s="53" t="s">
        <v>40</v>
      </c>
      <c r="L3" s="53" t="s">
        <v>6</v>
      </c>
      <c r="M3" s="53" t="s">
        <v>7</v>
      </c>
      <c r="N3" s="326"/>
      <c r="O3" s="328"/>
    </row>
    <row r="4" spans="2:15" x14ac:dyDescent="0.2">
      <c r="B4" s="329" t="s">
        <v>25</v>
      </c>
      <c r="C4" s="55" t="s">
        <v>77</v>
      </c>
      <c r="D4" s="54">
        <v>1</v>
      </c>
      <c r="E4" s="54">
        <v>0</v>
      </c>
      <c r="F4" s="54">
        <f>SUM(D4:E4)</f>
        <v>1</v>
      </c>
      <c r="G4" s="54">
        <v>3</v>
      </c>
      <c r="H4" s="54">
        <v>0</v>
      </c>
      <c r="I4" s="54">
        <v>7</v>
      </c>
      <c r="J4" s="54">
        <v>0</v>
      </c>
      <c r="K4" s="54">
        <f>SUM(I4:J4)</f>
        <v>7</v>
      </c>
      <c r="L4" s="54">
        <v>6</v>
      </c>
      <c r="M4" s="54">
        <v>0</v>
      </c>
      <c r="N4" s="54">
        <v>1</v>
      </c>
      <c r="O4" s="60">
        <f t="shared" ref="O4:O5" si="0">M4/K4</f>
        <v>0</v>
      </c>
    </row>
    <row r="5" spans="2:15" ht="16" thickBot="1" x14ac:dyDescent="0.25">
      <c r="B5" s="330"/>
      <c r="C5" s="61" t="s">
        <v>78</v>
      </c>
      <c r="D5" s="54">
        <v>3</v>
      </c>
      <c r="E5" s="54">
        <v>0</v>
      </c>
      <c r="F5" s="54">
        <f t="shared" ref="F5" si="1">SUM(D5:E5)</f>
        <v>3</v>
      </c>
      <c r="G5" s="54">
        <v>2</v>
      </c>
      <c r="H5" s="54">
        <v>0</v>
      </c>
      <c r="I5" s="54">
        <v>28</v>
      </c>
      <c r="J5" s="54">
        <v>0</v>
      </c>
      <c r="K5" s="54">
        <f t="shared" ref="K5" si="2">SUM(I5:J5)</f>
        <v>28</v>
      </c>
      <c r="L5" s="54">
        <v>26</v>
      </c>
      <c r="M5" s="54">
        <v>0</v>
      </c>
      <c r="N5" s="54">
        <v>2</v>
      </c>
      <c r="O5" s="60">
        <f t="shared" si="0"/>
        <v>0</v>
      </c>
    </row>
    <row r="6" spans="2:15" ht="17" thickBot="1" x14ac:dyDescent="0.25">
      <c r="B6" s="56"/>
      <c r="C6" s="57" t="s">
        <v>11</v>
      </c>
      <c r="D6" s="58">
        <f t="shared" ref="D6:N6" si="3">SUM(D4:D5)</f>
        <v>4</v>
      </c>
      <c r="E6" s="58">
        <f t="shared" si="3"/>
        <v>0</v>
      </c>
      <c r="F6" s="58">
        <f t="shared" si="3"/>
        <v>4</v>
      </c>
      <c r="G6" s="58">
        <f t="shared" si="3"/>
        <v>5</v>
      </c>
      <c r="H6" s="58">
        <f t="shared" si="3"/>
        <v>0</v>
      </c>
      <c r="I6" s="58">
        <f t="shared" si="3"/>
        <v>35</v>
      </c>
      <c r="J6" s="58">
        <f t="shared" si="3"/>
        <v>0</v>
      </c>
      <c r="K6" s="58">
        <f t="shared" si="3"/>
        <v>35</v>
      </c>
      <c r="L6" s="58">
        <f t="shared" si="3"/>
        <v>32</v>
      </c>
      <c r="M6" s="58">
        <f t="shared" si="3"/>
        <v>0</v>
      </c>
      <c r="N6" s="58">
        <f t="shared" si="3"/>
        <v>3</v>
      </c>
      <c r="O6" s="59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J18"/>
  <sheetViews>
    <sheetView zoomScale="80" zoomScaleNormal="80" workbookViewId="0">
      <selection activeCell="D13" sqref="D13"/>
    </sheetView>
  </sheetViews>
  <sheetFormatPr baseColWidth="10" defaultColWidth="8.83203125" defaultRowHeight="15" x14ac:dyDescent="0.2"/>
  <cols>
    <col min="2" max="2" width="21.83203125" customWidth="1"/>
    <col min="3" max="3" width="16.33203125" customWidth="1"/>
    <col min="4" max="4" width="14.33203125" customWidth="1"/>
    <col min="5" max="5" width="14.6640625" customWidth="1"/>
    <col min="6" max="6" width="18.6640625" customWidth="1"/>
    <col min="7" max="7" width="10.6640625" bestFit="1" customWidth="1"/>
    <col min="9" max="9" width="14.33203125" customWidth="1"/>
    <col min="10" max="10" width="12.5" customWidth="1"/>
  </cols>
  <sheetData>
    <row r="4" spans="2:10" ht="29.5" customHeight="1" x14ac:dyDescent="0.2">
      <c r="B4" s="336" t="s">
        <v>0</v>
      </c>
      <c r="C4" s="338" t="s">
        <v>1</v>
      </c>
      <c r="D4" s="339"/>
      <c r="E4" s="340"/>
      <c r="F4" s="341" t="s">
        <v>2</v>
      </c>
      <c r="G4" s="342"/>
      <c r="H4" s="343"/>
      <c r="I4" s="344" t="s">
        <v>3</v>
      </c>
      <c r="J4" s="346" t="s">
        <v>4</v>
      </c>
    </row>
    <row r="5" spans="2:10" ht="17" x14ac:dyDescent="0.2">
      <c r="B5" s="337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345"/>
      <c r="J5" s="347"/>
    </row>
    <row r="6" spans="2:10" ht="19" customHeight="1" x14ac:dyDescent="0.2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2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2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2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2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2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2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2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2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2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2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2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8" thickBot="1" x14ac:dyDescent="0.25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da26ace941f4791a7314a339fee829c xmlns="ca283e0b-db31-4043-a2ef-b80661bf084a">
      <Terms xmlns="http://schemas.microsoft.com/office/infopath/2007/PartnerControls"/>
    </mda26ace941f4791a7314a339fee829c>
    <h6a71f3e574e4344bc34f3fc9dd20054 xmlns="ca283e0b-db31-4043-a2ef-b80661bf084a">
      <Terms xmlns="http://schemas.microsoft.com/office/infopath/2007/PartnerControls"/>
    </h6a71f3e574e4344bc34f3fc9dd20054>
    <Traveler_x0020_duty_x0020_station xmlns="90583e5e-655e-4438-8618-262f6cb9882d">Maputo</Traveler_x0020_duty_x0020_station>
    <_dlc_DocId xmlns="9a3b62e3-6f96-49a3-97e4-fe5d09ffedd5">MOZA-2122242090-75795</_dlc_DocId>
    <ga975397408f43e4b84ec8e5a598e523 xmlns="ca283e0b-db31-4043-a2ef-b80661bf084a">
      <Terms xmlns="http://schemas.microsoft.com/office/infopath/2007/PartnerControls"/>
    </ga975397408f43e4b84ec8e5a598e523>
    <l373856d30794c63a26ebe024fcf0a28 xmlns="9a3b62e3-6f96-49a3-97e4-fe5d09ffedd5">
      <Terms xmlns="http://schemas.microsoft.com/office/infopath/2007/PartnerControls"/>
    </l373856d30794c63a26ebe024fcf0a28>
    <lcf76f155ced4ddcb4097134ff3c332f xmlns="90583e5e-655e-4438-8618-262f6cb9882d">
      <Terms xmlns="http://schemas.microsoft.com/office/infopath/2007/PartnerControls"/>
    </lcf76f155ced4ddcb4097134ff3c332f>
    <k8c968e8c72a4eda96b7e8fdbe192be2 xmlns="ca283e0b-db31-4043-a2ef-b80661bf084a">
      <Terms xmlns="http://schemas.microsoft.com/office/infopath/2007/PartnerControls"/>
    </k8c968e8c72a4eda96b7e8fdbe192be2>
    <e5aa45b6ad5045928626a03521bcb354 xmlns="9a3b62e3-6f96-49a3-97e4-fe5d09ffedd5">
      <Terms xmlns="http://schemas.microsoft.com/office/infopath/2007/PartnerControls"/>
    </e5aa45b6ad5045928626a03521bcb354>
    <lc9f504ae29c47a895d327db9e8379f3 xmlns="ca283e0b-db31-4043-a2ef-b80661bf0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Republic of Mozambique-6890</TermName>
          <TermId xmlns="http://schemas.microsoft.com/office/infopath/2007/PartnerControls">06c1edb0-0785-4255-991b-43eb1f3a2133</TermId>
        </TermInfo>
      </Terms>
    </lc9f504ae29c47a895d327db9e8379f3>
    <_dlc_DocIdUrl xmlns="9a3b62e3-6f96-49a3-97e4-fe5d09ffedd5">
      <Url>https://unicef.sharepoint.com/teams/MOZ/Programmes/_layouts/15/DocIdRedir.aspx?ID=MOZA-2122242090-75795</Url>
      <Description>MOZA-2122242090-75795</Description>
    </_dlc_DocIdUrl>
    <IconOverlay xmlns="http://schemas.microsoft.com/sharepoint/v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6" ma:contentTypeDescription="MOZ Content Types" ma:contentTypeScope="" ma:versionID="e775fee4a5ee036c4d3f1268b481706d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da07ac333176bfe8f60bb9bb71ec47a9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E8ED58-51E7-434C-AA6D-3D2CE438AC93}">
  <ds:schemaRefs>
    <ds:schemaRef ds:uri="http://schemas.microsoft.com/office/2006/metadata/properties"/>
    <ds:schemaRef ds:uri="http://schemas.microsoft.com/office/infopath/2007/PartnerControls"/>
    <ds:schemaRef ds:uri="ca283e0b-db31-4043-a2ef-b80661bf084a"/>
    <ds:schemaRef ds:uri="90583e5e-655e-4438-8618-262f6cb9882d"/>
    <ds:schemaRef ds:uri="9a3b62e3-6f96-49a3-97e4-fe5d09ffedd5"/>
    <ds:schemaRef ds:uri="http://schemas.microsoft.com/sharepoint/v4"/>
  </ds:schemaRefs>
</ds:datastoreItem>
</file>

<file path=customXml/itemProps2.xml><?xml version="1.0" encoding="utf-8"?>
<ds:datastoreItem xmlns:ds="http://schemas.openxmlformats.org/officeDocument/2006/customXml" ds:itemID="{E3A9A8F6-6D64-49FC-9DF5-D3F59B729F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5FF9B0-42F0-4168-96F8-E6C3B98E307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A1A7F7F-C907-4AD8-89A2-CF8C8C4E2D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283e0b-db31-4043-a2ef-b80661bf084a"/>
    <ds:schemaRef ds:uri="9a3b62e3-6f96-49a3-97e4-fe5d09ffedd5"/>
    <ds:schemaRef ds:uri="90583e5e-655e-4438-8618-262f6cb9882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49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Inigo Gurpide</cp:lastModifiedBy>
  <dcterms:created xsi:type="dcterms:W3CDTF">2023-01-12T09:05:37Z</dcterms:created>
  <dcterms:modified xsi:type="dcterms:W3CDTF">2023-12-29T00:27:21Z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tions1">
    <vt:lpwstr/>
  </property>
  <property fmtid="{D5CDD505-2E9C-101B-9397-08002B2CF9AE}" pid="3" name="Topic">
    <vt:lpwstr/>
  </property>
  <property fmtid="{D5CDD505-2E9C-101B-9397-08002B2CF9AE}" pid="4" name="MediaServiceImageTags">
    <vt:lpwstr/>
  </property>
  <property fmtid="{D5CDD505-2E9C-101B-9397-08002B2CF9AE}" pid="5" name="ContentTypeId">
    <vt:lpwstr>0x010100D3D94803219734408FFC4A2CF4F8CC3F000AF5CE343721734C85F7674E37810420</vt:lpwstr>
  </property>
  <property fmtid="{D5CDD505-2E9C-101B-9397-08002B2CF9AE}" pid="6" name="OfficeDivision">
    <vt:lpwstr/>
  </property>
  <property fmtid="{D5CDD505-2E9C-101B-9397-08002B2CF9AE}" pid="7" name="TaxCatchAll">
    <vt:lpwstr>82;#Republic of Mozambique-6890|06c1edb0-0785-4255-991b-43eb1f3a2133</vt:lpwstr>
  </property>
  <property fmtid="{D5CDD505-2E9C-101B-9397-08002B2CF9AE}" pid="8" name="OrgUnit">
    <vt:lpwstr>82;#Republic of Mozambique-6890|06c1edb0-0785-4255-991b-43eb1f3a2133</vt:lpwstr>
  </property>
  <property fmtid="{D5CDD505-2E9C-101B-9397-08002B2CF9AE}" pid="9" name="_dlc_DocIdItemGuid">
    <vt:lpwstr>ec789ce5-4a5d-4b58-affe-66d5e7cd0667</vt:lpwstr>
  </property>
  <property fmtid="{D5CDD505-2E9C-101B-9397-08002B2CF9AE}" pid="10" name="Section_x0020_Classification">
    <vt:lpwstr/>
  </property>
  <property fmtid="{D5CDD505-2E9C-101B-9397-08002B2CF9AE}" pid="11" name="DocumentType">
    <vt:lpwstr/>
  </property>
  <property fmtid="{D5CDD505-2E9C-101B-9397-08002B2CF9AE}" pid="12" name="GeographicScope">
    <vt:lpwstr/>
  </property>
  <property fmtid="{D5CDD505-2E9C-101B-9397-08002B2CF9AE}" pid="13" name="Section Classification">
    <vt:lpwstr/>
  </property>
</Properties>
</file>