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679790\Desktop\UPNA\3 PROTOCOLOS Y ARTÍCULOS\check list apprisal\"/>
    </mc:Choice>
  </mc:AlternateContent>
  <bookViews>
    <workbookView xWindow="0" yWindow="0" windowWidth="18120" windowHeight="7260" tabRatio="978" firstSheet="2" activeTab="4"/>
  </bookViews>
  <sheets>
    <sheet name="README" sheetId="20" r:id="rId1"/>
    <sheet name="Planning Stage" sheetId="25" r:id="rId2"/>
    <sheet name="Preliminary Considerations A-D" sheetId="17" r:id="rId3"/>
    <sheet name="Preliminary Considerations E" sheetId="19" r:id="rId4"/>
    <sheet name="Domain 1 vA" sheetId="1" r:id="rId5"/>
    <sheet name="Domain 1 vB" sheetId="6" r:id="rId6"/>
    <sheet name="Domain 2 vA" sheetId="8" r:id="rId7"/>
    <sheet name="Domain 2 vB" sheetId="23" r:id="rId8"/>
    <sheet name="Domain 2 vC" sheetId="24" r:id="rId9"/>
    <sheet name="Domain 3" sheetId="12" r:id="rId10"/>
    <sheet name="Domain 4" sheetId="13" r:id="rId11"/>
    <sheet name="Domain 5" sheetId="14" r:id="rId12"/>
    <sheet name="Domain 6" sheetId="15" r:id="rId13"/>
    <sheet name="Domain 7" sheetId="16" r:id="rId14"/>
    <sheet name="Summary" sheetId="21" r:id="rId15"/>
    <sheet name="Addressing Appropriateness" sheetId="22" r:id="rId16"/>
    <sheet name="Data Validation" sheetId="2" r:id="rId17"/>
  </sheets>
  <definedNames>
    <definedName name="_Hlk62225186" localSheetId="3">'Preliminary Considerations E'!$C$26</definedName>
    <definedName name="_Ref65485519" localSheetId="15">'Addressing Appropriateness'!$C$4</definedName>
    <definedName name="_Ref71373131" localSheetId="15">'Addressing Appropriateness'!$C$6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24" l="1"/>
  <c r="C6" i="23"/>
  <c r="C6" i="8"/>
  <c r="C6" i="6"/>
  <c r="C6" i="1"/>
  <c r="CB3" i="2"/>
  <c r="D9" i="21"/>
  <c r="D8" i="21"/>
  <c r="BL16" i="2"/>
  <c r="BL15" i="2"/>
  <c r="BL11" i="2"/>
  <c r="BL10" i="2"/>
  <c r="BF50" i="2"/>
  <c r="BF49" i="2"/>
  <c r="BE48" i="2"/>
  <c r="BE49" i="2"/>
  <c r="BE50" i="2"/>
  <c r="BE43" i="2"/>
  <c r="BE44" i="2"/>
  <c r="BE45" i="2"/>
  <c r="BE46" i="2"/>
  <c r="BE47" i="2"/>
  <c r="BE42" i="2"/>
  <c r="BE38" i="2"/>
  <c r="BE39" i="2"/>
  <c r="BE40" i="2"/>
  <c r="BE41" i="2"/>
  <c r="BE37" i="2"/>
  <c r="BE34" i="2"/>
  <c r="BE35" i="2"/>
  <c r="BE36" i="2"/>
  <c r="BE33" i="2"/>
  <c r="BE32" i="2"/>
  <c r="BF14" i="2"/>
  <c r="BF13" i="2"/>
  <c r="AG13" i="2"/>
  <c r="AG11" i="2" l="1"/>
  <c r="AG10" i="2"/>
  <c r="AG8" i="2"/>
  <c r="AG25" i="2"/>
  <c r="AG22" i="2"/>
  <c r="AG21" i="2"/>
  <c r="AG20" i="2"/>
  <c r="AG19" i="2"/>
  <c r="AG18" i="2"/>
  <c r="AA22" i="2"/>
  <c r="AA21" i="2"/>
  <c r="AA20" i="2"/>
  <c r="AA19" i="2"/>
  <c r="AA18" i="2"/>
  <c r="AF27" i="2"/>
  <c r="AF26" i="2"/>
  <c r="AF25" i="2"/>
  <c r="AF24" i="2"/>
  <c r="AF23" i="2"/>
  <c r="AF22" i="2"/>
  <c r="AF21" i="2"/>
  <c r="AF20" i="2"/>
  <c r="AF19" i="2"/>
  <c r="AF18" i="2"/>
  <c r="AF17" i="2"/>
  <c r="AF16" i="2"/>
  <c r="AF15" i="2"/>
  <c r="AF14" i="2"/>
  <c r="AF13" i="2"/>
  <c r="AF12" i="2"/>
  <c r="AF11" i="2"/>
  <c r="AF10" i="2"/>
  <c r="AF9" i="2"/>
  <c r="AF8" i="2"/>
  <c r="AF7" i="2"/>
  <c r="AF6" i="2"/>
  <c r="AF5" i="2"/>
  <c r="AF4" i="2"/>
  <c r="AF3" i="2"/>
  <c r="K14" i="24" s="1"/>
  <c r="AA13" i="2"/>
  <c r="AA11" i="2"/>
  <c r="AA10" i="2"/>
  <c r="AA8" i="2"/>
  <c r="Z27" i="2"/>
  <c r="Z26" i="2"/>
  <c r="Z25" i="2"/>
  <c r="Z24" i="2"/>
  <c r="Z23" i="2"/>
  <c r="Z22" i="2"/>
  <c r="Z21" i="2"/>
  <c r="Z20" i="2"/>
  <c r="Z19" i="2"/>
  <c r="Z18" i="2"/>
  <c r="Z17" i="2"/>
  <c r="Z16" i="2"/>
  <c r="Z15" i="2"/>
  <c r="Z14" i="2"/>
  <c r="Z13" i="2"/>
  <c r="Z12" i="2"/>
  <c r="Z11" i="2"/>
  <c r="Z10" i="2"/>
  <c r="Z9" i="2"/>
  <c r="Z8" i="2"/>
  <c r="Z7" i="2"/>
  <c r="Z6" i="2"/>
  <c r="Z5" i="2"/>
  <c r="Z4" i="2"/>
  <c r="Z3" i="2"/>
  <c r="U21" i="2"/>
  <c r="U20" i="2"/>
  <c r="U25" i="2"/>
  <c r="U19" i="2"/>
  <c r="U22" i="2"/>
  <c r="U18" i="2"/>
  <c r="U13" i="2"/>
  <c r="U10" i="2"/>
  <c r="U11" i="2"/>
  <c r="U8" i="2"/>
  <c r="O26" i="2"/>
  <c r="O25" i="2"/>
  <c r="O24" i="2"/>
  <c r="O23" i="2"/>
  <c r="I21" i="2"/>
  <c r="I20" i="2"/>
  <c r="I17" i="2"/>
  <c r="I16" i="2"/>
  <c r="I15" i="2"/>
  <c r="I19" i="2"/>
  <c r="I18" i="2"/>
  <c r="CB38" i="2"/>
  <c r="CB37" i="2"/>
  <c r="CB36" i="2"/>
  <c r="CB35" i="2"/>
  <c r="CA38" i="2"/>
  <c r="CA37" i="2"/>
  <c r="CA36" i="2"/>
  <c r="CA35" i="2"/>
  <c r="CB34" i="2"/>
  <c r="CA34" i="2"/>
  <c r="CB33" i="2"/>
  <c r="CA33" i="2"/>
  <c r="CB32" i="2"/>
  <c r="CA32" i="2"/>
  <c r="CA29" i="2"/>
  <c r="CA30" i="2"/>
  <c r="CA31" i="2"/>
  <c r="CA22" i="2"/>
  <c r="CB17" i="2"/>
  <c r="CB16" i="2"/>
  <c r="CB15" i="2"/>
  <c r="CB14" i="2"/>
  <c r="CB13" i="2"/>
  <c r="CB12" i="2"/>
  <c r="CB11" i="2"/>
  <c r="CB6" i="2"/>
  <c r="CA28" i="2"/>
  <c r="CA27" i="2"/>
  <c r="CA26" i="2"/>
  <c r="CA25" i="2"/>
  <c r="CA24" i="2"/>
  <c r="CA23" i="2"/>
  <c r="CA21" i="2"/>
  <c r="CA20" i="2"/>
  <c r="CA19" i="2"/>
  <c r="CA18" i="2"/>
  <c r="CA17" i="2"/>
  <c r="CA16" i="2"/>
  <c r="CA15" i="2"/>
  <c r="CA14" i="2"/>
  <c r="CA13" i="2"/>
  <c r="CA12" i="2"/>
  <c r="CA11" i="2"/>
  <c r="CA10" i="2"/>
  <c r="CA9" i="2"/>
  <c r="CA8" i="2"/>
  <c r="CA7" i="2"/>
  <c r="CA6" i="2"/>
  <c r="T27" i="2"/>
  <c r="T26" i="2"/>
  <c r="T25" i="2"/>
  <c r="T24" i="2"/>
  <c r="T23" i="2"/>
  <c r="T22" i="2"/>
  <c r="T21" i="2"/>
  <c r="T20" i="2"/>
  <c r="T19" i="2"/>
  <c r="T18" i="2"/>
  <c r="T17" i="2"/>
  <c r="T16" i="2"/>
  <c r="T15" i="2"/>
  <c r="T14" i="2"/>
  <c r="T13" i="2"/>
  <c r="T12" i="2"/>
  <c r="T11" i="2"/>
  <c r="T10" i="2"/>
  <c r="T9" i="2"/>
  <c r="T8" i="2"/>
  <c r="T7" i="2"/>
  <c r="K10" i="24" l="1"/>
  <c r="K11" i="24"/>
  <c r="K13" i="24"/>
  <c r="K13" i="23"/>
  <c r="K14" i="23"/>
  <c r="K10" i="23"/>
  <c r="K11" i="23"/>
  <c r="BE31" i="2"/>
  <c r="BE30" i="2"/>
  <c r="BE29" i="2"/>
  <c r="BE28" i="2"/>
  <c r="BE27" i="2"/>
  <c r="D14" i="21"/>
  <c r="D13" i="21"/>
  <c r="D12" i="21"/>
  <c r="D11" i="21"/>
  <c r="D10" i="21"/>
  <c r="D7" i="21"/>
  <c r="D6" i="21"/>
  <c r="D5" i="21"/>
  <c r="BE22" i="2"/>
  <c r="BE23" i="2"/>
  <c r="BE24" i="2"/>
  <c r="BE25" i="2"/>
  <c r="BE26" i="2"/>
  <c r="BE18" i="2"/>
  <c r="BE21" i="2"/>
  <c r="BE20" i="2"/>
  <c r="BE19" i="2"/>
  <c r="BE17" i="2"/>
  <c r="CA5" i="2" l="1"/>
  <c r="CA4" i="2"/>
  <c r="CA3" i="2" l="1"/>
  <c r="I6" i="25" l="1"/>
  <c r="I31" i="17"/>
  <c r="I23" i="17"/>
  <c r="I15" i="17"/>
  <c r="I16" i="17"/>
  <c r="I38" i="17"/>
  <c r="I30" i="17"/>
  <c r="I39" i="17"/>
  <c r="I32" i="17"/>
  <c r="I40" i="17"/>
  <c r="I36" i="17"/>
  <c r="I26" i="17"/>
  <c r="I25" i="17"/>
  <c r="I22" i="17"/>
  <c r="I14" i="17"/>
  <c r="I9" i="17"/>
  <c r="BQ3" i="2"/>
  <c r="BQ4" i="2"/>
  <c r="BQ5" i="2"/>
  <c r="BQ6" i="2"/>
  <c r="BQ7" i="2"/>
  <c r="BQ8" i="2"/>
  <c r="BQ9" i="2"/>
  <c r="BQ10" i="2"/>
  <c r="BQ11" i="2"/>
  <c r="BQ12" i="2"/>
  <c r="BQ13" i="2"/>
  <c r="BQ14" i="2"/>
  <c r="BQ15" i="2"/>
  <c r="BQ16" i="2"/>
  <c r="BQ17" i="2"/>
  <c r="BQ18" i="2"/>
  <c r="BQ19" i="2"/>
  <c r="BQ20" i="2"/>
  <c r="BQ21" i="2"/>
  <c r="BQ22" i="2"/>
  <c r="BQ23" i="2"/>
  <c r="BQ24" i="2"/>
  <c r="BQ25" i="2"/>
  <c r="BQ26" i="2"/>
  <c r="BQ27" i="2"/>
  <c r="BV3" i="2"/>
  <c r="BV4" i="2"/>
  <c r="BV5" i="2"/>
  <c r="BW5" i="2" s="1"/>
  <c r="BV6" i="2"/>
  <c r="BW6" i="2" s="1"/>
  <c r="BW7" i="2"/>
  <c r="BK22" i="2"/>
  <c r="BK21" i="2"/>
  <c r="BK20" i="2"/>
  <c r="BK19" i="2"/>
  <c r="BK18" i="2"/>
  <c r="BK17" i="2"/>
  <c r="BK16" i="2"/>
  <c r="BK15" i="2"/>
  <c r="BK14" i="2"/>
  <c r="BK13" i="2"/>
  <c r="BK12" i="2"/>
  <c r="BK11" i="2"/>
  <c r="BK10" i="2"/>
  <c r="BK9" i="2"/>
  <c r="BK8" i="2"/>
  <c r="BK7" i="2"/>
  <c r="BK6" i="2"/>
  <c r="BK5" i="2"/>
  <c r="BK4" i="2"/>
  <c r="BK3" i="2"/>
  <c r="BE16" i="2"/>
  <c r="BE15" i="2"/>
  <c r="BE14" i="2"/>
  <c r="BE13" i="2"/>
  <c r="BE12" i="2"/>
  <c r="BE11" i="2"/>
  <c r="BE10" i="2"/>
  <c r="BE9" i="2"/>
  <c r="BE8" i="2"/>
  <c r="BE7" i="2"/>
  <c r="BE6" i="2"/>
  <c r="BE5" i="2"/>
  <c r="BE4" i="2"/>
  <c r="BE3" i="2"/>
  <c r="AY29" i="2"/>
  <c r="AY28" i="2"/>
  <c r="AY27" i="2"/>
  <c r="AY26" i="2"/>
  <c r="AY25" i="2"/>
  <c r="AY24" i="2"/>
  <c r="AY23" i="2"/>
  <c r="AY22" i="2"/>
  <c r="AY21" i="2"/>
  <c r="AY20" i="2"/>
  <c r="AY19" i="2"/>
  <c r="AY18" i="2"/>
  <c r="AY17" i="2"/>
  <c r="AY16" i="2"/>
  <c r="AY15" i="2"/>
  <c r="AY14" i="2"/>
  <c r="AY13" i="2"/>
  <c r="AY12" i="2"/>
  <c r="AY11" i="2"/>
  <c r="AY10" i="2"/>
  <c r="AY9" i="2"/>
  <c r="AY8" i="2"/>
  <c r="AY7" i="2"/>
  <c r="AY6" i="2"/>
  <c r="AY5" i="2"/>
  <c r="AY4" i="2"/>
  <c r="AY3" i="2"/>
  <c r="AR7" i="2"/>
  <c r="AS7" i="2" s="1"/>
  <c r="AR6" i="2"/>
  <c r="AS6" i="2" s="1"/>
  <c r="AR5" i="2"/>
  <c r="AS5" i="2" s="1"/>
  <c r="AR4" i="2"/>
  <c r="AS4" i="2" s="1"/>
  <c r="AR3" i="2"/>
  <c r="AS3" i="2" s="1"/>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L3" i="2"/>
  <c r="I27" i="17"/>
  <c r="I13" i="17"/>
  <c r="I28" i="17"/>
  <c r="I7" i="25"/>
  <c r="I29" i="17"/>
  <c r="K16" i="14" l="1"/>
  <c r="K14" i="14"/>
  <c r="K13" i="14"/>
  <c r="K15" i="14"/>
  <c r="K12" i="14"/>
  <c r="BU9" i="2"/>
  <c r="K7" i="16"/>
  <c r="K8" i="16"/>
  <c r="K7" i="15"/>
  <c r="K8" i="13"/>
  <c r="K9" i="12"/>
  <c r="K11" i="14"/>
  <c r="K10" i="14"/>
  <c r="K7" i="14"/>
  <c r="BW9" i="2"/>
  <c r="BW3" i="2"/>
  <c r="BW4" i="2"/>
  <c r="BV9" i="2"/>
  <c r="K7" i="13"/>
  <c r="K9" i="14"/>
  <c r="K8" i="12"/>
  <c r="K16" i="12"/>
  <c r="AT3" i="2"/>
  <c r="AT6" i="2"/>
  <c r="AT4" i="2"/>
  <c r="K8" i="15"/>
  <c r="K9" i="16"/>
  <c r="K15" i="12"/>
  <c r="K8" i="14"/>
  <c r="K10" i="16"/>
  <c r="AT5" i="2"/>
  <c r="K9" i="15"/>
  <c r="AT7" i="2"/>
  <c r="T38" i="2"/>
  <c r="T37" i="2"/>
  <c r="T36" i="2"/>
  <c r="T35" i="2"/>
  <c r="T34" i="2"/>
  <c r="T33" i="2"/>
  <c r="T32" i="2"/>
  <c r="T31" i="2"/>
  <c r="T30" i="2"/>
  <c r="T29" i="2"/>
  <c r="T28" i="2"/>
  <c r="T6" i="2"/>
  <c r="T5" i="2"/>
  <c r="T4" i="2"/>
  <c r="T3" i="2"/>
  <c r="N38" i="2"/>
  <c r="N37" i="2"/>
  <c r="N36" i="2"/>
  <c r="N35" i="2"/>
  <c r="N34" i="2"/>
  <c r="N33" i="2"/>
  <c r="N31" i="2"/>
  <c r="N32" i="2"/>
  <c r="N30" i="2"/>
  <c r="N29" i="2"/>
  <c r="N28" i="2"/>
  <c r="N27" i="2"/>
  <c r="N26" i="2"/>
  <c r="N25" i="2"/>
  <c r="N24" i="2"/>
  <c r="N23" i="2"/>
  <c r="N22" i="2"/>
  <c r="N21" i="2"/>
  <c r="N20" i="2"/>
  <c r="N19" i="2"/>
  <c r="N18" i="2"/>
  <c r="N17" i="2"/>
  <c r="N16" i="2"/>
  <c r="N15" i="2"/>
  <c r="N14" i="2"/>
  <c r="N13" i="2"/>
  <c r="N12" i="2"/>
  <c r="N11" i="2"/>
  <c r="N10" i="2"/>
  <c r="N9" i="2"/>
  <c r="N8" i="2"/>
  <c r="N3" i="2"/>
  <c r="N4" i="2"/>
  <c r="N5" i="2"/>
  <c r="N6" i="2"/>
  <c r="N7" i="2"/>
  <c r="H4" i="2"/>
  <c r="H5" i="2"/>
  <c r="H6" i="2"/>
  <c r="H7" i="2"/>
  <c r="H8" i="2"/>
  <c r="H9" i="2"/>
  <c r="H10" i="2"/>
  <c r="H11" i="2"/>
  <c r="H12" i="2"/>
  <c r="H13" i="2"/>
  <c r="H14" i="2"/>
  <c r="H15" i="2"/>
  <c r="H16" i="2"/>
  <c r="H17" i="2"/>
  <c r="H18" i="2"/>
  <c r="H19" i="2"/>
  <c r="H20" i="2"/>
  <c r="H21" i="2"/>
  <c r="H3" i="2"/>
  <c r="K10" i="8" l="1"/>
  <c r="BR25" i="2" a="1"/>
  <c r="BR25" i="2" s="1"/>
  <c r="BR26" i="2" a="1"/>
  <c r="BR26" i="2" s="1"/>
  <c r="K11" i="16" s="1"/>
  <c r="BR23" i="2" a="1"/>
  <c r="BR23" i="2" s="1"/>
  <c r="BR27" i="2" a="1"/>
  <c r="BR27" i="2" s="1"/>
  <c r="BR24" i="2" a="1"/>
  <c r="BR24" i="2" s="1"/>
  <c r="AT9" i="2"/>
  <c r="AT8" i="2"/>
  <c r="K14" i="8"/>
  <c r="K13" i="8"/>
  <c r="K13" i="6"/>
  <c r="K12" i="6"/>
  <c r="K11" i="6"/>
  <c r="K10" i="6"/>
  <c r="K9" i="6"/>
  <c r="K12" i="1"/>
  <c r="K11" i="1"/>
  <c r="K9" i="1"/>
  <c r="K10" i="1"/>
  <c r="AM15" i="2" l="1"/>
  <c r="K11" i="12" s="1"/>
  <c r="AM26" i="2"/>
  <c r="AM20" i="2"/>
  <c r="AM25" i="2"/>
  <c r="AM16" i="2"/>
  <c r="AM24" i="2"/>
  <c r="AM22" i="2"/>
  <c r="AM17" i="2"/>
  <c r="AM27" i="2"/>
  <c r="AM23" i="2"/>
  <c r="K13" i="12" s="1"/>
  <c r="AM21" i="2"/>
  <c r="K12" i="12" l="1"/>
  <c r="K11" i="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<sst xmlns="http://schemas.openxmlformats.org/spreadsheetml/2006/main" count="1349" uniqueCount="512">
  <si>
    <t>Navigation:</t>
  </si>
  <si>
    <t>Risk Of Bias In Non-randomized Studies - of Exposure (ROBINS-E), Launch Version, 1 June 2022</t>
  </si>
  <si>
    <t>Go to Planning Stage</t>
  </si>
  <si>
    <t>CONFIDENTIAL - PLEASE DO NOT SHARE</t>
  </si>
  <si>
    <t>Go to Preliminary Considerations A-D</t>
  </si>
  <si>
    <t>This work is licensed under a Creative Commons Attribution-NonCommercial-NoDerivatives 4.0 International License.</t>
  </si>
  <si>
    <t>Go to Preliminary Considerations E</t>
  </si>
  <si>
    <t>Go to Domain 1 vA</t>
  </si>
  <si>
    <t>ROBINS E includes seven domains of bias:</t>
  </si>
  <si>
    <t>Go to Domain 1 vB</t>
  </si>
  <si>
    <t>• Domain 1: Risk of bias due to confounding</t>
  </si>
  <si>
    <t>Go to Domain 2 vA</t>
  </si>
  <si>
    <t>• Domain 2: Risk of bias arising from measurement of the exposure</t>
  </si>
  <si>
    <t>Go to Domain 2 vB</t>
  </si>
  <si>
    <t>• Domain 3: Risk of bias in selection of participants into the study (or into the analysis)</t>
  </si>
  <si>
    <t>Go to Domain 2 vC</t>
  </si>
  <si>
    <t>• Domain 4: Risk of bias due to post-exposure interventions</t>
  </si>
  <si>
    <t>Go to Domain 3</t>
  </si>
  <si>
    <t>• Domain 5: Risk of bias due to missing data</t>
  </si>
  <si>
    <t>Go to Domain 4</t>
  </si>
  <si>
    <t>• Domain 6: Risk of bias arising from measurement of the outcome</t>
  </si>
  <si>
    <t>Go to Domain 5</t>
  </si>
  <si>
    <t>• Domain 7: Risk of bias in selection of the reported result</t>
  </si>
  <si>
    <t>Go to Domain 6</t>
  </si>
  <si>
    <t>Go to Domain 7</t>
  </si>
  <si>
    <r>
      <t>Each bias domain in ROBINS-E is addressed using a series of</t>
    </r>
    <r>
      <rPr>
        <b/>
        <sz val="10"/>
        <color theme="1"/>
        <rFont val="Calibri"/>
        <family val="2"/>
        <scheme val="minor"/>
      </rPr>
      <t xml:space="preserve"> signalling questions </t>
    </r>
    <r>
      <rPr>
        <sz val="10"/>
        <color theme="1"/>
        <rFont val="Calibri"/>
        <family val="2"/>
        <scheme val="minor"/>
      </rPr>
      <t xml:space="preserve">that aim to gather important information about the study and the analysis being assessed. Many signalling questions have response options ‘Yes’, ‘Probably yes’, ‘Probably no’, ‘No’ and ‘No information’. For these, ‘Yes’ and ‘Probably yes’ have the same implications for risk of bias, and ‘No’ and ‘Probably no’ have the same implications for risk of bias; the distinction allows the user to distinguish between situations where definitive information is available from those where a judgement is made. Other signalling questions have different response options, specific to the question, which may be used to distinguish between different risks of bias.
</t>
    </r>
  </si>
  <si>
    <t>Go to Addressing Appropriateness</t>
  </si>
  <si>
    <t>Go to Summary</t>
  </si>
  <si>
    <t>After the relevant signalling questions have been completed, three judgements are made as follows.</t>
  </si>
  <si>
    <r>
      <t xml:space="preserve">1. The </t>
    </r>
    <r>
      <rPr>
        <b/>
        <sz val="10"/>
        <color theme="1"/>
        <rFont val="Calibri"/>
        <family val="2"/>
        <scheme val="minor"/>
      </rPr>
      <t>risk of bias</t>
    </r>
    <r>
      <rPr>
        <sz val="10"/>
        <color theme="1"/>
        <rFont val="Calibri"/>
        <family val="2"/>
        <scheme val="minor"/>
      </rPr>
      <t xml:space="preserve"> in the result that arises from this domain. This should be interpreted as risk of material bias that has the potential to impact on the estimated effect of exposure on outcome. A suggested judgement is generated using an inbuilt algorithm, based on the answers to the signalling questions. The judgements and their broad interpretations are as follows.</t>
    </r>
  </si>
  <si>
    <t>Please enter below reference information for the study under evaluation:</t>
  </si>
  <si>
    <t>Judgement</t>
  </si>
  <si>
    <t>Interpretation</t>
  </si>
  <si>
    <t>Reference:</t>
  </si>
  <si>
    <t>Low risk of bias*</t>
  </si>
  <si>
    <t>there is little or no concern about bias with regard to this domain</t>
  </si>
  <si>
    <t>Some concerns</t>
  </si>
  <si>
    <t>there is some concern about bias with regard to this domain, although it is not clear that there is an important risk of bias</t>
  </si>
  <si>
    <t>High risk of bias</t>
  </si>
  <si>
    <t>the study has some important problems in this domain: characteristics of the study give rise to a high risk of bias</t>
  </si>
  <si>
    <t>Very high risk of bias</t>
  </si>
  <si>
    <t>the study is very problematic in this domain: characteristics of the study give rise to a very high risk of bias</t>
  </si>
  <si>
    <t>*For Domain 1 (Risk of bias due to confounding),this is referred to as “Low risk of bias (except for concerns about uncontrolled confounding)”, in which confounding is very well addressed but cannot be eliminated as a possibility. This is because a risk of bias due to uncontrolled confounding cannot be excluded in an observational study.</t>
  </si>
  <si>
    <t>ROBINS-E is intended to provide a framework for making informed and reasonable judgements about risk of material bias in studies of the effects of exposure on outcome. On occasion, answers to the signalling questions may not yield an appropriate risk of bias judgement based on the algorithm. Therefore, suggested risk of bias judgements produced by the algorithms can be overridden, in which case justification should be provided. We aim for transparency and reasonableness rather than mechanistic adherence to every word of the tool’s contents.</t>
  </si>
  <si>
    <r>
      <t>2. The</t>
    </r>
    <r>
      <rPr>
        <b/>
        <sz val="10"/>
        <color theme="1"/>
        <rFont val="Calibri"/>
        <family val="2"/>
        <scheme val="minor"/>
      </rPr>
      <t xml:space="preserve"> predicted direction of bias</t>
    </r>
    <r>
      <rPr>
        <sz val="10"/>
        <color theme="1"/>
        <rFont val="Calibri"/>
        <family val="2"/>
        <scheme val="minor"/>
      </rPr>
      <t>, balancing the various issues addressed within the domain. Response options for this depend on the type of bias being addressed.</t>
    </r>
  </si>
  <si>
    <r>
      <t>3. Whether the risk of bias (arising from this domain) is sufficiently high, in the context of its likely direction and the magnitude of the estimated exposure effect, to</t>
    </r>
    <r>
      <rPr>
        <b/>
        <sz val="10"/>
        <color theme="1"/>
        <rFont val="Calibri"/>
        <family val="2"/>
        <scheme val="minor"/>
      </rPr>
      <t xml:space="preserve"> threaten conclusions </t>
    </r>
    <r>
      <rPr>
        <sz val="10"/>
        <color theme="1"/>
        <rFont val="Calibri"/>
        <family val="2"/>
        <scheme val="minor"/>
      </rPr>
      <t>about whether the exposure has an important effect on the outcome. This last judgement should take into account both the finding of the study (including its magnitude and the strength of evidence around it) and a broad assessment of bias (through the likelihood of it being present, its likely direction and its likely magnitude. This is a challenging judgement to make, and detailed guidance has not been developed for this. Response options are Yes / No / Can’t tell.</t>
    </r>
  </si>
  <si>
    <r>
      <t xml:space="preserve">After completing all seven bias domains, an </t>
    </r>
    <r>
      <rPr>
        <b/>
        <sz val="10"/>
        <color theme="1"/>
        <rFont val="Calibri"/>
        <family val="2"/>
        <scheme val="minor"/>
      </rPr>
      <t>overall judgement</t>
    </r>
    <r>
      <rPr>
        <sz val="10"/>
        <color theme="1"/>
        <rFont val="Calibri"/>
        <family val="2"/>
        <scheme val="minor"/>
      </rPr>
      <t xml:space="preserve"> made for each of the three considerations above. Judgements for the first and third are derived from the domain-level judgements using an algorithm. As for bias domain-level judgements, justification should be provided when the overall judgement suggested by the algorithm is overridden.</t>
    </r>
  </si>
  <si>
    <t>Go to README</t>
  </si>
  <si>
    <t>Planning stage</t>
  </si>
  <si>
    <t>Follow instructions that appear here after selecting answers.</t>
  </si>
  <si>
    <t>At planning stage: list confounding factors and consider appropriateness criteria</t>
  </si>
  <si>
    <t>Enter a response</t>
  </si>
  <si>
    <t>Next question</t>
  </si>
  <si>
    <t>P1.</t>
  </si>
  <si>
    <t>List the important confounding factors relevant to all or most studies on this topic. Specify whether these are particular to specific exposures-outcome combinations.</t>
  </si>
  <si>
    <r>
      <rPr>
        <i/>
        <u/>
        <sz val="11"/>
        <color theme="1"/>
        <rFont val="Calibri"/>
        <family val="2"/>
        <scheme val="minor"/>
      </rPr>
      <t>Guidance Notes (Confounding factors)</t>
    </r>
    <r>
      <rPr>
        <sz val="11"/>
        <color theme="1"/>
        <rFont val="Calibri"/>
        <family val="2"/>
        <scheme val="minor"/>
      </rPr>
      <t xml:space="preserve">
A</t>
    </r>
    <r>
      <rPr>
        <b/>
        <sz val="11"/>
        <color theme="1"/>
        <rFont val="Calibri"/>
        <family val="2"/>
        <scheme val="minor"/>
      </rPr>
      <t xml:space="preserve"> confounding factor </t>
    </r>
    <r>
      <rPr>
        <sz val="11"/>
        <color theme="1"/>
        <rFont val="Calibri"/>
        <family val="2"/>
        <scheme val="minor"/>
      </rPr>
      <t xml:space="preserve">is a prognostic factor that predicts the exposure group or exposure level of an individual during the exposure window of interest. </t>
    </r>
    <r>
      <rPr>
        <b/>
        <sz val="11"/>
        <color theme="1"/>
        <rFont val="Calibri"/>
        <family val="2"/>
        <scheme val="minor"/>
      </rPr>
      <t>Important confounding factors</t>
    </r>
    <r>
      <rPr>
        <sz val="11"/>
        <color theme="1"/>
        <rFont val="Calibri"/>
        <family val="2"/>
        <scheme val="minor"/>
      </rPr>
      <t xml:space="preserve"> are those that have the potential to introduce material bias into an estimated effect. Factors that are expected to have only very weak associations with the exposure or with the outcome, such that failure to account for them in the analysis will not have a material impact on the estimated effect of exposure on outcome, need not be considered here.
Important confounding factors should be pre-specified at the planning stage, for example in the protocol of a systematic review that will include studies of the effects of exposures. The identification of potential confounding factors requires content knowledge and may usefully be informed by examination of relevant literature.
Important confounding factors should be specified at the level of the broad research question (e.g. using a single list of confounding factors for a systematic review). This broad question may cover several specific exposures and/or outcomes. If confounding factors are specific to particular exposure-outcome combinations, then this should be stated.</t>
    </r>
  </si>
  <si>
    <t>P2.</t>
  </si>
  <si>
    <t>Will the review use the ROBINS-E assessment of appropriateness (important aspects of “study sensitivity”)?</t>
  </si>
  <si>
    <t>Preliminary Considerations, Parts A-D</t>
  </si>
  <si>
    <t>For each study: preliminary considerations</t>
  </si>
  <si>
    <t>If the review is using the ROBINS-E assessment of appropriateness, complete section Addressing appropriateness, Part III. (For each study) Determine whether the study is appropriate to address the review question in Appendix 1.</t>
  </si>
  <si>
    <t>A.</t>
  </si>
  <si>
    <t>Specify the result being assessed for risk of bias</t>
  </si>
  <si>
    <t>A1.</t>
  </si>
  <si>
    <t>Specify the numerical result being assessed.</t>
  </si>
  <si>
    <t>B.</t>
  </si>
  <si>
    <t>Decide whether to proceed with a risk-of-bias assessment</t>
  </si>
  <si>
    <t>B1.</t>
  </si>
  <si>
    <t>Did the authors make any attempt to control for confounding?</t>
  </si>
  <si>
    <t>Confounding is a problem in most observational studies, and it is usually necessary to control for the important confounding factors. If the authors made no attempt to control for confounding, then the result may be at very high risk of bias.</t>
  </si>
  <si>
    <t>B2.</t>
  </si>
  <si>
    <r>
      <rPr>
        <b/>
        <sz val="11"/>
        <color theme="1"/>
        <rFont val="Calibri"/>
        <family val="2"/>
        <scheme val="minor"/>
      </rPr>
      <t xml:space="preserve">If N/PN to B1: </t>
    </r>
    <r>
      <rPr>
        <sz val="11"/>
        <color theme="1"/>
        <rFont val="Calibri"/>
        <family val="2"/>
        <scheme val="minor"/>
      </rPr>
      <t>Is there sufficient potential for confounding that an unadjusted result should not be considered further?</t>
    </r>
  </si>
  <si>
    <t>If there is sufficient potential for confounding that an unadjusted result should not be considered further, then the result is judged to be at very high risk of bias.</t>
  </si>
  <si>
    <t>B3.</t>
  </si>
  <si>
    <t>This question aims to identify studies that have used methods of exposure measurement that are unsuitable for the exposure they are intended to evaluate. This enables a rapid assessment that a result should be regarded as at ‘Very high risk of bias’.
Answer ‘Y’ or ‘PY’ if the method of measuring the exposure is inappropriate, for example because:
• the measurement method cannot detect differences in exposure levels within the range experienced by participants in the study;
• the measurement method has been demonstrated to have very poor reliability or validity;
• a biomarker is too short lived to reflect exposure received;
• an occupational classification used as the measure of exposure does not adequately capture the exposure of interest.</t>
  </si>
  <si>
    <t>B4.</t>
  </si>
  <si>
    <t>This question aims to identify methods of outcome measurement (data collection) that are unsuitable for the outcome they are intended to evaluate. This enables a rapid assessment that a result should be regarded as at ‘Very high risk of bias’.
The question does not aim to assess whether the choice of outcome being evaluated was sensible (e.g. because it is a surrogate or proxy for the main outcome of interest). In most circumstances, for pre-specified outcomes, the answer to this question will be ‘N’ or ‘PN’.
Answer ‘Y or ‘PY’ if the method of measuring the outcome is inappropriate, for example because:
(1) important ranges of outcome values fall outside levels that are detectable using the measurement method; or
(2) the measurement instrument has been demonstrated to have such poor reliability or validity that estimates of the relationship between exposure and the measured outcome are not useful.</t>
  </si>
  <si>
    <t>Y = Yes; PY = Probably yes; PN = Probably no; N = No</t>
  </si>
  <si>
    <r>
      <t xml:space="preserve">If the answer to any of B2, B3 or B4 is ‘Yes’ or ‘Probably yes’, the result should be considered to be at very high risk of bias and no further assessment is required. </t>
    </r>
    <r>
      <rPr>
        <sz val="12"/>
        <color theme="1"/>
        <rFont val="Calibri"/>
        <family val="2"/>
        <scheme val="minor"/>
      </rPr>
      <t>Otherwise, proceed to section C.</t>
    </r>
  </si>
  <si>
    <t>C.</t>
  </si>
  <si>
    <t>Specify the analysis in the current study for which results are being assessed for risk of bias</t>
  </si>
  <si>
    <r>
      <rPr>
        <i/>
        <u/>
        <sz val="11"/>
        <color theme="1"/>
        <rFont val="Calibri"/>
        <family val="2"/>
        <scheme val="minor"/>
      </rPr>
      <t>Guidance notes (Specifying the analysis)</t>
    </r>
    <r>
      <rPr>
        <i/>
        <sz val="11"/>
        <color theme="1"/>
        <rFont val="Calibri"/>
        <family val="2"/>
        <scheme val="minor"/>
      </rPr>
      <t xml:space="preserve">
</t>
    </r>
    <r>
      <rPr>
        <sz val="11"/>
        <color theme="1"/>
        <rFont val="Calibri"/>
        <family val="2"/>
        <scheme val="minor"/>
      </rPr>
      <t>The following questions should be answered only for the specific result that is being evaluated for the current ROBINS-I assessment and should take into account how exposure data were analysed to produce this result.</t>
    </r>
  </si>
  <si>
    <t>C1.</t>
  </si>
  <si>
    <t>Specify the outcome to which this result relates.</t>
  </si>
  <si>
    <t>C2.</t>
  </si>
  <si>
    <t>Specify the participant group on which this result was based.</t>
  </si>
  <si>
    <t>C3 to C8: Describe the exposure measurement(s) used to produce this result.</t>
  </si>
  <si>
    <t>C3.</t>
  </si>
  <si>
    <t>This is the approach used to characterize exposure. This may be a direct measure of exposure (e.g. environmental or biomonitoring) or estimated via proxy or surrogate measures (e.g. average exposure in a residential area, job history).</t>
  </si>
  <si>
    <t>C4.</t>
  </si>
  <si>
    <t>In some situations, measurement errors in quantitative exposure variables may not lead to bias. This is addressed in Domain 2 (Bias arising from measurement of exposure).</t>
  </si>
  <si>
    <t>C5.</t>
  </si>
  <si>
    <t>Did repeated measurements of exposure over time (for each participant) contribute to the analysis that produced this result?</t>
  </si>
  <si>
    <t>If only a single exposure measurement was used, answer ‘N’. If multiple exposure measurements are taken only at a single time point for each participant (e.g. a job exposure matrix), answer ‘N’.</t>
  </si>
  <si>
    <t>C6.</t>
  </si>
  <si>
    <r>
      <rPr>
        <b/>
        <sz val="11"/>
        <color theme="1"/>
        <rFont val="Calibri"/>
        <family val="2"/>
        <scheme val="minor"/>
      </rPr>
      <t xml:space="preserve">If Y/PY to C5, </t>
    </r>
    <r>
      <rPr>
        <sz val="11"/>
        <color theme="1"/>
        <rFont val="Calibri"/>
        <family val="2"/>
        <scheme val="minor"/>
      </rPr>
      <t>was a single estimate of each participant’s exposure level derived from the repeated measurements of exposure over time?</t>
    </r>
  </si>
  <si>
    <t>Answer ‘Y’ or ‘PY’ if the repeated measurements were used to produce a single exposure estimate for each individual during the exposure period, for example cumulative exposure, mean exposure or peak exposure. For instance, in a study of the effect of maternal environmental exposure biomarkers during pregnancy on pre-term birth measures, maternal levels may be measured multiple times throughout the pregnancy and summarized as the mean level.</t>
  </si>
  <si>
    <t>C7.</t>
  </si>
  <si>
    <r>
      <rPr>
        <b/>
        <sz val="11"/>
        <color theme="1"/>
        <rFont val="Calibri"/>
        <family val="2"/>
        <scheme val="minor"/>
      </rPr>
      <t xml:space="preserve">If N/PN to C6, </t>
    </r>
    <r>
      <rPr>
        <sz val="11"/>
        <color theme="1"/>
        <rFont val="Calibri"/>
        <family val="2"/>
        <scheme val="minor"/>
      </rPr>
      <t>was the analysis based on splitting participants’ follow up time according to exposure status and/or magnitude?</t>
    </r>
  </si>
  <si>
    <t>If individual participants’ follow up time was divided according to exposure status or level of exposure, then associations between exposure and outcome may be biased by time-varying confounding. This occurs when predictive factors influence changes in exposure status. This is addressed in Domain 1 (Bias due to confounding) and Domain 2 (Bias arising from measurement of exposure).</t>
  </si>
  <si>
    <t>C8.</t>
  </si>
  <si>
    <r>
      <rPr>
        <b/>
        <sz val="11"/>
        <color theme="1"/>
        <rFont val="Calibri"/>
        <family val="2"/>
        <scheme val="minor"/>
      </rPr>
      <t xml:space="preserve">If Y/PY to C7, </t>
    </r>
    <r>
      <rPr>
        <sz val="11"/>
        <color theme="1"/>
        <rFont val="Calibri"/>
        <family val="2"/>
        <scheme val="minor"/>
      </rPr>
      <t>were changes in exposure status and/or magnitude likely to be related to factors that are predictive of the outcome?</t>
    </r>
  </si>
  <si>
    <t>If changes in exposure status or magnitude are unrelated to predictive factors then time-varying confounding will not be present and only control for baseline confounding is required.</t>
  </si>
  <si>
    <t>C9.</t>
  </si>
  <si>
    <r>
      <rPr>
        <b/>
        <sz val="11"/>
        <color theme="1"/>
        <rFont val="Calibri"/>
        <family val="2"/>
        <scheme val="minor"/>
      </rPr>
      <t xml:space="preserve">If N/PN to C7, </t>
    </r>
    <r>
      <rPr>
        <sz val="11"/>
        <color theme="1"/>
        <rFont val="Calibri"/>
        <family val="2"/>
        <scheme val="minor"/>
      </rPr>
      <t>how were repeat measurements used?</t>
    </r>
  </si>
  <si>
    <t>The ROBINS-E tool includes variants to address (i) a single measurement of exposure for each individual; (ii) a single exposure value derived from repeated measurements on each individual; (iii) the use of repeated exposure measurements to characterize changes in exposure group or exposure level over time. The user must decide which of these variants is most appropriate if repeated measurements of exposure are used in other ways.</t>
  </si>
  <si>
    <t>C10.</t>
  </si>
  <si>
    <t>Specify the relationship analysed to produce this result. For example, this may be a quadratic relationship of cumulative exposure with the log odds of the outcome, or a risk ratio for the outcome comparing exposed with unexposed individuals.</t>
  </si>
  <si>
    <t>NA = Not applicable; Y = Yes; PY = Probably yes; PN = Probably no; N = No</t>
  </si>
  <si>
    <t>D.</t>
  </si>
  <si>
    <t>Specify the causal effect of exposure being estimated by this result</t>
  </si>
  <si>
    <r>
      <rPr>
        <i/>
        <u/>
        <sz val="11"/>
        <color theme="1"/>
        <rFont val="Calibri"/>
        <family val="2"/>
        <scheme val="minor"/>
      </rPr>
      <t>Guidance notes (Specifying the causal effect)</t>
    </r>
    <r>
      <rPr>
        <sz val="11"/>
        <color theme="1"/>
        <rFont val="Calibri"/>
        <family val="2"/>
        <scheme val="minor"/>
      </rPr>
      <t xml:space="preserve">
In defining this effect, assume that exposure is unrelated to any other predictors of the outcome unless they are consequences of exposure, i.e. that there is no confounding of the effect of exposure on outcome. This should define the result that we would see in the absence of bias. It may be helpful to think of the causal effect as defined by a ‘target experiment’ in which exposure is assigned to different individuals or groups.</t>
    </r>
  </si>
  <si>
    <t>D1.</t>
  </si>
  <si>
    <t>Specify the population of interest</t>
  </si>
  <si>
    <t>Describe eligible participants (to whom the causal effect applies). These may be different from the study participants on whom the result was based (specified in C2). Such differences may give rise to selection biases.</t>
  </si>
  <si>
    <t>Specification of the exposure metric of interest</t>
  </si>
  <si>
    <t>D2.</t>
  </si>
  <si>
    <t>This is the factor whose causal effect on the outcome of interest is the subject of the study result being assessed. It may be thought of as the ‘true’ exposure of interest. It is distinct from the method with which exposure was measured.</t>
  </si>
  <si>
    <t>D3.</t>
  </si>
  <si>
    <t>The exposure window of interest is the exposure period for which the result being assessed estimates the effect of exposure on the outcome. Specification of the exposure window is judged by the ROBINS-E user, who should aim to define a window that is both meaningful in answering the review question and broadly in line with when the study measured exposure. Specification should include both the time of onset and period of exposure. For example, it may be lifetime exposure (from birth or from conception), during ages 50-55, the period from first employment in a particular occupation, time from birth to age 10, or during pregnancy.
The specified exposure window is used to determine whether exposure data adequately reflect exposure during the window. Exposure before the start of the exposure window is addressed during the assessment of risk of bias due to confounding</t>
  </si>
  <si>
    <t>D4.</t>
  </si>
  <si>
    <t>This may, for example, be ever/never exposed, cumulative exposure, average exposure, or peak exposure during the exposure period, for each participant. Alternatively, there may be only a single exposure event, or the exposure may be time invariant (such as a genetic variant or family history).</t>
  </si>
  <si>
    <t>Preliminary Considerations, Part E</t>
  </si>
  <si>
    <t>E. Evaluation of confounding factors</t>
  </si>
  <si>
    <r>
      <rPr>
        <sz val="11"/>
        <color theme="1"/>
        <rFont val="Calibri"/>
        <family val="2"/>
        <scheme val="minor"/>
      </rPr>
      <t>Complete a row for each important confounding factor listed in advance (subsection (i)). In addition, consider any further confounding factors that are either relevant to the setting of this particular study or which the study authors identified as potentially important (subsection (ii)).</t>
    </r>
    <r>
      <rPr>
        <i/>
        <sz val="11"/>
        <color theme="1"/>
        <rFont val="Calibri"/>
        <family val="2"/>
        <scheme val="minor"/>
      </rPr>
      <t xml:space="preserve">
</t>
    </r>
    <r>
      <rPr>
        <b/>
        <sz val="11"/>
        <color rgb="FF0070C0"/>
        <rFont val="Calibri"/>
        <family val="2"/>
        <scheme val="minor"/>
      </rPr>
      <t xml:space="preserve">“Important” confounding factors are those for which, in the context of this study, adjustment is expected to lead to an important change in the estimated effect of the exposure. </t>
    </r>
  </si>
  <si>
    <t>Confounding factor</t>
  </si>
  <si>
    <t>Measured variable(s) for this factor, if any</t>
  </si>
  <si>
    <t>Was this variable (or were these variables) controlled for in the analysis?
(Y / N)</t>
  </si>
  <si>
    <t>If this confounding factor was controlled for, was it measured validly and reliably by this variable (or these variables)?*
(NA / Y / PY / PN / N / NI)</t>
  </si>
  <si>
    <t>If this confounding factor was not controlled for, is there evidence that controlling for it was unnecessary?**
(NA / Y / PY / PN / N)</t>
  </si>
  <si>
    <t>Is failure to adjust for this confounding factor expected to bias the effect estimate towards benefit or harm of (higher) exposure?*** 
(Benefit of (higher) exposure / Harm of (higher) exposure / Insufficient information available)</t>
  </si>
  <si>
    <t>Comments</t>
  </si>
  <si>
    <t>Was this variable / were these variables controlled for in the analysis?
(Y / N)</t>
  </si>
  <si>
    <t>It is not helpful to think of bias due to confounding as being towards or away from the null. Consider a study of the effect of alcohol consumption on mortality, in which the association is confounded by smoking and for simplicity assume no other confounders are present. This corresponds to the first row of the table: smoking is positively correlated with alcohol consumption and positively correlated with mortality, so that an unadjusted analysis is makes higher alcohol consumption look more harmful than it is. If alcohol has no or a harmful effect on mortality, this bias is away from the null. Conversely, if alcohol reduces mortality, then this bias is either towards or beyond the null. Unless we know the effect of alcohol on mortality, we cannot distinguish between these situations.
Analyses may have adjusted inappropriately for one or more variables. For example, variables measured after the start of the exposure period that could have been affected by exposure should not be adjusted for. ROBINS-E does not require such variables to be pre-specified. The issue is addressed within Domain 1 of the tool (signalling question 1.4 of Variant A).</t>
  </si>
  <si>
    <t>* “Validity” refers to whether the confounding variable or variables accurately measure the confounding factor, while “reliability” refers to the precision of the measurement (more measurement error means less reliability).</t>
  </si>
  <si>
    <t>** In the context of a particular study, variables need not be included in the analysis: (a) if they are measured validly and reliably and are not associated with the outcome, conditional on exposure (noting that lack of a statistically significant association is not evidence of a lack of association); (b) if they are measured validly and reliably and are not associated with exposure; (c) if they are measured validly and reliably and adjustment makes no or minimal difference to the estimated effect of the primary parameter; (d) because the confounder was addressed in the study design, for example by restricting to individuals with the same value of the confounder; (e) because a negative control demonstrates that there was unlikely to have been confounding due to this variable or that residual confounding was likely to be minimal; or (f) because external evidence suggests that controlling for the variable is not necessary in the context of the study being assessed.</t>
  </si>
  <si>
    <t>*** Please refer to Box Guidance notes (Evaluation of confounding factors).</t>
  </si>
  <si>
    <r>
      <t xml:space="preserve">Guidance notes (Domain 1)
</t>
    </r>
    <r>
      <rPr>
        <sz val="11"/>
        <color theme="1"/>
        <rFont val="Calibri"/>
        <family val="2"/>
        <scheme val="minor"/>
      </rPr>
      <t>The questions in this domain focus on the confounding factors that were identified as important in the preliminary evaluation in section E.
We use the term</t>
    </r>
    <r>
      <rPr>
        <b/>
        <sz val="11"/>
        <color theme="1"/>
        <rFont val="Calibri"/>
        <family val="2"/>
        <scheme val="minor"/>
      </rPr>
      <t xml:space="preserve"> uncontrolled confounding</t>
    </r>
    <r>
      <rPr>
        <sz val="11"/>
        <color theme="1"/>
        <rFont val="Calibri"/>
        <family val="2"/>
        <scheme val="minor"/>
      </rPr>
      <t xml:space="preserve"> to refer to confounding that was not controlled by the design or analysis of the study – and is therefore likely to bias the estimated effect of exposure on outcome. This may arise because (i) confounding factors were not (or could not) be measured; (ii) variables used to measure confounding factors were insufficient to characterize the confounding factor; or (iii) variables that characterize the confounding factor were measured but not included in the analysis.</t>
    </r>
  </si>
  <si>
    <t>Choose a response from the dropdown in each blue cell</t>
  </si>
  <si>
    <t xml:space="preserve">Describe rationale for chosen reponse. </t>
  </si>
  <si>
    <t>Signalling questions</t>
  </si>
  <si>
    <t>Elaboration</t>
  </si>
  <si>
    <t>Choose a response</t>
  </si>
  <si>
    <t>Written justification for response</t>
  </si>
  <si>
    <t>Rating or next question</t>
  </si>
  <si>
    <t>Did the authors control for all the important confounding factors for which this was necessary?</t>
  </si>
  <si>
    <r>
      <t xml:space="preserve">The important confounding factors are those specified in section </t>
    </r>
    <r>
      <rPr>
        <i/>
        <sz val="11"/>
        <color theme="1"/>
        <rFont val="Calibri"/>
        <family val="2"/>
        <scheme val="minor"/>
      </rPr>
      <t xml:space="preserve">E. Evaluation of confounding factors. </t>
    </r>
    <r>
      <rPr>
        <sz val="11"/>
        <color theme="1"/>
        <rFont val="Calibri"/>
        <family val="2"/>
        <scheme val="minor"/>
      </rPr>
      <t xml:space="preserve">The preliminary assessment will have determined whether there were important confounding factors that were not controlled for and should have been (because there was no evidence that controlling for the variable was unnecessary). Failure to control for all important confounding factors may lead to bias. The analysis should control for these confounding factors using an appropriate method, for example using stratification, regression, matching, standardization or inverse probability weighting (control may be for individual variables or for estimated propensity scores).
Answer ‘Y’ or ‘PY’ if all the important confounding factors for which it is was deemed necessary to control (in section </t>
    </r>
    <r>
      <rPr>
        <i/>
        <sz val="11"/>
        <color theme="1"/>
        <rFont val="Calibri"/>
        <family val="2"/>
        <scheme val="minor"/>
      </rPr>
      <t>E. Evaluation of confounding factors</t>
    </r>
    <r>
      <rPr>
        <sz val="11"/>
        <color theme="1"/>
        <rFont val="Calibri"/>
        <family val="2"/>
        <scheme val="minor"/>
      </rPr>
      <t xml:space="preserve">) were indeed controlled for using appropriate methods. Also answer ‘Y’ or ‘PY’ in the (very rare) situation that there are no confounding factors and an unadjusted analysis is presented.
Answer ‘WN’ if </t>
    </r>
    <r>
      <rPr>
        <u/>
        <sz val="11"/>
        <color theme="1"/>
        <rFont val="Calibri"/>
        <family val="2"/>
        <scheme val="minor"/>
      </rPr>
      <t>most</t>
    </r>
    <r>
      <rPr>
        <sz val="11"/>
        <color theme="1"/>
        <rFont val="Calibri"/>
        <family val="2"/>
        <scheme val="minor"/>
      </rPr>
      <t xml:space="preserve"> of the important confounding factors for which it was deemed necessary to control (in section </t>
    </r>
    <r>
      <rPr>
        <i/>
        <sz val="11"/>
        <color theme="1"/>
        <rFont val="Calibri"/>
        <family val="2"/>
        <scheme val="minor"/>
      </rPr>
      <t>E. Evaluation of confounding factors</t>
    </r>
    <r>
      <rPr>
        <sz val="11"/>
        <color theme="1"/>
        <rFont val="Calibri"/>
        <family val="2"/>
        <scheme val="minor"/>
      </rPr>
      <t>) were controlled for using appropriate methods, and any uncontrolled confounding (because not all important confounding factors were controlled for) was not likely to be substantial. This would be the case, for example, if the factors that were not controlled for were likely to be highly correlated with factors that were controlled for.
Answer ‘SN’ if there is at least one important confounding factor that should have been controlled for but was not, and the failure to control for these factors is likely to have a material impact on the estimated effect of exposure on outcome. Also answer ‘SN’ if an inappropriate method was used to control for the confounding factors.</t>
    </r>
  </si>
  <si>
    <t>Were confounding factors that were controlled for (and for which control was necessary) measured validly and reliably by the variables available in this study?</t>
  </si>
  <si>
    <t>Appropriate control of confounding requires that the variables adjusted for are valid and reliable measures of the confounding factors. For some topics, a list of valid and reliable measures of confounding factors will be specified in advance but for others such a list may not be available. Study authors may cite references to support the use of a particular measure. If authors control for confounding variables with no indication of their validity or reliability, the subjectivity of the measure should be evaluated. Subjective measures (e.g. based on self-report) may have lower validity and reliability than objective measures such as laboratory findings.
In the (very rare) situation that there are no confounding factors and an unadjusted analysis is presented, answer ‘N’ or ‘PN’.</t>
  </si>
  <si>
    <t>Did the authors control for any variables after the start of the exposure period being studied that could have been affected by the exposure?</t>
  </si>
  <si>
    <t>Controlling for post-exposure variables that are affected by exposure is not appropriate (this is sometimes called ‘over-adjustment’). Controlling for mediating variables estimates the direct effect of exposure and may introduce bias. Controlling for common effects of exposure and outcome (sometimes referred to as ‘colliders’) introduces selection bias.</t>
  </si>
  <si>
    <t>Did the use of negative controls, or other considerations, suggest serious uncontrolled confounding?</t>
  </si>
  <si>
    <t>Use of a “negative control” – exploration of an alternative analysis in which no association should be observed (e.g. using alternative exposure or an alternative outcome) – can sometimes suggest that the result is subject to uncontrolled confounding, if similar associations are identified for the result being assessed and the negative control.
If the study did not use negative controls and no other considerations suggest uncontrolled confounding, answer ‘N’.
Answer ‘Y’ or ‘PY’ if negative controls indicate that the result being assessed suffers from material bias due to confounding.</t>
  </si>
  <si>
    <t>Risk of bias (due to confounding) in the estimated effect of exposure on the outcome.</t>
  </si>
  <si>
    <t>See algorithm.</t>
  </si>
  <si>
    <t>These responses will be recorded in the summary sheet.</t>
  </si>
  <si>
    <t>What is the predicted direction of bias
due to confounding?</t>
  </si>
  <si>
    <t>If the likely direction of bias can be predicted, it is helpful to state this. A judgement about the predicted direction of bias should take into account all uncontrolled confounding from omitted or mismeasured important confounders and may therefore require judgements about the relative impact of confounding factors operating in different directions.
The effect of confounding is to bias the estimated effect towards either benefit or harm of (higher) exposure.</t>
  </si>
  <si>
    <t>Is the risk of bias (due to confounding) sufficiently high, in the context of its likely direction and the magnitude of the estimated exposure effect, to threaten conclusions about whether the exposure has an important effect on the outcome?</t>
  </si>
  <si>
    <t>This judgement should consider the risk of bias judgement and the predicted direction of bias in relation to (i) the observed magnitude of the effect estimate; and (ii) the potential magnitude of the bias. For example, if a result is at high risk of bias due to confounding, the predicted direction of bias is towards harm of higher exposure, and the estimated effect indicates a benefit of higher exposure, then the true effect should be even further in the direction of benefit of higher exposure (assuming no other biases are operating). Such a situation does not threaten a broad conclusion that higher levels of exposure are beneficial. Conversely, if a result is at high risk of bias due to confounding, the predicted direction of bias is again towards harm of higher exposure, and the estimated effect indicates harm of higher exposure, then the true effect of higher exposure will be less harmful than estimated and could be null or even beneficial. In this situation, there is a threat to the conclusion that higher exposure is harmful. The potential impact of bias due to confounding can be quantified by calculating e-values (VanderWeele &amp; Ding, Annals of Internal Medicine 2017;167:268–274) or by direct adjustment (Greenland, IJE 1996;25:1107-1116).</t>
  </si>
  <si>
    <t>Y = Yes; PY = Probably yes; PN = Probably no; N = No; SY = Strong yes; WY = Weak yes; SN = Strong no; WN = Weak no; NA = Not applicable; NI = No information</t>
  </si>
  <si>
    <t>Did the authors use an analysis method that was appropriate to control for time-varying as well as baseline confounding?</t>
  </si>
  <si>
    <t>Appropriate methods to control for time-varying confounding include those based on inverse probability weighting. Standard regression models that include time-updated confounders may be problematic if there are time-varying confounders that are affected by prior exposure.</t>
  </si>
  <si>
    <t>Did the authors control for all the important baseline and time-varying confounding factors for which this was necessary?</t>
  </si>
  <si>
    <r>
      <t xml:space="preserve">The important confounding factors are those specified in section </t>
    </r>
    <r>
      <rPr>
        <i/>
        <sz val="11"/>
        <color theme="1"/>
        <rFont val="Calibri"/>
        <family val="2"/>
        <scheme val="minor"/>
      </rPr>
      <t>E. Evaluation of confounding factors</t>
    </r>
    <r>
      <rPr>
        <sz val="11"/>
        <color theme="1"/>
        <rFont val="Calibri"/>
        <family val="2"/>
        <scheme val="minor"/>
      </rPr>
      <t>. The preliminary assessment will have determined whether there were important confounding factors that were not controlled for and should have been (because there was no evidence that controlling for the variable was unnecessary). Failure to control for all important confounding factors may lead to bias.
Answer ‘Y’ or ‘PY’ if all the important confounding factors for which it is was deemed necessary to control (in section</t>
    </r>
    <r>
      <rPr>
        <i/>
        <sz val="11"/>
        <color theme="1"/>
        <rFont val="Calibri"/>
        <family val="2"/>
        <scheme val="minor"/>
      </rPr>
      <t xml:space="preserve"> E. Evaluation of confounding factors</t>
    </r>
    <r>
      <rPr>
        <sz val="11"/>
        <color theme="1"/>
        <rFont val="Calibri"/>
        <family val="2"/>
        <scheme val="minor"/>
      </rPr>
      <t xml:space="preserve">) were indeed controlled for.
Answer ‘WN’ if most of the important confounding factors for which it was deemed necessary to control (in section </t>
    </r>
    <r>
      <rPr>
        <i/>
        <sz val="11"/>
        <color theme="1"/>
        <rFont val="Calibri"/>
        <family val="2"/>
        <scheme val="minor"/>
      </rPr>
      <t>E. Evaluation of confounding factors</t>
    </r>
    <r>
      <rPr>
        <sz val="11"/>
        <color theme="1"/>
        <rFont val="Calibri"/>
        <family val="2"/>
        <scheme val="minor"/>
      </rPr>
      <t>) were controlled for, and the confounding because not all important confounding factors were controlled for was not likely to be substantial. This would be the case, for example, if the factors that were not controlled for were likely to be highly correlated with factors that were controlled for.
Answer ‘SN’ if there is at least one important confounding factor that should have been controlled for but was not, and that the failure to control for this factor is likely to have a material impact on the estimated effect of exposure on outcome.</t>
    </r>
  </si>
  <si>
    <t>Did the authors control for time-varying factors or other variables measured after the start of the exposure window being studied?</t>
  </si>
  <si>
    <t>This question is asked if an inappropriate analysis method has been used to control for time-varying confounding factors. In such a situation, controlling for (conditioning on) factors measured after the start of the exposure window is likely to lead to bias because these are also on the causal pathway from the exposure to the outcome.</t>
  </si>
  <si>
    <t>Did the use of negative controls, or other considerations, suggest uncontrolled confounding?</t>
  </si>
  <si>
    <t>Risk of bias (due to confounding) in the estimated effect of exposure on the outcome:</t>
  </si>
  <si>
    <t>Y = Yes; PY = Probably yes; PN = Probably no; N = No; SY = Strong yes’ WY = Weak yes; SN = Strong no’ WN = Weak no; NA = Not applicable; NI = No information</t>
  </si>
  <si>
    <r>
      <rPr>
        <i/>
        <u/>
        <sz val="11"/>
        <color theme="1"/>
        <rFont val="Calibri"/>
        <family val="2"/>
        <scheme val="minor"/>
      </rPr>
      <t>Guidance notes (Domain 2)</t>
    </r>
    <r>
      <rPr>
        <sz val="11"/>
        <color theme="1"/>
        <rFont val="Calibri"/>
        <family val="2"/>
        <scheme val="minor"/>
      </rPr>
      <t xml:space="preserve">
This domain addresses measurement error (for continuous variables) or misclassification (for categorical variables) in exposure. In places we refer to measurement error as “mismeasurement” for brevity.
There are three variants of the domain: the variant to be used depends on whether there are multiple measures of exposure over time. When there are multiple measures of exposure over time, variant (b) addresses situations in which these measurements are combined to create a single summary of exposure level for each individual (or group) and variant (c) addresses situations in which individuals’ follow-up time is split into periods in which they had a different exposure status or exposure level. These situations are distinguished using the preliminary questions in section B.
</t>
    </r>
    <r>
      <rPr>
        <i/>
        <sz val="11"/>
        <color theme="1"/>
        <rFont val="Calibri"/>
        <family val="2"/>
        <scheme val="minor"/>
      </rPr>
      <t>References</t>
    </r>
    <r>
      <rPr>
        <sz val="11"/>
        <color theme="1"/>
        <rFont val="Calibri"/>
        <family val="2"/>
        <scheme val="minor"/>
      </rPr>
      <t xml:space="preserve">
Armstrong BG, Effect of measurement error on epidemiological studies of environmental and occupational exposures. Occup Environ Med 1998; 55(10): 651–656.</t>
    </r>
  </si>
  <si>
    <t xml:space="preserve">Mismeasurement or misclassification of the exposure. </t>
  </si>
  <si>
    <t>The following questions address mismeasurement or misclassification of the exposure using the variable or variables measured. In answering the signalling questions for this domain, consider the contrast between:
1. The way in which the exposure was measured in the study as described in B4;
and
2. The factor (exposure) whose causal effect on the outcomes of interest is the subject of the study) as described in item C2 to C4.</t>
  </si>
  <si>
    <r>
      <t xml:space="preserve">Does the measured exposure well-characterize the exposure metric specified to be of interest in this study? </t>
    </r>
    <r>
      <rPr>
        <i/>
        <sz val="11"/>
        <color theme="1"/>
        <rFont val="Calibri"/>
        <family val="2"/>
        <scheme val="minor"/>
      </rPr>
      <t>[This was specified in the answers to D2, D3 and D4]</t>
    </r>
  </si>
  <si>
    <t>The exposure metric of interest was specified in the answers to D2, D3 and D4. Answer ‘Y or ‘PY’ if the single measurement is able to capture the level and pattern of exposure (specified in D2 and D4) during the exposure window (specified in D3). A single measurement might be sufficient if the exposure can be assumed to be stable over time, has a long half-life, or if the measure represents peak exposure, and peak exposure is of interest. For example, because of their long half-life in humans, current levels of PFOS or PFOA in blood may be sufficiently strongly related to cumulative past exposure during the prior 2-8 year period relevant for most immune outcomes to characterize this as measured with minimal error.
Answer ‘WN’ or ‘SN’ if:
•	It is impossible to measure the period or pattern of exposure with minimal error using a single measurement (which might be the case, for example, if it involves measurement of a substance with a short half-life or rapid clearance from the body (e.g. BPA or certain phthalates);
•	The time or duration of the measurement is not aligned with the exposure window of interest;
•	The exposure pattern of interest (e.g. cumulative exposure) is unlikely to be reflected by the single measurement. For example, current levels of PFOS or PFOA in blood are unlikely to characterize cumulative exposure during the period relevant for disease endpoints with a significant lag time, such as autoimmune disease.
We distinguish between ‘WN’ (meaning “no, to a small extent”) and ‘SN’ (meaning “no, to large extent”) to identify those situations in which the misrepresentation is substantial. This judgement will be used distinguishes whether the measurement error leads to high risk of bias (or possibly very high risk of bias).
Examples of single measures justifying an answer of ‘SN’ include:
•	A blood metabolite that changes rapidly based on what is eaten and the timing of meals, because it is rapidly metabolized and cleared, which is not representative of onset or pattern of exposure;
•	A urine sample of a metabolite that is metabolized and excreted rapidly (e.g. a phthalate metabolite), which is not representative of long-term exposure. 
•	A measure of blood-mercury, which does not reflect the temporal variability of methylmercury exposure from fish consumption;
•	A participant’s current job, which does not reflect cumulative lifetime exposure to shift work;
•	A measure of air pollution at an individual's residence at a single time point, which does not account for time spent time away from a residence where exposure levels are likely to be different from those at home.</t>
  </si>
  <si>
    <t>Was the exposure likely to be measured with error, or misclassified?</t>
  </si>
  <si>
    <r>
      <t xml:space="preserve">This question relates to the true value of exposure at the single point in time when it was measured or estimated.
Misclassification can occur for dichotomous exposures or categorical exposures with more than two categories. It may arise either because an underlying quantitative exposure is measured with error before being grouped, or because of errors in the grouping process (or both). Misclassification of exposure will generally bias estimates of the effect of exposure on outcome to the null. 
Error in measuring exposure would be minimal if the exposure was consistently assessed using established or validated methods that measure the exposure directly, with any measurement error being small relative to between-individual variation. 
Examples justifying an answer of ‘N’ or ‘PN’ include:
•	</t>
    </r>
    <r>
      <rPr>
        <i/>
        <sz val="11"/>
        <color theme="1"/>
        <rFont val="Calibri"/>
        <family val="2"/>
        <scheme val="minor"/>
      </rPr>
      <t>For exposures that can be measured analytically (e.g. in a biospecimen, water, air or food):</t>
    </r>
    <r>
      <rPr>
        <sz val="11"/>
        <color theme="1"/>
        <rFont val="Calibri"/>
        <family val="2"/>
        <scheme val="minor"/>
      </rPr>
      <t xml:space="preserve"> the study used a validated and reliable assay, implemented appropriately, with a limit of detection (LOD) or quantification (LOQ) sensitive enough to assess the exposure levels across their range in the samples collected. Exposure-specific analytical requirements (e.g. related to collection media, sample duration, sampling rate, time to analysis, storage conditions, interferences and potential contamination) were met.
•	</t>
    </r>
    <r>
      <rPr>
        <i/>
        <sz val="11"/>
        <color theme="1"/>
        <rFont val="Calibri"/>
        <family val="2"/>
        <scheme val="minor"/>
      </rPr>
      <t>For occupational history as an exposure:</t>
    </r>
    <r>
      <rPr>
        <sz val="11"/>
        <color theme="1"/>
        <rFont val="Calibri"/>
        <family val="2"/>
        <scheme val="minor"/>
      </rPr>
      <t xml:space="preserve"> the measurement method was reasonably free of error. For example, it was based on complete employment records, or a comprehensive and objectively recorded job history describing tasks, setting and use of specific relevant materials. 
•	</t>
    </r>
    <r>
      <rPr>
        <i/>
        <sz val="11"/>
        <color theme="1"/>
        <rFont val="Calibri"/>
        <family val="2"/>
        <scheme val="minor"/>
      </rPr>
      <t>For model-based estimates of exposure:</t>
    </r>
    <r>
      <rPr>
        <sz val="11"/>
        <color theme="1"/>
        <rFont val="Calibri"/>
        <family val="2"/>
        <scheme val="minor"/>
      </rPr>
      <t xml:space="preserve"> estimates were from an exposure model that was validated for the population in question, and error in estimating exposure was small in relation to the range of exposure values.
•	</t>
    </r>
    <r>
      <rPr>
        <i/>
        <sz val="11"/>
        <color theme="1"/>
        <rFont val="Calibri"/>
        <family val="2"/>
        <scheme val="minor"/>
      </rPr>
      <t>For exposures categorized into groups (e.g. “high” and “low” exposure levels):</t>
    </r>
    <r>
      <rPr>
        <sz val="11"/>
        <color theme="1"/>
        <rFont val="Calibri"/>
        <family val="2"/>
        <scheme val="minor"/>
      </rPr>
      <t xml:space="preserve"> measurement error is small compared with the difference between the groups, so that there is likely to be minimal misclassification.
Examples justifying an answer of ‘SY’ or ‘WY’ include:
•	An environmental measurement was made and assumed to represent the exposure of each individual, for example applying readings from a monitoring station in a district to each individual living in the district.
•	Levels in the samples taken are likely to differ substantially from the true values, for example if a metabolite was measured in peripheral blood, while the exposure of interest is the level of the metabolite in the liver.
•	A marker has a short half-life, and the sample is collected after the end of the exposure window of interest.
The judgement distinguishing between “Yes (probably a substantial amount)” and “Yes (but probably not a substantial amount” should be based on the magnitude of measurement errors (or frequency of misclassification) in relation to the variation (or proportions) of true exposures among the participants.</t>
    </r>
  </si>
  <si>
    <t xml:space="preserve">Bias in the estimated effect of exposure arising from mismeasurement or misclassification of the exposure. </t>
  </si>
  <si>
    <t>The remaining questions address whether they were differential (depending on the outcome) or non-differential (e.g. equally likely for individuals who developed disease and for those who did not) and the likely impact of these errors on the estimated effect of the exposure on the outcome.</t>
  </si>
  <si>
    <t>Could mismeasurement or misclassification of exposure have been differential (i.e. related to the outcome or risk of the outcome)?</t>
  </si>
  <si>
    <t>This signalling question seeks to identify differential measurement error (or misclassification), which is measurement error (or misclassification) that depends on the outcome.
Differential measurement error or misclassification is more likely to occur when measurement of exposure and outcome occur at the same time (as in a cross-sectional study) or when measurement of exposure occurs after the outcome (as in a case-control study). For studies in which exposure is measured at the time it occurs (prospectively), consider whether exposure assessors had knowledge of the risk of the outcome, and whether risk of the outcome could have affected exposure measurements. Differential measurement error can occur in prospective follow-up studies if participant-reported exposures are affected by precursors of the outcome. For example, the association between participant-reported dietary intake at baseline and subsequent onset of dementia would be biased if participants with mild cognitive impairment at baseline (associated with increased risk of dementia) under-report their exposure on average more than those without cognitive impairment at baseline.
Recall bias may arise if there are systematic differences in the way subjects remember or report their past exposure that are related to the outcome. Although recall bias is more commonly a problem in case-control studies, it can occur in retrospective cohort studies. An example is when recollection of therapeutics taken during pregnancy differs on average between mothers of children with and without birth defects. Similarly, under-reporting of use of alcohol or recreational drugs during pregnancy may be greater among mothers of infants who died from SIDS, compared with other mothers.
Exposure data obtained from sources external to the study (e.g. data recorded for a different purpose, such as company records) are less likely to be subject to recall bias than records obtained from study subjects or their proxies. However, bias could occur if the individuals collecting data (e.g. from medical records) interpret or record information differently for one group or if the reviewer searches for information more diligently for one group (a form of interviewer bias).</t>
  </si>
  <si>
    <t>Is non-differential measurement error likely to bias the estimated effect of exposure on outcome?</t>
  </si>
  <si>
    <r>
      <t xml:space="preserve">Non-differential errors in exposure measurements are errors that are unrelated to the outcome (or risk of the outcome). They may be random (e.g. due to rounding measurements to the nearest whole number) or systematic. Systematic errors may lead to overestimation of exposure on average (e.g. over-reported use of face coverings during an infectious disease epidemic); or they may lead to underestimation of exposure on average (e.g. under-reported alcohol consumption).
</t>
    </r>
    <r>
      <rPr>
        <b/>
        <sz val="11"/>
        <color theme="1"/>
        <rFont val="Calibri"/>
        <family val="2"/>
        <scheme val="minor"/>
      </rPr>
      <t xml:space="preserve">Non-differential misclassification and random non-differential measurement errors </t>
    </r>
    <r>
      <rPr>
        <sz val="11"/>
        <color theme="1"/>
        <rFont val="Calibri"/>
        <family val="2"/>
        <scheme val="minor"/>
      </rPr>
      <t xml:space="preserve">will usually bias exposure effect estimates towards the null. In a regression context, bias arising from random non-differential errors is sometimes referred to as regression dilution bias. 
In some situations, random non-differential measurement error does not bias the effect estimate. A key example is when a group's average exposure level is assigned to each individual in the group (often referred to as a Berkson type error), which will cause little or no bias in effect estimates, but will make them less precise. Examples of Berkson error include the use of job-exposure-matrix entries instead of individual exposure measurement, and the use of environmental exposure measurements via fixed monitors instead of individual doses measured via personal dosimeters.
</t>
    </r>
    <r>
      <rPr>
        <b/>
        <sz val="11"/>
        <color theme="1"/>
        <rFont val="Calibri"/>
        <family val="2"/>
        <scheme val="minor"/>
      </rPr>
      <t>Systematic measurement errors</t>
    </r>
    <r>
      <rPr>
        <sz val="11"/>
        <color theme="1"/>
        <rFont val="Calibri"/>
        <family val="2"/>
        <scheme val="minor"/>
      </rPr>
      <t xml:space="preserve"> (overestimation or underestimation of quantitative exposures) might not lead to bias in the estimated effect of exposure on outcome. For example, a study employing a batch of blood pressure monitors that systematically overestimate blood pressure by 10mmHg will not lead to bias in a linear regression of outcome on measured blood pressure.
Answer ‘SY’ if the amount of measurement error is sufficiently large that it is likely to lead to substantial bias in the estimated effect of exposure on outcome. Answer ‘WY’ if the amount of measurement error not sufficiently large that it is likely to lead to substantial bias in the estimated effect of exposure on outcome.
</t>
    </r>
  </si>
  <si>
    <t>Risk of bias (arising from measurement of exposure) in the estimated effect of exposure on the outcome:</t>
  </si>
  <si>
    <t xml:space="preserve">See algorithm. </t>
  </si>
  <si>
    <t>What is the predicted direction of bias
arising from measurement of exposure?</t>
  </si>
  <si>
    <t>If the likely direction of bias can be predicted, it is helpful to state this. The direction might be characterized as being towards benefit of the exposure (or higher levels of the exposure), as being in towards harm of the exposure (or higher levels of the exposure), or as towards (or away from) the null.</t>
  </si>
  <si>
    <t>Is the risk of bias (arising from measurement of exposure) sufficiently high, in the context of its likely direction and the magnitude of the estimated exposure effect, to threaten conclusions about whether the exposure has an important effect on the outcome?</t>
  </si>
  <si>
    <t>This judgement should consider the risk of bias judgement and the predicted direction of bias in relation to (i) the observed magnitude of the effect estimate and (ii) the potential magnitude of the bias. One consideration in this domain is the degree of exposure contrast observed in relation to the magnitude of measurement error or misclassification in the exposure.</t>
  </si>
  <si>
    <t>The exposure metric of interest was specified in the answers to D2, D3 and D4. The adequacy of exposure characterization should consider many factors of the assessment or measurements, such as number of measurements, frequency of measurements and calendar time. The assessment should consider how well the exposure measurements captured what is known about the patterns of exposure over time in the study population and the window of susceptibility.
Answer ‘Y’ or ‘PY’ if exposure is well characterized by the combination of measurements. Issues to consider will include the number of measurements in relation to the period of exposure, the frequency of these measurements, the start of these measurements in relation to the time of exposure onset, and how these measurements were aggregated (e.g. as cumulative, average or peak exposure for each individual). Examples justifying an answer of ‘Y’ or ‘PY’ include:
• Bisphenol A measurements in the blood can change rapidly, but multiple in utero measurements made at regular intervals throughout pregnancy may be sufficient to establish cumulative exposure for an outcome assessed at birth.
• In a study of the effect of cumulative occupational exposure to a chemical on a subsequent respiratory outcome among new hires without prior exposure or history of respiratory illness, assessments at six-monthly intervals over a five-year period may be more than sufficient to characterize the time of onset and pattern of exposure.
For situations in which multiple measurements did not well represent the exposure history of interest, response options allow a distinction between whether this was to a small extent or to a large extent. Examples justifying an answer of “No (to a large extent)” may include:
• Assessing cumulative occupational exposure to a chemical using six-monthly interviews during current employment but with no information about work history prior to starting current employment but during the exposure period of interest;
• Assessing cumulative occupational exposure using six-monthly interviews throughout the exposure period of interest, but that did not include relevant information on tasks conducted and area in the plant, where these substantially influenced exposure.</t>
  </si>
  <si>
    <r>
      <t xml:space="preserve">Does the measured exposure (including changes over time) well-characterize the exposure metric specified to be of interest in this study? </t>
    </r>
    <r>
      <rPr>
        <i/>
        <sz val="11"/>
        <color theme="1"/>
        <rFont val="Calibri"/>
        <family val="2"/>
        <scheme val="minor"/>
      </rPr>
      <t>[This was specified in the answers to D2, D3 and D4]</t>
    </r>
  </si>
  <si>
    <t>The exposure metric of interest was specified in the answers to D2, D3 and D4. The adequacy of exposure characterization should consider many factors of the assessment or measurements, such as number of measurements, frequency of measurements and calendar time. The assessment should consider how well the exposure measurements captured what is known about the patterns of exposure over time in the study population and the window of susceptibility.
Answer ‘Y’ or ‘PY’ if exposure and changes in exposure over time are well characterized by the series of measurements. Issues to consider will include the number of measurements in relation to the period of exposure, the frequency of these measurements and the start of these measurements in relation to the time of exposure onset.
For situations in which multiple measurements did not well represent the exposure history of interest, response options allow a distinction between whether this was to a small extent or to a large extent.</t>
  </si>
  <si>
    <t>This signalling question seeks to identify differential measurement error (or misclassification), which is measurement error (or misclassification) that depends on the outcome.
Differential measurement error or misclassification is more likely to occur when measurement of exposure and outcome occur at the same time (as in a cross-sectional study) or when measurement of exposure occurs after the outcome (as in a case-control study). For studies in which exposure is measured at the time it occurs (prospectively), consider whether exposure assessors had knowledge of the risk of the outcome, and whether risk of the outcome could have affected exposure measurements. Differential measurement error can occur in prospective follow-up studies if participant-reported exposures are affected by precursors of the outcome. For example, the association between participant-reported dietary intake at baseline and subsequent onset of dementia would be biased if participants with mild cognitive impairment at baseline (associated with increased risk of dementia) under-report their exposure on average more than those without cognitive impairment at baseline.
Recall bias may arise if there are systematic differences in the way subjects remember or report their past exposure that are related to the outcome. Although recall bias is more commonly a problem in case-control studies, it can occur in retrospective cohort studies. An example is when recollection of therapeutics taken during pregnancy differs on average between mothers of children with and without birth defects. Similarly, under-reporting of use of alcohol or recreational drugs during pregnancy may be greater among mothers of infants who died from SIDS, compared with other mothers.
Exposure data obtained from sources external to the study (e.g. data recorded for a different purpose, such as company records) are less likely to be subject to recall bias than records obtained from study subjects or their proxies. However, bias could occur if the individuals collecting data (e.g. from medical records) interpret or record information differently for one group or if the reviewer searches for information more diligently for one group (a form of interviewer bias).
If exposure is assessed repeatedly during follow-up, it is possible that outcome status could affect exposure measurement.</t>
  </si>
  <si>
    <t xml:space="preserve">Non-differential errors in exposure measurements are errors that are unrelated to the outcome (or risk of the outcome). They may be random (e.g. due to rounding measurements to the nearest whole number) or systematic. Systematic errors may lead to overestimation of exposure on average (e.g. over-reported use of face coverings during an infectious disease epidemic); or they may lead to underestimation of exposure on average (e.g. under-reported alcohol consumption).
Non-differential misclassification and random non-differential measurement errors will usually bias exposure effect estimates towards the null. In a regression context, bias arising from random non-differential errors is sometimes referred to as regression dilution bias. 
In some situations, random non-differential measurement error does not bias the effect estimate. A key example is when a group's average exposure level is assigned to each individual in the group (often referred to as a Berkson type error), which will cause little or no bias in effect estimates, but will make them less precise. Examples of Berkson error include the use of job-exposure-matrix entries instead of individual exposure measurement, and the use of environmental exposure measurements via fixed monitors instead of individual doses measured via personal dosimeters.
Systematic measurement errors (overestimation or underestimation of quantitative exposures) might not lead to bias in the estimated effect of exposure on outcome. For example, a study employing a batch of blood pressure monitors that systematically overestimate blood pressure by 10mmHg will not lead to bias in a linear regression of outcome on measured blood pressure.E13
Answer ‘SY’ if the amount of measurement error is sufficiently large that it is likely to lead to substantial bias in the estimated effect of exposure on outcome. Answer ‘WY’ if the amount of measurement error not sufficiently large that it is likely to lead to substantial bias in the estimated effect of exposure on outcome.
</t>
  </si>
  <si>
    <r>
      <t>Guidance notes (Domain 3</t>
    </r>
    <r>
      <rPr>
        <sz val="11"/>
        <color theme="1"/>
        <rFont val="Calibri"/>
        <family val="2"/>
        <scheme val="minor"/>
      </rPr>
      <t>)
This domain is divided into three parts. The first part covers exclusion of follow up after the start of the exposure window, which could lead to a phenomenon known as immortal time bias. The second part covers other bias arising from selection of participants into the study (or analysis) being related to an effect of either the exposure or a cause of the exposure and an effect of either the outcome or a cause of the outcome. The third part covers corrections that might have been made for selection biases in the analysis.</t>
    </r>
  </si>
  <si>
    <t>Questions about bias due to exclusion of follow up after the start of the exposure window defined in D3</t>
  </si>
  <si>
    <t>The exposure window being studied was specified in preliminary question D3. If participants are not followed from the start of the exposure period then some follow up has been excluded, and outcome events soon after the start of the exposure window will be missing from analyses.
For exposures known to have a long latency period (i.e. outcomes that are impacted by the exposure are not expected to occur until after this period), bias is unlikely to be introduced if follow-up starts during the latency period for most participants. In this situation, it is reasonable to answer ‘Y’ or’ ‘PY’ to this question.</t>
  </si>
  <si>
    <t>If the exposure’s effect varies over time, the association based on the full period of follow up will differ from that restricted to later follow up, introducing selection bias. Consider, for example, the length of the latency period: this will be longer for some outcomes (e.g. cancer) than for others (e.g. asthma).</t>
  </si>
  <si>
    <t>The exposure window being studied was specified in preliminary question D3. This signalling question is concerned with selection into the study based on participant characteristics observed after the start of this exposure window. Selection bias may be introduced if, for example, participants volunteer to be part of the study based on knowledge of both their prior exposure during the window and their preclinical disease symptoms.
Selection based on characteristics observed before the start of the exposure window that are predictive of the outcome can in principle be addressed by controlling for these characteristics in the analysis (analogous to baseline confounding, addressed in domain 1).
Answer ‘N/PN’ if the participants were randomly sampled from the source population of interest.</t>
  </si>
  <si>
    <t>Were these characteristics likely to be influenced by exposure or a cause of exposure?</t>
  </si>
  <si>
    <t>Selection bias occurs when selection is related to an effect of either exposure or a cause of exposure and an effect of either the outcome or a cause of the outcome. Therefore, there is a possibility of selection bias if selection into the study is related to the exposure.</t>
  </si>
  <si>
    <t>Were these characteristics likely to be influenced by the outcome or a cause of the outcome?</t>
  </si>
  <si>
    <r>
      <t xml:space="preserve">Selection bias occurs when selection is related to an effect of either exposure or a cause of exposure and an effect of either the outcome or a cause of the outcome. Therefore, the result is at risk of selection bias if selection into the study is related to </t>
    </r>
    <r>
      <rPr>
        <u/>
        <sz val="11"/>
        <color theme="1"/>
        <rFont val="Calibri"/>
        <family val="2"/>
        <scheme val="minor"/>
      </rPr>
      <t>both</t>
    </r>
    <r>
      <rPr>
        <sz val="11"/>
        <color theme="1"/>
        <rFont val="Calibri"/>
        <family val="2"/>
        <scheme val="minor"/>
      </rPr>
      <t xml:space="preserve"> the exposure and the outcome.</t>
    </r>
  </si>
  <si>
    <t>Is it likely that the analysis corrected for all of the potential selection biases identified in A and B above?</t>
  </si>
  <si>
    <t>It is in principle possible to correct for selection biases, for example by using inverse probability weights to create a pseudo-population in which the selection bias has been removed, or by modelling the distributions of the missing participants or follow up times and outcome events and including them using missing data methodology. However, such methods are rarely used and the answer to this question will usually be “No”.</t>
  </si>
  <si>
    <t>Risk of bias (due to selection of participants into the study) in the estimated effect of exposure on the outcome:</t>
  </si>
  <si>
    <t>What is the predicted direction of bias due to selection of participants into the study?</t>
  </si>
  <si>
    <t>Is the risk of bias (due to selection of participants into the study) sufficiently high, in the context of its likely direction and the magnitude of the estimated exposure effect, to threaten conclusions about whether the exposure has an important effect on the outcome?</t>
  </si>
  <si>
    <t xml:space="preserve">This judgement should consider the risk of bias judgement and the predicted direction of bias in relation to (i) the observed magnitude of the effect estimate and (ii) the potential magnitude of the bias. </t>
  </si>
  <si>
    <t>Y = Yes; PY = Probably yes; PN = Probably no; N = No; SN = Strong no’ WN = Weak no; NA = Not applicable; NI = No information</t>
  </si>
  <si>
    <r>
      <t xml:space="preserve">Guidance notes (Domain 4)
</t>
    </r>
    <r>
      <rPr>
        <sz val="11"/>
        <color theme="1"/>
        <rFont val="Calibri"/>
        <family val="2"/>
        <scheme val="minor"/>
      </rPr>
      <t>This domain addresses situations in which exposures lead to administration of interventions that change the course of events, and therefore impact on estimation of the true effect of exposure on outcome. In most circumstances, where interventions are not administered to alleviate the effects of exposures, we expect there to be no issues in this domain.</t>
    </r>
  </si>
  <si>
    <t>Were there post-exposure interventions that were influenced by prior exposure during the follow-up period?</t>
  </si>
  <si>
    <t>Is it likely that the analysis corrected for the effect of post-exposure interventions that were influenced by prior exposure?</t>
  </si>
  <si>
    <t>Risk of bias (due post-exposure interventions) in the estimated effect of exposure on the outcome:</t>
  </si>
  <si>
    <t>What is the predicted direction of bias due to confounding?</t>
  </si>
  <si>
    <t>If the likely direction of bias can be predicted, it is helpful to state this. The direction might be characterized as being towards benefit of the exposure (or higher levels of the exposure), as being towards harm of the exposure (or higher levels of the exposure), or as towards (or away from) the null.</t>
  </si>
  <si>
    <t>Is the risk of bias (due post-exposure interventions) sufficiently high, in the context of its likely direction and the magnitude of the estimated exposure effect, to threaten conclusions about whether the exposure has an important effect on the outcome?</t>
  </si>
  <si>
    <r>
      <t>Guidance notes (Domain 5)</t>
    </r>
    <r>
      <rPr>
        <sz val="11"/>
        <color theme="1"/>
        <rFont val="Calibri"/>
        <family val="2"/>
        <scheme val="minor"/>
      </rPr>
      <t xml:space="preserve">
Data can be missing for exposure, outcomes, and confounding variables. The three sections of this domain cover: whether data were missing and, if so, the potential that missing data led to bias in either of the most common approaches to analysis: complete case analysis and imputation of missing data. A complete case analysis is one that is restricted to participants with complete data on all the exposure, outcome and confounding variables. Imputing missing values is the process of assigning estimated or assumed values to them for use in the main analysis. If neither of these approaches is used, then the ROBINS-E assessor will have to make a judgment about the adequacy of the method that was used (for example, inverse probability weighting or full maximum likelihood).
Further discussion of many of the issues can be found in Lee et al (J Clin Epidemiol 2021;134:79-88) and Hughes et al (IJE 2019;48:1294-1304).</t>
    </r>
  </si>
  <si>
    <t>Were complete data on exposure status, confounding variables and the outcome available for all, or nearly all, participants?</t>
  </si>
  <si>
    <t>“Nearly all” should be interpreted as that the number of participants excluded from the analysis due to missing data is so small that they could have made no important difference to the estimated effect of exposure on outcome.
Only answer ‘NI’ if the study report provides no information about the extent of missing data. This situation will usually lead to a judgement that there is a high risk of bias due to missing data.
Note that imputed data should be regarded as missing data in the context of this question.</t>
  </si>
  <si>
    <t>Were complete data on the outcome available for all, or nearly all, participants?</t>
  </si>
  <si>
    <t>“Nearly all” should be interpreted as that the number of participants excluded from the analysis due to missing data is so small that they could have made no important difference to the estimated effect of exposure on outcome.
For continuous outcomes, complete data for 95% (or possibly 90%) of the participants would often be sufficient. For dichotomous outcomes, the proportion required is directly linked to the risk of the outcome event. If the observed number of outcome events is much greater than the number of participants with missing data, the bias would necessarily be small.
Only answer ‘NI’ if the study report provides no information about the extent of missing data. This situation will usually lead to a judgement that there is a high risk of bias due to missing data.
Note that imputed data should be regarded as missing data in the context of this question.</t>
  </si>
  <si>
    <t>Were complete data on confounding variables available for all, or nearly all, participants?</t>
  </si>
  <si>
    <t>Is the result based on a complete case analysis?</t>
  </si>
  <si>
    <t>How risk of bias is assessed depends on whether a complete case analysis has been done. A complete case analysis is one that is restricted to participants with complete data on all the exposure, outcome and confounding variables.</t>
  </si>
  <si>
    <t>Was exclusion from the analysis because of missing data (in exposure, confounders or the outcome) likely to be related to the true value of the outcome?</t>
  </si>
  <si>
    <t>This question aims to identify situations in which a “complete case” analysis will be at risk of bias due to missing data. A complete case analysis is one that includes all participants who provide full data for the variables involved in the analysis.
A complete case analysis may be biased if missingness in the exposure, outcome or confounders is related to the outcome. For example, if it is likely that participants with underlying health problems missed a visit at which baseline exposure status or confounders should have been measured, their consequent exclusion from the analysis may be related to their eventual outcome.
Four reasons for answering ‘Y’ or ‘PY’ are:
(1) There are differences between exposure groups /levels or confounder groups/levels in the proportions of participants excluded from the analysis due to missing outcome data. For time-to-event-data, the analogue is that rates of censoring (loss to follow-up) depend on the exposure level.
(2) There are difference between outcome groups/levels in the proportions of participants excluded from the analysis due to missing exposure/confounder data.
(3) Reported reasons for missing outcome data provide evidence that missingness in the outcome depends on the true outcome or a cause of the outcome;
(4) It is reasonable to assume that the circumstances of the study make it likely that missingness in the outcome depends on its true value.
Answer ‘N’ or ‘PN’ if missing data, loss to follow up or withdrawal occurred for documented reasons that are unrelated to the outcome, in which case the risk of bias due to missing data will be low.</t>
  </si>
  <si>
    <t>Were all or most predictors of missingness (in exposure, confounders or the outcome) included in the analysis model?</t>
  </si>
  <si>
    <t>If all the variables plausibly related to missingness (in exposure, confounders or the outcome) are included in the complete case analysis, then the risk of bias will be low. For example, in a regression of blood pressure at age 55 (outcome) on job stress in midlife (exposure) that adjusts for the confounders of sex, education level and blood pressure measured at age 25, if women were more likely to have blood pressure measured at age 25, this would not cause bias because sex is adjusted for in the analysis model. Hence blood pressure at age 55 is not related to missingness in blood pressure at age 25, once sex is adjusted for.</t>
  </si>
  <si>
    <t>Was the analysis based on imputing missing values?</t>
  </si>
  <si>
    <t>Imputing missing values is the process of assigning estimated or assumed values to them for use in the main analysis.</t>
  </si>
  <si>
    <t>Was imputation performed appropriately?</t>
  </si>
  <si>
    <t>An analysis based on multiple imputation will not be biased if data are ‘missing at random’. This means that missingness depends only on fully observed variables. For example, suppose our exposure is birthweight, outcome is intima-media thickness (IMT) aged 40-60, and confounders include age, sex and education. Suppose also that there was an upper weight limit of 180lbs for the ultrasound machine used to measure IMT, so IMT values are missing for heavier people. Then, given that weight also affects IMT, the true value of the variable being imputed (IMT) is related to the chance of it being missing. However, if we include weight in the imputation model then IMT is no longer related to the chance of IMT being missing. Thus the imputation of IMT in this case should lead to an unbiased estimate of the effect of birthweight on IMT.
Answer ‘Y’ or ‘PY’ if (i) data are likely to be missing at random; and (ii) all the predictors of missingness in any variable were included in the imputation models; and (iii) all the variables in the model used for the main analysis were included in the imputation models.
Answer ‘SN’ or ‘WN’ if simple imputation methods such as last observation carried forward or imputing a mean value are used. The amount of bias likely to be introduced by this will depend on the proportion of participants with missing data.</t>
  </si>
  <si>
    <t>Was an appropriate alternative method used to correct for bias due to missing data?</t>
  </si>
  <si>
    <t>Is there evidence that the result was not biased by missing data?</t>
  </si>
  <si>
    <t>Evidence that the result was not biased by missing data may come from:
(1) analysis methods that would not be biased under plausible relationships between the missing values and the likelihood that data are missing; or
(2) sensitivity analyses showing that results are little changed under a range of plausible assumptions about the missing values.
Note that multiple imputation based only on outcome, exposure and confounder information should not be assumed to correct for bias due to missing data, so similarity between results with and without such imputation should not be taken as reassurance when answering this question. Similarly, a weighted analysis should not be assumed to correct for bias due to missing data without further consideration of (1) and (2) above, or sensitivity analyses.</t>
  </si>
  <si>
    <t>This judgement should consider the risk of bias judgement and the predicted direction of bias in relation to (i) the observed magnitude of the effect estimate and (ii) the potential magnitude of the bias. Such judgements are likely to be challenging and we have not developed detailed guidance for making them.</t>
  </si>
  <si>
    <t>Y = Yes; PY = Probably yes; PN = Probably no; N = No; SY = Strong yes’ WY = Weak yes; NA = Not applicable; NI = No information</t>
  </si>
  <si>
    <r>
      <t>Guidance notes (Domain 6)</t>
    </r>
    <r>
      <rPr>
        <sz val="11"/>
        <color theme="1"/>
        <rFont val="Calibri"/>
        <family val="2"/>
        <scheme val="minor"/>
      </rPr>
      <t xml:space="preserve">
Bias may be introduced if outcomes are misclassified or measured with error. Misclassification or measurement error of outcomes may be non-differential or differential.
</t>
    </r>
    <r>
      <rPr>
        <b/>
        <sz val="11"/>
        <color theme="1"/>
        <rFont val="Calibri"/>
        <family val="2"/>
        <scheme val="minor"/>
      </rPr>
      <t>Non-differential measurement error</t>
    </r>
    <r>
      <rPr>
        <sz val="11"/>
        <color theme="1"/>
        <rFont val="Calibri"/>
        <family val="2"/>
        <scheme val="minor"/>
      </rPr>
      <t xml:space="preserve"> is unrelated to the exposure experienced. It can be systematic (for example when measurement of blood pressure is consistently 5 units too high in every participant) – in which case it will not affect precision or cause bias; or it can be random (for example when measurement of blood pressure is sometimes too high and sometimes too low in a manner that does not depend on the exposure or the outcome) – in which case it will affect precision without causing bias.
</t>
    </r>
    <r>
      <rPr>
        <b/>
        <sz val="11"/>
        <color theme="1"/>
        <rFont val="Calibri"/>
        <family val="2"/>
        <scheme val="minor"/>
      </rPr>
      <t>Differential measurement error</t>
    </r>
    <r>
      <rPr>
        <sz val="11"/>
        <color theme="1"/>
        <rFont val="Calibri"/>
        <family val="2"/>
        <scheme val="minor"/>
      </rPr>
      <t xml:space="preserve"> is measurement error related exposure levels. It will bias the exposure-outcome relationship. This is often referred to as detection bias. Examples of situations in which detection bias can arise are (i) if outcome assessors are aware of exposure levels (particularly when the outcome is subjective); (ii) different methods (or intensities of observation) are used to assess outcomes of participants with different exposure levels; and (iii) measurement errors are related to exposure level (or to a confounder of the exposure-outcome relationship).
Blinding of outcome assessors aims to prevent systematic differences in measurements according to exposure level. However, blinding is frequently not possible or not performed for practical reasons.</t>
    </r>
  </si>
  <si>
    <t>Could measurement or ascertainment of the outcome have differed between exposure groups or levels of exposure?</t>
  </si>
  <si>
    <t>Comparable methods of outcome measurement (data collection) involve the same measurement methods and thresholds, used at comparable time points, irrespective of the exposure group or exposure level. An example of different methods is a study of the effects of occupational exposure to radiation, in which health outcomes were ascertained by face-to-face interview at the workplace for those occupationally exposed (generally to high levels of radiation), and by postal survey for those not occupationally exposed (generally experiencing lower levels of radiation).</t>
  </si>
  <si>
    <t>Were outcome assessors aware of study participants’ exposure history?</t>
  </si>
  <si>
    <t>Answer ‘N’ if outcome assessors were blinded to participants’ exposure history. In other situations, outcome assessors may be unaware of participants’ exposure history despite there being no active blinding by the study investigators. The answer to this question would then also be ‘N’. In studies where participants report their outcomes themselves, for example in a questionnaire, the outcome assessor is the study participant and the answer to this question will often be ‘Y’ or ‘PY’.</t>
  </si>
  <si>
    <t>Could assessment of the outcome have been influenced by knowledge of participants’ exposure history?</t>
  </si>
  <si>
    <t>Knowledge of participants’ exposure history could influence participant-reported outcomes (such as level of pain) and observer-reported outcomes involving some judgement.
Knowledge of participants’ exposure history is unlikely to influence observer-reported outcomes that do not involve judgement, for example all-cause mortality or laboratory measures of levels of substances in the blood.
The response options distinguish between situations in which (i) knowledge of exposure history could have influenced outcome assessment but there is no reason to believe that it did from those in which (ii) knowledge of exposure history was likely to influence outcome assessment. When there are strong levels of belief in either beneficial or harmful effects of exposure, it is more likely that the outcome was influenced by knowledge of the participants’ exposure history.</t>
  </si>
  <si>
    <t>Risk of bias (arising from measurement of outcomes) in the estimated effect of exposure on the outcome:</t>
  </si>
  <si>
    <t>What is the predicted direction of bias arising from measurement of outcomes?</t>
  </si>
  <si>
    <r>
      <t>This judgement should consider the risk of bias judgement and the predicted direction of bias in relation to (i) the observed magnitude of the effect estimate and (ii) the poten</t>
    </r>
    <r>
      <rPr>
        <sz val="11"/>
        <color rgb="FF000000"/>
        <rFont val="Calibri"/>
        <family val="2"/>
        <scheme val="minor"/>
      </rPr>
      <t xml:space="preserve">tial magnitude of the bias. </t>
    </r>
  </si>
  <si>
    <r>
      <t>Guidance notes (Domain 7)</t>
    </r>
    <r>
      <rPr>
        <sz val="11"/>
        <color theme="1"/>
        <rFont val="Calibri"/>
        <family val="2"/>
        <scheme val="minor"/>
      </rPr>
      <t xml:space="preserve">
Selective reporting can arise for both harms and benefits of an exposure, although the motivations (and direction of bias) underlying selective reporting of effect estimates for harms and benefits may differ. Selective reporting may arise from a desire for findings to be newsworthy (or sufficiently noteworthy to merit publication), and this could be the case if previous evidence (or a prior hypothesis) is either supported or contradicted. Alternatively, selective reporting may arise from a desire to demonstrate that exposure does not have a harmful effect.
</t>
    </r>
    <r>
      <rPr>
        <b/>
        <sz val="11"/>
        <color theme="1"/>
        <rFont val="Calibri"/>
        <family val="2"/>
        <scheme val="minor"/>
      </rPr>
      <t>Selective exposure reporting</t>
    </r>
    <r>
      <rPr>
        <sz val="11"/>
        <color theme="1"/>
        <rFont val="Calibri"/>
        <family val="2"/>
        <scheme val="minor"/>
      </rPr>
      <t xml:space="preserve"> occurs when the effect estimate for an exposure was selected from among analyses of multiple exposure measurements. Examples include: use of multiple exposure measurement instruments and reporting only the most favourable result reporting only one or a subset of time points at which the exposure was measured.
</t>
    </r>
    <r>
      <rPr>
        <b/>
        <sz val="11"/>
        <color theme="1"/>
        <rFont val="Calibri"/>
        <family val="2"/>
        <scheme val="minor"/>
      </rPr>
      <t xml:space="preserve">
Selective outcome reporting </t>
    </r>
    <r>
      <rPr>
        <sz val="11"/>
        <color theme="1"/>
        <rFont val="Calibri"/>
        <family val="2"/>
        <scheme val="minor"/>
      </rPr>
      <t xml:space="preserve">occurs when the effect estimate for an outcome measurement was selected from among analyses of multiple outcome measurements for the outcome domain. Examples include: use of multiple measurement instruments (e.g. pain scales) and reporting only the most favourable result; reporting only the most favourable subscale (or a subset of subscales) for an instrument when measurements for other subscales were available; reporting only one or a subset of time points for which the outcome was measured.
</t>
    </r>
    <r>
      <rPr>
        <b/>
        <sz val="11"/>
        <color theme="1"/>
        <rFont val="Calibri"/>
        <family val="2"/>
        <scheme val="minor"/>
      </rPr>
      <t xml:space="preserve">
Selective analysis reporting</t>
    </r>
    <r>
      <rPr>
        <sz val="11"/>
        <color theme="1"/>
        <rFont val="Calibri"/>
        <family val="2"/>
        <scheme val="minor"/>
      </rPr>
      <t xml:space="preserve"> occurs when results are selected from exposure effects estimated in multiple ways: e.g. carrying out analyses of both change scores and post-intervention scores adjusted for baseline; multiple analyses of a particular measurement with and without transformation; multiple analyses of a particular measurement with and without adjustment for potential confounders (or with adjustment for different sets of potential confounders); multiple analyses of a particular measurement with and without, or with different, methods to take account of missing data; a continuously scaled outcome converted to categorical data with different cut-points; multiple composite outcomes analysed for one outcome domain, but results were reported only for one (or a subset) of the composite outcomes. (Reporting an effect estimate for an unusual composite outcome might be evidence of such selective reporting.)
</t>
    </r>
    <r>
      <rPr>
        <b/>
        <sz val="11"/>
        <color theme="1"/>
        <rFont val="Calibri"/>
        <family val="2"/>
        <scheme val="minor"/>
      </rPr>
      <t>Selection of a subgroup from a larger cohort:</t>
    </r>
    <r>
      <rPr>
        <sz val="11"/>
        <color theme="1"/>
        <rFont val="Calibri"/>
        <family val="2"/>
        <scheme val="minor"/>
      </rPr>
      <t xml:space="preserve"> The cohort for analysis may have been selected from a larger cohort for which data were available on the basis of a more interesting finding. Subgroups defined in unusual ways (e.g. an unusual classification of subgroups by dose or dose frequency) may provide evidence of such selective reporting.
The best evidence that results were not selectively reported is available if a pre-specified analysis plan is available and is in line with the reported results. Such an analysis plan may seldom be available for observational studies. In the absence of an analysis plan, clues can sometimes be gained by comparing Methods sections with Results sections.</t>
    </r>
  </si>
  <si>
    <t>Was the result reported in accordance with an available, pre-determined analysis plan?</t>
  </si>
  <si>
    <t>If the researchers’ pre-specified intentions are available in sufficient detail, then planned outcome measurements and analyses can be compared with those presented in the published report(s). Analysis plans are rarely available for studies other than randomized trials, so the answer to this question will often be ‘N’ or ‘PN’.</t>
  </si>
  <si>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exposure measurements</t>
    </r>
    <r>
      <rPr>
        <sz val="11"/>
        <color theme="1"/>
        <rFont val="Calibri"/>
        <family val="2"/>
        <scheme val="minor"/>
      </rPr>
      <t xml:space="preserve"> within the exposure domain?</t>
    </r>
  </si>
  <si>
    <r>
      <t xml:space="preserve">A particular exposure may be </t>
    </r>
    <r>
      <rPr>
        <b/>
        <sz val="11"/>
        <color theme="1"/>
        <rFont val="Calibri"/>
        <family val="2"/>
        <scheme val="minor"/>
      </rPr>
      <t>measured</t>
    </r>
    <r>
      <rPr>
        <sz val="11"/>
        <color theme="1"/>
        <rFont val="Calibri"/>
        <family val="2"/>
        <scheme val="minor"/>
      </rPr>
      <t xml:space="preserve"> in multiple ways. For example, smoking may be measured using multiple methods (e.g. a retrospective questionnaire, a daily question on a smartphone app, using laboratory measures of biomarkers), and these may be made at multiple time points. If multiple ways of measuring exposure were used, but only one or a subset is reported on the basis of the results (e.g. statistical significance), there is a high risk of bias in the fully reported result.
Answer ‘Y’ or ‘PY’ if there is clear evidence (e.g. through examination of a study protocol or statistical analysis plan) that the exposure was measured in multiple ways, but data for only one or a subset of measures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results selectively that are unfavourable to that exposure. Conversely, analysts who have a vested interest in demonstrating that an exposure is not harmful may be inclined to select results that fail to demonstrate an effect of the exposure.
Answer ‘N’ or ‘PN’ if:
(1)	there is clear evidence (e.g. through examination of a study protocol or statistical analysis plan) that all reported results for the exposure correspond to all intended ways of measuring exposure;
(2)	there is only one possible way in which the exposure can be measured (hence there is no opportunity to select from multiple measures);
(3)	there is a limited number of ways in which the exposure is likely to be measured, and all (or most) are presented; 
(4)	clear and reasonable justification is provided for the analyses selected for inclusion in the report; or
(5)	ways of measuring exposure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exposure could have been measured.</t>
    </r>
  </si>
  <si>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outcome measurements</t>
    </r>
    <r>
      <rPr>
        <sz val="11"/>
        <color theme="1"/>
        <rFont val="Calibri"/>
        <family val="2"/>
        <scheme val="minor"/>
      </rPr>
      <t xml:space="preserve"> within the outcome domain?</t>
    </r>
  </si>
  <si>
    <r>
      <t xml:space="preserve">A particular outcome domain (i.e. a true state or endpoint of interest) may be </t>
    </r>
    <r>
      <rPr>
        <b/>
        <sz val="11"/>
        <color theme="1"/>
        <rFont val="Calibri"/>
        <family val="2"/>
        <scheme val="minor"/>
      </rPr>
      <t>measured</t>
    </r>
    <r>
      <rPr>
        <sz val="11"/>
        <color theme="1"/>
        <rFont val="Calibri"/>
        <family val="2"/>
        <scheme val="minor"/>
      </rPr>
      <t xml:space="preserve"> in multiple ways. For example, the domain pain may be measured using multiple scales (e.g. a visual analogue scale and the McGill Pain Questionnaire), each at multiple time points (e.g. 3, 6 and 12 weeks post-treatment). If multiple ways of measuring the outcome domain were used, but only one or a subset is reported on the basis of the results (e.g. statistical significance, or lack thereof), there is a high risk of bias in selection of the fully reported result(s).
Answer ‘Y’ or ‘PY’ if there is clear evidence (e.g. through examination of a study protocol or statistical analysis plan) that the outcome domain was measured in multiple ways, but data for only one or a subset of measures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outcome measurements selectively that are unfavourable to that exposure. Conversely, analysts who have a vested interest in demonstrating that an exposure is not harmful may be inclined to select outcome measures that fail to demonstrate an effect of the exposure.
Answer ‘N’ or ‘PN’ if:
(1)	there is clear evidence (e.g. through examination of a study protocol or statistical analysis plan) that all reported results for the outcome domain correspond to all intended ways of measuring outcome;
(2)	there is only one possible way in which the outcome domain can be measured (hence there is no opportunity to select from multiple measures); or
(3)	there is a limited number of ways in which the outcome domain is likely to be measured, and all (or most) are presented; 
(4)	clear and reasonable justification is provided for the analyses selected for inclusion in the report; or
(5)	ways of measuring outcome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outcome domain could have been measured.</t>
    </r>
  </si>
  <si>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analyses</t>
    </r>
    <r>
      <rPr>
        <sz val="11"/>
        <color theme="1"/>
        <rFont val="Calibri"/>
        <family val="2"/>
        <scheme val="minor"/>
      </rPr>
      <t xml:space="preserve"> of the exposure-outcome relationship?</t>
    </r>
  </si>
  <si>
    <t>Analysts often implement different analytic methods. Examples include unadjusted and adjusted regression models; different transformations of variables; ways of categorizing exposures or outcomes; different sets of covariates used for adjustment; different analytic strategies for dealing with missing data; use or not of hierarchical models or random-effects terms; and use of different prior distributions in Bayesian analyses. Application of such methods generates multiple estimates of the effect of the exposure versus the comparator on the outcome. If the analyst does not pre-specify the methods to be applied, and multiple estimates are generated but only one or a subset is reported, there is a risk of selective reporting on the basis of results. 
In analyses of exposure-outcome associations, it is common for several different models to be implemented with a view to identifying the model that best fits the data, i.e. best appears to characterize the true effect of the exposure on the outcome. It can be difficult to distinguish bias in selection of the reported result from genuine attempts to be faithful to the data.
Answer ‘Y’ or ‘PY’ if there is clear evidence (e.g. through examination of a study protocol or statistical analysis plan) that a domain was analysed in multiple ways, but data for only one or a subset of analyses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analyses selectively that are unfavourable to that exposure. Conversely, analysts who have a vested interest in demonstrating that an exposure is not harmful may be inclined to select outcome measures that fail to demonstrate an effect of the exposure.
Answer ‘N’ or ‘PN’ if:
(1)	there is clear evidence (e.g. through examination of a study protocol or statistical analysis plan) that all reported results for the outcome domain correspond to all intended analyses; or
(2)	there is only one possible way in which the outcome domain can be analysed (hence there is no opportunity to select from multiple analyses); or
(3)	clear and reasonable justification is provided for the analyses selected for inclusion in the report; or
(4)	analyses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outcome domain could have been analysed.</t>
  </si>
  <si>
    <r>
      <t xml:space="preserve">Is the reported effect estimate likely to be selected, based on the basis of desirability of the results (e.g. statistical significance), from different </t>
    </r>
    <r>
      <rPr>
        <i/>
        <sz val="11"/>
        <color theme="1"/>
        <rFont val="Calibri"/>
        <family val="2"/>
        <scheme val="minor"/>
      </rPr>
      <t>subgroups</t>
    </r>
    <r>
      <rPr>
        <sz val="11"/>
        <color theme="1"/>
        <rFont val="Calibri"/>
        <family val="2"/>
        <scheme val="minor"/>
      </rPr>
      <t>?</t>
    </r>
  </si>
  <si>
    <t>Particularly with large cohorts often available from routine data sources, it is possible to generate effect estimates for different subgroups or simply to omit portions of the original cohort. If multiple estimates are generated but only one or a subset is reported, there is a risk of selective reporting on the basis of results (e.g. statistical significance, or lack thereof).
Answer ‘Y’ or ‘PY’ if there is clear evidence (e.g. through examination of a study protocol or statistical analysis plan) that different subgroups were analysed, but data for only one or a subset of analyses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results selectively for subgroups that are unfavourable to that exposure.
Answer ‘N’ or ‘PN’ if there is clear evidence (e.g. through examination of a study protocol or statistical analysis plan that was date-stamped before the analyst had access to the collected data) that all reported results for the subgroups correspond to all intended analyses.
or
Analyses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subgroups could have been analysed.</t>
  </si>
  <si>
    <t>Risk of bias (due to selection of the reported result) in the estimated effect of exposure on the outcome:</t>
  </si>
  <si>
    <t>What is the predicted direction of bias due to selection of the reported result?</t>
  </si>
  <si>
    <t>This judgement should consider the risk of bias judgement and the predicted direction of bias in relation to (i) the observed magnitude of the effect estimate and (ii) the potential magnitude of the bias.</t>
  </si>
  <si>
    <t>Y = Yes; PY = Probably yes; PN = Probably no; N = No; NA = Not applicable; NI = No information</t>
  </si>
  <si>
    <t>Response Summary</t>
  </si>
  <si>
    <t>Domain 1 (Variant A) Response:</t>
  </si>
  <si>
    <t>Domain 1 (Variant B) Response:</t>
  </si>
  <si>
    <t>Domain 2 (Variant A) Response:</t>
  </si>
  <si>
    <t>Domain 2 (Variant B) Response:</t>
  </si>
  <si>
    <t>Domain 2 (Variant C) Response:</t>
  </si>
  <si>
    <t>Domain 3 Response:</t>
  </si>
  <si>
    <t>Domain 4 Response:</t>
  </si>
  <si>
    <t>Domain 5 Response:</t>
  </si>
  <si>
    <t>Domain 6 Response:</t>
  </si>
  <si>
    <t>Domain 7 Response:</t>
  </si>
  <si>
    <t>Overall risk of bias</t>
  </si>
  <si>
    <t>Overall Risk-of-Bias Rating:</t>
  </si>
  <si>
    <t>What is the predicted direction of bias?</t>
  </si>
  <si>
    <t>Is the overall risk of bias sufficiently high, in the context of its likely direction and the magnitude of the estimated exposure effect, to threaten conclusions about whether the exposure has an important effect on the outcome?</t>
  </si>
  <si>
    <t>Algorithm for reaching overall risk of bias judgement:</t>
  </si>
  <si>
    <t>How reached</t>
  </si>
  <si>
    <t>Low risk of bias except for concerns about residual confounding</t>
  </si>
  <si>
    <t>There is the possibility of residual confounding that has not been controlled for (given the observational nature of the study), but otherwise little or no concern about bias in the result</t>
  </si>
  <si>
    <r>
      <rPr>
        <i/>
        <sz val="11"/>
        <color theme="1"/>
        <rFont val="Calibri"/>
        <family val="2"/>
        <scheme val="minor"/>
      </rPr>
      <t>Low risk of bias except for concerns about residual confounding</t>
    </r>
    <r>
      <rPr>
        <sz val="11"/>
        <color theme="1"/>
        <rFont val="Calibri"/>
        <family val="2"/>
        <scheme val="minor"/>
      </rPr>
      <t xml:space="preserve"> in Domain 1 and </t>
    </r>
    <r>
      <rPr>
        <i/>
        <sz val="11"/>
        <color theme="1"/>
        <rFont val="Calibri"/>
        <family val="2"/>
        <scheme val="minor"/>
      </rPr>
      <t>Low risk of bias</t>
    </r>
    <r>
      <rPr>
        <sz val="11"/>
        <color theme="1"/>
        <rFont val="Calibri"/>
        <family val="2"/>
        <scheme val="minor"/>
      </rPr>
      <t xml:space="preserve"> in all other domains</t>
    </r>
  </si>
  <si>
    <t>There is some concern about bias in the result, although it is not clear that there is an important risk of bias</t>
  </si>
  <si>
    <r>
      <t xml:space="preserve">At least one domain is at </t>
    </r>
    <r>
      <rPr>
        <i/>
        <sz val="11"/>
        <color theme="1"/>
        <rFont val="Calibri"/>
        <family val="2"/>
        <scheme val="minor"/>
      </rPr>
      <t>Some concerns</t>
    </r>
    <r>
      <rPr>
        <sz val="11"/>
        <color theme="1"/>
        <rFont val="Calibri"/>
        <family val="2"/>
        <scheme val="minor"/>
      </rPr>
      <t xml:space="preserve">, but no domains are at </t>
    </r>
    <r>
      <rPr>
        <i/>
        <sz val="11"/>
        <color theme="1"/>
        <rFont val="Calibri"/>
        <family val="2"/>
        <scheme val="minor"/>
      </rPr>
      <t>High risk of bias</t>
    </r>
    <r>
      <rPr>
        <sz val="11"/>
        <color theme="1"/>
        <rFont val="Calibri"/>
        <family val="2"/>
        <scheme val="minor"/>
      </rPr>
      <t xml:space="preserve"> or </t>
    </r>
    <r>
      <rPr>
        <i/>
        <sz val="11"/>
        <color theme="1"/>
        <rFont val="Calibri"/>
        <family val="2"/>
        <scheme val="minor"/>
      </rPr>
      <t>Very high risk of bias</t>
    </r>
  </si>
  <si>
    <t>The study has some important problems: characteristics of the study give rise to a high risk of bias in the result</t>
  </si>
  <si>
    <r>
      <t xml:space="preserve">At least one domain is at </t>
    </r>
    <r>
      <rPr>
        <i/>
        <sz val="11"/>
        <color theme="1"/>
        <rFont val="Calibri"/>
        <family val="2"/>
        <scheme val="minor"/>
      </rPr>
      <t>High risk of bias</t>
    </r>
    <r>
      <rPr>
        <sz val="11"/>
        <color theme="1"/>
        <rFont val="Calibri"/>
        <family val="2"/>
        <scheme val="minor"/>
      </rPr>
      <t xml:space="preserve">, but no domains are at </t>
    </r>
    <r>
      <rPr>
        <i/>
        <sz val="11"/>
        <color theme="1"/>
        <rFont val="Calibri"/>
        <family val="2"/>
        <scheme val="minor"/>
      </rPr>
      <t>Very high risk of bias</t>
    </r>
    <r>
      <rPr>
        <sz val="11"/>
        <color theme="1"/>
        <rFont val="Calibri"/>
        <family val="2"/>
        <scheme val="minor"/>
      </rPr>
      <t xml:space="preserve">
</t>
    </r>
    <r>
      <rPr>
        <u/>
        <sz val="11"/>
        <color theme="1"/>
        <rFont val="Calibri"/>
        <family val="2"/>
        <scheme val="minor"/>
      </rPr>
      <t>OR</t>
    </r>
    <r>
      <rPr>
        <sz val="11"/>
        <color theme="1"/>
        <rFont val="Calibri"/>
        <family val="2"/>
        <scheme val="minor"/>
      </rPr>
      <t xml:space="preserve">
Several domains are at </t>
    </r>
    <r>
      <rPr>
        <i/>
        <sz val="11"/>
        <color theme="1"/>
        <rFont val="Calibri"/>
        <family val="2"/>
        <scheme val="minor"/>
      </rPr>
      <t>Some concerns</t>
    </r>
    <r>
      <rPr>
        <sz val="11"/>
        <color theme="1"/>
        <rFont val="Calibri"/>
        <family val="2"/>
        <scheme val="minor"/>
      </rPr>
      <t xml:space="preserve">, leading to an additive judgement of </t>
    </r>
    <r>
      <rPr>
        <i/>
        <sz val="11"/>
        <color theme="1"/>
        <rFont val="Calibri"/>
        <family val="2"/>
        <scheme val="minor"/>
      </rPr>
      <t>High risk of bias</t>
    </r>
  </si>
  <si>
    <t>The study is very problematic: characteristics of the study give rise to a very high risk of bias in the result</t>
  </si>
  <si>
    <r>
      <t xml:space="preserve">At least one domain is at </t>
    </r>
    <r>
      <rPr>
        <i/>
        <sz val="11"/>
        <color theme="1"/>
        <rFont val="Calibri"/>
        <family val="2"/>
        <scheme val="minor"/>
      </rPr>
      <t>Very high risk of bias</t>
    </r>
    <r>
      <rPr>
        <sz val="11"/>
        <color theme="1"/>
        <rFont val="Calibri"/>
        <family val="2"/>
        <scheme val="minor"/>
      </rPr>
      <t xml:space="preserve">
</t>
    </r>
    <r>
      <rPr>
        <u/>
        <sz val="11"/>
        <color theme="1"/>
        <rFont val="Calibri"/>
        <family val="2"/>
        <scheme val="minor"/>
      </rPr>
      <t>OR</t>
    </r>
    <r>
      <rPr>
        <sz val="11"/>
        <color theme="1"/>
        <rFont val="Calibri"/>
        <family val="2"/>
        <scheme val="minor"/>
      </rPr>
      <t xml:space="preserve">
Several domains are at </t>
    </r>
    <r>
      <rPr>
        <i/>
        <sz val="11"/>
        <color theme="1"/>
        <rFont val="Calibri"/>
        <family val="2"/>
        <scheme val="minor"/>
      </rPr>
      <t>High risk of bias,</t>
    </r>
    <r>
      <rPr>
        <sz val="11"/>
        <color theme="1"/>
        <rFont val="Calibri"/>
        <family val="2"/>
        <scheme val="minor"/>
      </rPr>
      <t xml:space="preserve"> leading to an additive judgement of </t>
    </r>
    <r>
      <rPr>
        <i/>
        <sz val="11"/>
        <color theme="1"/>
        <rFont val="Calibri"/>
        <family val="2"/>
        <scheme val="minor"/>
      </rPr>
      <t>Very high risk of bias</t>
    </r>
  </si>
  <si>
    <t>Algorithm for reaching judgement of whether bias threatens the conclusions:</t>
  </si>
  <si>
    <t>Yes</t>
  </si>
  <si>
    <r>
      <t>Yes</t>
    </r>
    <r>
      <rPr>
        <sz val="11"/>
        <color theme="1"/>
        <rFont val="Calibri"/>
        <family val="2"/>
        <scheme val="minor"/>
      </rPr>
      <t xml:space="preserve"> in any domains</t>
    </r>
  </si>
  <si>
    <t>No</t>
  </si>
  <si>
    <r>
      <t>No</t>
    </r>
    <r>
      <rPr>
        <sz val="11"/>
        <color theme="1"/>
        <rFont val="Calibri"/>
        <family val="2"/>
        <scheme val="minor"/>
      </rPr>
      <t xml:space="preserve"> in any domains</t>
    </r>
  </si>
  <si>
    <t>Can’t tell</t>
  </si>
  <si>
    <r>
      <t xml:space="preserve">At least one domain is </t>
    </r>
    <r>
      <rPr>
        <i/>
        <sz val="11"/>
        <color theme="1"/>
        <rFont val="Calibri"/>
        <family val="2"/>
        <scheme val="minor"/>
      </rPr>
      <t>Can’t tell</t>
    </r>
    <r>
      <rPr>
        <sz val="11"/>
        <color theme="1"/>
        <rFont val="Calibri"/>
        <family val="2"/>
        <scheme val="minor"/>
      </rPr>
      <t xml:space="preserve">, but no domains are </t>
    </r>
    <r>
      <rPr>
        <i/>
        <sz val="11"/>
        <color theme="1"/>
        <rFont val="Calibri"/>
        <family val="2"/>
        <scheme val="minor"/>
      </rPr>
      <t>Yes</t>
    </r>
  </si>
  <si>
    <t>Appendix 1: framework for extending ROBINS-E to address appropriateness of studies to a review question</t>
  </si>
  <si>
    <t>Addressing appropriateness, Part I. (In advance) 
Specify the review question</t>
  </si>
  <si>
    <t>I.1</t>
  </si>
  <si>
    <t>Population</t>
  </si>
  <si>
    <t>Describe the types of individuals to whom the review question applies (e.g. general population, specific groups, employment status, age).</t>
  </si>
  <si>
    <t>I.2</t>
  </si>
  <si>
    <t>Exposure of interest</t>
  </si>
  <si>
    <t>This is the factor whose causal effect on the outcomes of interest is to be addressed in the review.</t>
  </si>
  <si>
    <t>I.3</t>
  </si>
  <si>
    <t>Exposure measures of interest</t>
  </si>
  <si>
    <t>These are the ways in which the exposure of interest may be measured or assessed. They include both direct measures of exposure (e.g. personal radiation exposure measures), indirect measures of exposure (e.g. biomarkers) and proxies or surrogates (e.g. time spent in a uranium mine).</t>
  </si>
  <si>
    <t>I.4</t>
  </si>
  <si>
    <t>Comparisons of interest</t>
  </si>
  <si>
    <t>Comparisons may be of an exposed with an unexposed group, or across a range of exposure levels or intensities. At the review level, the answer to this question may sometimes be “any”.</t>
  </si>
  <si>
    <t>I.5</t>
  </si>
  <si>
    <t>Periods and patterns of exposure</t>
  </si>
  <si>
    <t>Specify the exposure windows and patterns of exposure that are of interest in the review. For example, will the review be restricted to exposure during a fixed age range (or during pregnancy)? Is a cumulative, average or peak exposure of interest? At the review level, the answer to these questions may sometimes be “any”.</t>
  </si>
  <si>
    <t>I.6</t>
  </si>
  <si>
    <t>Outcomes of interest</t>
  </si>
  <si>
    <t>Specify the outcomes that are of interest. An outcome is a health state, endpoint or marker on which the causal effect of the exposure is to be addressed in the review.</t>
  </si>
  <si>
    <t>Addressing appropriateness, Part II: (In advance) 
Address appropriateness of studies to the review question</t>
  </si>
  <si>
    <t>II.1</t>
  </si>
  <si>
    <t>Will the review, and therefore risk of bias assessments, be restricted to particular study designs? If so specify these.</t>
  </si>
  <si>
    <t>II.2</t>
  </si>
  <si>
    <t>Will the review, and therefore risk of bias assessments, be restricted to studies of individuals who were exposed during a specified period (“exposure window”) considered to be necessary to detect a relevant effect of the exposure? If so, specify this period (or periods), and whether it (they) relate(s) to specific outcomes.</t>
  </si>
  <si>
    <t>II.3</t>
  </si>
  <si>
    <t>Will the review, and therefore risk of bias assessments, be restricted to studies in which there is a minimum range of exposure levels considered to be necessary to detect a relevant effect of the exposure? If so, specify this range (or ranges), and whether it (they) relate(s) to specific outcomes.</t>
  </si>
  <si>
    <t>II.4</t>
  </si>
  <si>
    <t>Will the review, and therefore risk of bias assessments, be restricted to studies in which there is a minimum follow-up period (from start of exposure) considered to be necessary to detect a relevant effect of the exposure? If so, specify this period (or periods), and whether it (they) relate (s) to specific outcomes.</t>
  </si>
  <si>
    <t>II.5</t>
  </si>
  <si>
    <t>Will the review, and therefore risk of bias assessments, be restricted to particular types of exposure-outcome relationship (‘dose-response’ models)? If so specify these (appropriate models may vary between outcomes).</t>
  </si>
  <si>
    <t>Addressing appropriateness, Part III. (For each study) 
Determine whether the study is appropriate to address the review question</t>
  </si>
  <si>
    <t>III.1</t>
  </si>
  <si>
    <t>Was a relevant study design used (as specified in II.1)?</t>
  </si>
  <si>
    <t>III.2</t>
  </si>
  <si>
    <t>Was exposure measured during the relevant period (“exposure window”)? If not, is it possible to estimate exposure during the relevant period (specified in II.2)?</t>
  </si>
  <si>
    <t>III.3</t>
  </si>
  <si>
    <t>Is the range of exposure levels in this study sufficient to detect a relevant effect of exposure on this outcome (as specified in II.3)?</t>
  </si>
  <si>
    <t>III.4</t>
  </si>
  <si>
    <t>Does the follow-up period in this study reach the minimum period required to detect a relevant effect of the exposure on this outcome (as specified in II.4)?</t>
  </si>
  <si>
    <t>III.5</t>
  </si>
  <si>
    <t>Was an appropriate type of exposure-outcome relationship (‘dose-response’ model) (as specified in II.5) estimated in the analysis under consideration?</t>
  </si>
  <si>
    <t>Based on the answers to III.1 to III.5, is this study eligible for a detailed risk of bias assessment?</t>
  </si>
  <si>
    <t>Next Steps:</t>
  </si>
  <si>
    <t>Return to Preliminary Considerations part A</t>
  </si>
  <si>
    <t>Domain 1</t>
  </si>
  <si>
    <t>Domain 2 vA</t>
  </si>
  <si>
    <t>Domain 2 vB</t>
  </si>
  <si>
    <t>Domain 2 vC</t>
  </si>
  <si>
    <t>Domain 3</t>
  </si>
  <si>
    <t>Domain 4</t>
  </si>
  <si>
    <t>Domain 5</t>
  </si>
  <si>
    <t>Domain 6</t>
  </si>
  <si>
    <t>Domain 7</t>
  </si>
  <si>
    <t>Preliminary Considerations</t>
  </si>
  <si>
    <t>Y/PY/PN/N</t>
  </si>
  <si>
    <t>SY/WY/PN/N</t>
  </si>
  <si>
    <t>#</t>
  </si>
  <si>
    <t>Answer</t>
  </si>
  <si>
    <t>Concatenate</t>
  </si>
  <si>
    <t>Action</t>
  </si>
  <si>
    <t>Notes</t>
  </si>
  <si>
    <t>Temp Bias</t>
  </si>
  <si>
    <t>Bias</t>
  </si>
  <si>
    <t>Y</t>
  </si>
  <si>
    <t>SY (yes to a large extent)</t>
  </si>
  <si>
    <t>Go to question 1.2</t>
  </si>
  <si>
    <t>Go to question 2.2</t>
  </si>
  <si>
    <t>Go to question 3.3</t>
  </si>
  <si>
    <t>Low Risk of Bias</t>
  </si>
  <si>
    <t>Go to question 4.2</t>
  </si>
  <si>
    <t>Go to question 5.2</t>
  </si>
  <si>
    <t>High Risk of Bias</t>
  </si>
  <si>
    <t>PY</t>
  </si>
  <si>
    <t>WY (yes to a small extent)</t>
  </si>
  <si>
    <t>Complete 'Addressing Appropriateness' tab, Parts I and II</t>
  </si>
  <si>
    <t>PN</t>
  </si>
  <si>
    <r>
      <t xml:space="preserve">WN (no, but uncontrolled confounding was probably </t>
    </r>
    <r>
      <rPr>
        <u/>
        <sz val="11"/>
        <color theme="1"/>
        <rFont val="Calibri"/>
        <family val="2"/>
        <scheme val="minor"/>
      </rPr>
      <t>not</t>
    </r>
    <r>
      <rPr>
        <sz val="11"/>
        <color theme="1"/>
        <rFont val="Calibri"/>
        <family val="2"/>
        <scheme val="minor"/>
      </rPr>
      <t xml:space="preserve"> substantial)</t>
    </r>
  </si>
  <si>
    <t>Go to question 1.4</t>
  </si>
  <si>
    <t>WN (no, to a small extent)</t>
  </si>
  <si>
    <t>Go to question 3.2</t>
  </si>
  <si>
    <t>Go to question 6.2</t>
  </si>
  <si>
    <t>Go to question 7.2</t>
  </si>
  <si>
    <t>Go to question A1 (Preliminary Considerations tab)</t>
  </si>
  <si>
    <t>N</t>
  </si>
  <si>
    <t>SN (no, and uncontrolled confounding was probably substantial)</t>
  </si>
  <si>
    <t>SN (no, to a large extent)</t>
  </si>
  <si>
    <t>NI</t>
  </si>
  <si>
    <t>Some Concerns</t>
  </si>
  <si>
    <t>Go to question B3</t>
  </si>
  <si>
    <t>Y/PY/PN/N/NI</t>
  </si>
  <si>
    <t>Y/PY/WN/SN/NI</t>
  </si>
  <si>
    <t>Go to question 1.3</t>
  </si>
  <si>
    <t>SY (yes, probably a substantial amount)</t>
  </si>
  <si>
    <t>A</t>
  </si>
  <si>
    <t>Go to question 5.3</t>
  </si>
  <si>
    <t>Go to question 6.3</t>
  </si>
  <si>
    <t>Go to question 7.3</t>
  </si>
  <si>
    <t>N/PN</t>
  </si>
  <si>
    <t>Y/PY</t>
  </si>
  <si>
    <t>WY (yes, but probably not a substantial amount)</t>
  </si>
  <si>
    <t>Go to question 2.3</t>
  </si>
  <si>
    <t>B</t>
  </si>
  <si>
    <t>Go to question B2</t>
  </si>
  <si>
    <r>
      <t xml:space="preserve">WN (no, but the extent of measurement error in confounding factors was probably </t>
    </r>
    <r>
      <rPr>
        <u/>
        <sz val="11"/>
        <color theme="1"/>
        <rFont val="Calibri"/>
        <family val="2"/>
        <scheme val="minor"/>
      </rPr>
      <t>not</t>
    </r>
    <r>
      <rPr>
        <sz val="11"/>
        <color theme="1"/>
        <rFont val="Calibri"/>
        <family val="2"/>
        <scheme val="minor"/>
      </rPr>
      <t xml:space="preserve"> substantial)</t>
    </r>
  </si>
  <si>
    <t>Got to question 1.3</t>
  </si>
  <si>
    <t>SN (no, and the extent of measurement error in confounding factors was probably substantial)</t>
  </si>
  <si>
    <t>Go to question 1.5</t>
  </si>
  <si>
    <t>SY (yes, to a large extent)</t>
  </si>
  <si>
    <t>(high risk of bias)</t>
  </si>
  <si>
    <t>Go to question 3.4</t>
  </si>
  <si>
    <t>Go to question 7.4</t>
  </si>
  <si>
    <t>WY (yes, to a small extent)</t>
  </si>
  <si>
    <t>Go to question 2.4</t>
  </si>
  <si>
    <t>RoB</t>
  </si>
  <si>
    <t>Go to question 5.4</t>
  </si>
  <si>
    <t>Very High Risk of Bias</t>
  </si>
  <si>
    <t>Go to question 3.5</t>
  </si>
  <si>
    <t>Go to question 5.5</t>
  </si>
  <si>
    <t>Go to question 7.5</t>
  </si>
  <si>
    <t>Go to question C6</t>
  </si>
  <si>
    <t>doesn't match pdf instructions</t>
  </si>
  <si>
    <t>(some concerns)</t>
  </si>
  <si>
    <t>(some concerns) + (low risk)</t>
  </si>
  <si>
    <t>Requires formula</t>
  </si>
  <si>
    <t>Go to question 5.7</t>
  </si>
  <si>
    <t>Go to quesiton 7.5</t>
  </si>
  <si>
    <t>Go to question C10</t>
  </si>
  <si>
    <t>direction of bias</t>
  </si>
  <si>
    <t>threatens conclusions?</t>
  </si>
  <si>
    <t>Favours (higher) exposure</t>
  </si>
  <si>
    <t>SY (yes, strongly related)</t>
  </si>
  <si>
    <t>Go to question 5.10</t>
  </si>
  <si>
    <t>Favours comparator (or lower exposure)</t>
  </si>
  <si>
    <t>WY (yes, but not strongly related)</t>
  </si>
  <si>
    <t>Go to question C7</t>
  </si>
  <si>
    <t>Unpredictable</t>
  </si>
  <si>
    <t>Can't tell</t>
  </si>
  <si>
    <t>(low risk)</t>
  </si>
  <si>
    <t>Go to question 5.6</t>
  </si>
  <si>
    <t>NA</t>
  </si>
  <si>
    <t>Go to question C8</t>
  </si>
  <si>
    <t>SY (Yes, for sure)</t>
  </si>
  <si>
    <t>Go question C8</t>
  </si>
  <si>
    <t>WY (Yes, mostly or probably)</t>
  </si>
  <si>
    <t>Go to question C9</t>
  </si>
  <si>
    <t>Go to question 3.7</t>
  </si>
  <si>
    <t>Go to question 5.8</t>
  </si>
  <si>
    <t>SY/WY/PN/N/NI</t>
  </si>
  <si>
    <t>Y/PY/WN/SN</t>
  </si>
  <si>
    <t>WN (no, there is evidence of some impact)</t>
  </si>
  <si>
    <t>Go to question 5.9</t>
  </si>
  <si>
    <t>SN (no, there is evidence of substantial impact)</t>
  </si>
  <si>
    <t>WN (no, but not leading to substantial bias)</t>
  </si>
  <si>
    <t>SN (no, such that bias would not be substantially reduced)</t>
  </si>
  <si>
    <t>SY (yes, to a serious extent)</t>
  </si>
  <si>
    <t>WY (yes, to some extent)</t>
  </si>
  <si>
    <t>direction of bias 2</t>
  </si>
  <si>
    <t>Y/N</t>
  </si>
  <si>
    <t>Towards null</t>
  </si>
  <si>
    <t>Away from null</t>
  </si>
  <si>
    <t>Y/PY/SN/WN/NI</t>
  </si>
  <si>
    <t>Part D</t>
  </si>
  <si>
    <t>Favour higher exposure levels</t>
  </si>
  <si>
    <t>Favour lower exposure levels</t>
  </si>
  <si>
    <t>SN</t>
  </si>
  <si>
    <t>No information</t>
  </si>
  <si>
    <t>WN</t>
  </si>
  <si>
    <t>NA/Y/PY/PN/N</t>
  </si>
  <si>
    <t>SN (no, leading to substantial bias)</t>
  </si>
  <si>
    <t>Overall</t>
  </si>
  <si>
    <t>Exposure</t>
  </si>
  <si>
    <t>Benefit of (higher) exposure</t>
  </si>
  <si>
    <t>Low Risk of Bias, except for concerns about residual confounding</t>
  </si>
  <si>
    <t>Harm of (higher) exposure</t>
  </si>
  <si>
    <t>Insufficient information available</t>
  </si>
  <si>
    <t>NA/Y/PY/PN/N/NI</t>
  </si>
  <si>
    <t>NA/Y/PY/WN/SN/NI</t>
  </si>
  <si>
    <t>Direction of bias</t>
  </si>
  <si>
    <t>Towards benefit of (higher) exposure</t>
  </si>
  <si>
    <t>Towards harm of (higher) exposure</t>
  </si>
  <si>
    <t>age, estadío</t>
  </si>
  <si>
    <r>
      <rPr>
        <i/>
        <u/>
        <sz val="11"/>
        <color theme="1"/>
        <rFont val="Calibri"/>
        <family val="2"/>
        <scheme val="minor"/>
      </rPr>
      <t>Guidance Notes (Appropriateness)</t>
    </r>
    <r>
      <rPr>
        <sz val="11"/>
        <color theme="1"/>
        <rFont val="Calibri"/>
        <family val="2"/>
        <scheme val="minor"/>
      </rPr>
      <t xml:space="preserve">
ROBINS-E includes an optional component to evaluate </t>
    </r>
    <r>
      <rPr>
        <b/>
        <sz val="11"/>
        <color theme="1"/>
        <rFont val="Calibri"/>
        <family val="2"/>
        <scheme val="minor"/>
      </rPr>
      <t>appropriateness</t>
    </r>
    <r>
      <rPr>
        <sz val="11"/>
        <color theme="1"/>
        <rFont val="Calibri"/>
        <family val="2"/>
        <scheme val="minor"/>
      </rPr>
      <t xml:space="preserve"> of key study features. This asks questions about whether an appropriate study design was used; whether exposure was measured during a relevant period; whether the range of exposure levels was sufficient to detect a relevant effect of exposure on outcome, whether follow up was sufficiently long and whether an appropriate ‘dose-response’ model was used. These issues are key to evaluating </t>
    </r>
    <r>
      <rPr>
        <b/>
        <sz val="11"/>
        <color theme="1"/>
        <rFont val="Calibri"/>
        <family val="2"/>
        <scheme val="minor"/>
      </rPr>
      <t>“study sensitivity”</t>
    </r>
    <r>
      <rPr>
        <sz val="11"/>
        <color theme="1"/>
        <rFont val="Calibri"/>
        <family val="2"/>
        <scheme val="minor"/>
      </rPr>
      <t xml:space="preserve"> but are not considered in the main body of ROBINS-E because they r</t>
    </r>
    <r>
      <rPr>
        <sz val="11"/>
        <color rgb="FFFF0000"/>
        <rFont val="Calibri"/>
        <family val="2"/>
        <scheme val="minor"/>
      </rPr>
      <t>elate to applicability</t>
    </r>
    <r>
      <rPr>
        <sz val="11"/>
        <color theme="1"/>
        <rFont val="Calibri"/>
        <family val="2"/>
        <scheme val="minor"/>
      </rPr>
      <t xml:space="preserve"> (or external validity, or relevance) rather than to bias (or internal validity).</t>
    </r>
  </si>
  <si>
    <r>
      <rPr>
        <i/>
        <u/>
        <sz val="11"/>
        <color theme="1"/>
        <rFont val="Calibri"/>
        <family val="2"/>
        <scheme val="minor"/>
      </rPr>
      <t>Guidance notes (Specifying the numerical result)</t>
    </r>
    <r>
      <rPr>
        <sz val="11"/>
        <color theme="1"/>
        <rFont val="Calibri"/>
        <family val="2"/>
        <scheme val="minor"/>
      </rPr>
      <t xml:space="preserve">
A ROBINS-E assessment of risk of bias is specific to a particular study result. This is because different results from the same study may be at importantly different risks of bias (consider, for example, an unadjusted estimate of exposure-outcome effect compared with an estimate that is adjusted for numerous important confounding factors). Consequently, it may be necessary to undertake several ROBINS-E assessments of different results from the same study. We envisage that computer-assisted implementations of ROBINS-E will make it easier to undertake multiple assessments based on the same study without unnecessary duplication of tasks.
If the study presents multiple alternative analyses, specify the numerical result (e.g. RR=1.52 (95% CI 0.83 to 2.77) and/or a reference (e.g. to a table, figure or paragraph) that uniquely defines the result being assessed. The risk of bias assessment may relate to a set of results from a single analysis (for example, comparison of multiple exposure categories with a single baseline) but s</t>
    </r>
    <r>
      <rPr>
        <sz val="11"/>
        <color rgb="FFFF0000"/>
        <rFont val="Calibri"/>
        <family val="2"/>
        <scheme val="minor"/>
      </rPr>
      <t>hould address only one exposure variable,</t>
    </r>
    <r>
      <rPr>
        <sz val="11"/>
        <color theme="1"/>
        <rFont val="Calibri"/>
        <family val="2"/>
        <scheme val="minor"/>
      </rPr>
      <t xml:space="preserve"> because results for different exposure variables may be at different risks of bias.</t>
    </r>
  </si>
  <si>
    <t>RR= 1.52 (0.83,2.77)</t>
  </si>
  <si>
    <r>
      <t>Was the method of</t>
    </r>
    <r>
      <rPr>
        <sz val="11"/>
        <color rgb="FFFF0000"/>
        <rFont val="Calibri"/>
        <family val="2"/>
        <scheme val="minor"/>
      </rPr>
      <t xml:space="preserve"> measuring exposure </t>
    </r>
    <r>
      <rPr>
        <sz val="11"/>
        <color theme="1"/>
        <rFont val="Calibri"/>
        <family val="2"/>
        <scheme val="minor"/>
      </rPr>
      <t>inappropriate?</t>
    </r>
  </si>
  <si>
    <r>
      <t xml:space="preserve">Was the method of </t>
    </r>
    <r>
      <rPr>
        <sz val="11"/>
        <color rgb="FFFF0000"/>
        <rFont val="Calibri"/>
        <family val="2"/>
        <scheme val="minor"/>
      </rPr>
      <t>measuring the outcome</t>
    </r>
    <r>
      <rPr>
        <sz val="11"/>
        <color theme="1"/>
        <rFont val="Calibri"/>
        <family val="2"/>
        <scheme val="minor"/>
      </rPr>
      <t xml:space="preserve"> inappropriate?</t>
    </r>
  </si>
  <si>
    <r>
      <rPr>
        <i/>
        <u/>
        <sz val="11"/>
        <color theme="1"/>
        <rFont val="Calibri"/>
        <family val="2"/>
        <scheme val="minor"/>
      </rPr>
      <t xml:space="preserve">Guidance notes (  </t>
    </r>
    <r>
      <rPr>
        <i/>
        <u/>
        <sz val="11"/>
        <color rgb="FFFF0000"/>
        <rFont val="Calibri"/>
        <family val="2"/>
        <scheme val="minor"/>
      </rPr>
      <t>Whether to proceed w</t>
    </r>
    <r>
      <rPr>
        <i/>
        <u/>
        <sz val="11"/>
        <color theme="1"/>
        <rFont val="Calibri"/>
        <family val="2"/>
        <scheme val="minor"/>
      </rPr>
      <t>ith a risk-of-bias assessment)</t>
    </r>
    <r>
      <rPr>
        <sz val="11"/>
        <color theme="1"/>
        <rFont val="Calibri"/>
        <family val="2"/>
        <scheme val="minor"/>
      </rPr>
      <t xml:space="preserve">
Some characteristics of a study or a result may lead directly to the result being at very high risk of bias, and so make detailed risk-of-bias assessments unnecessary. The questions in this section aim to identify such situations.</t>
    </r>
  </si>
  <si>
    <t>D-dimero /ASD</t>
  </si>
  <si>
    <r>
      <t>What is the</t>
    </r>
    <r>
      <rPr>
        <b/>
        <sz val="11"/>
        <color rgb="FFFF0000"/>
        <rFont val="Calibri"/>
        <family val="2"/>
        <scheme val="minor"/>
      </rPr>
      <t xml:space="preserve"> exposure </t>
    </r>
    <r>
      <rPr>
        <sz val="11"/>
        <color theme="1"/>
        <rFont val="Calibri"/>
        <family val="2"/>
        <scheme val="minor"/>
      </rPr>
      <t xml:space="preserve">being </t>
    </r>
    <r>
      <rPr>
        <b/>
        <sz val="11"/>
        <color rgb="FFFF0000"/>
        <rFont val="Calibri"/>
        <family val="2"/>
        <scheme val="minor"/>
      </rPr>
      <t xml:space="preserve">measured </t>
    </r>
    <r>
      <rPr>
        <sz val="11"/>
        <color theme="1"/>
        <rFont val="Calibri"/>
        <family val="2"/>
        <scheme val="minor"/>
      </rPr>
      <t>and how was it measured or assessed?</t>
    </r>
  </si>
  <si>
    <r>
      <t xml:space="preserve">Was </t>
    </r>
    <r>
      <rPr>
        <b/>
        <sz val="11"/>
        <color rgb="FFFF0000"/>
        <rFont val="Calibri"/>
        <family val="2"/>
        <scheme val="minor"/>
      </rPr>
      <t>exposure</t>
    </r>
    <r>
      <rPr>
        <sz val="11"/>
        <color theme="1"/>
        <rFont val="Calibri"/>
        <family val="2"/>
        <scheme val="minor"/>
      </rPr>
      <t xml:space="preserve"> </t>
    </r>
    <r>
      <rPr>
        <b/>
        <sz val="11"/>
        <color rgb="FFFF0000"/>
        <rFont val="Calibri"/>
        <family val="2"/>
        <scheme val="minor"/>
      </rPr>
      <t xml:space="preserve">analysed </t>
    </r>
    <r>
      <rPr>
        <sz val="11"/>
        <color theme="1"/>
        <rFont val="Calibri"/>
        <family val="2"/>
        <scheme val="minor"/>
      </rPr>
      <t>as a quantitative (rather than a categorical) variable?</t>
    </r>
  </si>
  <si>
    <r>
      <t xml:space="preserve">Specify the </t>
    </r>
    <r>
      <rPr>
        <b/>
        <sz val="11"/>
        <color rgb="FFFF0000"/>
        <rFont val="Calibri"/>
        <family val="2"/>
        <scheme val="minor"/>
      </rPr>
      <t>exposure window</t>
    </r>
  </si>
  <si>
    <r>
      <t>Specify th</t>
    </r>
    <r>
      <rPr>
        <b/>
        <sz val="11"/>
        <color rgb="FFFF0000"/>
        <rFont val="Calibri"/>
        <family val="2"/>
        <scheme val="minor"/>
      </rPr>
      <t>e exposure</t>
    </r>
  </si>
  <si>
    <r>
      <t xml:space="preserve">Specify </t>
    </r>
    <r>
      <rPr>
        <b/>
        <sz val="11"/>
        <color rgb="FFFF0000"/>
        <rFont val="Calibri"/>
        <family val="2"/>
        <scheme val="minor"/>
      </rPr>
      <t>how exposure over time should be summarized</t>
    </r>
  </si>
  <si>
    <r>
      <rPr>
        <i/>
        <u/>
        <sz val="11"/>
        <color theme="1"/>
        <rFont val="Calibri"/>
        <family val="2"/>
        <scheme val="minor"/>
      </rPr>
      <t>Guidance notes (Evaluation of confounding factors)</t>
    </r>
    <r>
      <rPr>
        <sz val="11"/>
        <color theme="1"/>
        <rFont val="Calibri"/>
        <family val="2"/>
        <scheme val="minor"/>
      </rPr>
      <t xml:space="preserve">
Confounding is of fundamental importance to the analysis and interpretation of observational studies of the effect of exposure on outcomes. ROBINS-E addresses two types of confounding: baseline confounding and time-varying confounding. </t>
    </r>
    <r>
      <rPr>
        <b/>
        <sz val="11"/>
        <color rgb="FFFF0000"/>
        <rFont val="Calibri"/>
        <family val="2"/>
        <scheme val="minor"/>
      </rPr>
      <t>Baseline confounding</t>
    </r>
    <r>
      <rPr>
        <sz val="11"/>
        <color theme="1"/>
        <rFont val="Calibri"/>
        <family val="2"/>
        <scheme val="minor"/>
      </rPr>
      <t xml:space="preserve"> occurs when one or more prognostic factors, present before the start of the exposure window of interest, predict exposure group or level at the start of follow up. Appropriate methods to control for confounders measured at baseline include stratification, regression, matching, standardization, and inverse probability weighting. The analysis may control for individual variables or for estimated propensity scores (inverse probability weighting is based on a function of the propensity score).
</t>
    </r>
    <r>
      <rPr>
        <b/>
        <sz val="11"/>
        <color rgb="FFFF0000"/>
        <rFont val="Calibri"/>
        <family val="2"/>
        <scheme val="minor"/>
      </rPr>
      <t>Time-varying confounding</t>
    </r>
    <r>
      <rPr>
        <sz val="11"/>
        <color theme="1"/>
        <rFont val="Calibri"/>
        <family val="2"/>
        <scheme val="minor"/>
      </rPr>
      <t xml:space="preserve"> occurs when the exposure can change over time, and when prognostic factors after the start of the exposure window affect subsequent exposure during the exposure window. Time-varying confounding needs to be considered in studies that partition follow-up time for individual participants into time spent in different exposure groups or at different exposure levels.
We use the term </t>
    </r>
    <r>
      <rPr>
        <b/>
        <sz val="11"/>
        <color theme="1"/>
        <rFont val="Calibri"/>
        <family val="2"/>
        <scheme val="minor"/>
      </rPr>
      <t>confounding factor</t>
    </r>
    <r>
      <rPr>
        <sz val="11"/>
        <color theme="1"/>
        <rFont val="Calibri"/>
        <family val="2"/>
        <scheme val="minor"/>
      </rPr>
      <t xml:space="preserve"> for each broad source of potential confounding. It may not be possible to measure a factor well, and we distinguish between the confounding factor and the </t>
    </r>
    <r>
      <rPr>
        <b/>
        <sz val="11"/>
        <color theme="1"/>
        <rFont val="Calibri"/>
        <family val="2"/>
        <scheme val="minor"/>
      </rPr>
      <t>variables</t>
    </r>
    <r>
      <rPr>
        <sz val="11"/>
        <color theme="1"/>
        <rFont val="Calibri"/>
        <family val="2"/>
        <scheme val="minor"/>
      </rPr>
      <t xml:space="preserve"> used to measure it. These variables may be used, for example, as covariates in a regression analysis.
In the context of a particular study, variables need not be included in the analysis: (a) if they are not associated with the outcome, conditional on exposure (noting that lack of a statistically significant association is not evidence of a lack of association); (b) if they are not associated with exposure; (c) if adjustment makes no or minimal difference to the estimated effect of exposure on outcome; (d) because the confounder was addressed in the study design, for example by restricting to individuals with the same value of the confounder; (e) because a negative control demonstrates that there was unlikely to have been confounding due to this variable or that uncontrolled confounding was likely to be minimal; or (f) because external evidence suggests that controlling for the variable is not necessary in the context of the study being assessed.
In some studies, researchers may include a very large set of potential confounding variables in an analysis without considering their associations with outcome and exposure. Users of ROBINS-E should focus on (i) the confounding factors they determined a priori to be important and (ii) other factors for which adjustment is expected to lead to an important change in the estimated effect of the exposure on the outcome in the context of the current study.
Users of ROBINS-E should evaluate the confounding factors that they prespecified as important for the exposure-outcome relationship under study, as well as any further confounding factors that are either relevant to the setting of this study or which the study authors identified as potentially important. It is likely that new ideas relating to confounding and other potential sources of bias will be identified after the drafting of the review protocol, and even after piloting data collection from studies selected for inclusion in the systematic review. For example, such issues may be identified because they are mentioned in the introduction and/or discussion of one or more papers. This could be addressed in practice by explicitly recording whether potential confounders or other sources of bias are mentioned in the paper.
In very rare situations it is possible that no confounding factors are present, either because exposure is known to be unrelated to any prognostic factors for the outcome of interest, or because no such prognostic factors exist. In such situations, the risk of bias due to confounding may be assessed as low.
The purpose of Part E is to review the extent to which the result being assessed was controlled for confounding, considering both the prespecified confounding factors and any further confounding factors identified as important in the context of the study being assessed. This enables users of ROBINS-E to answer the signalling questions for the Domain 1 assessment (Risk of bias due to confounding). </t>
    </r>
    <r>
      <rPr>
        <b/>
        <sz val="11"/>
        <color rgb="FFFF0000"/>
        <rFont val="Calibri"/>
        <family val="2"/>
        <scheme val="minor"/>
      </rPr>
      <t xml:space="preserve">“Important” confounding factors </t>
    </r>
    <r>
      <rPr>
        <sz val="11"/>
        <color theme="1"/>
        <rFont val="Calibri"/>
        <family val="2"/>
        <scheme val="minor"/>
      </rPr>
      <t>are those for which, in the context of this study, adjustment is expected to lead to an important change in the estimated effect of the exposure. In practice, exposure before the start of the exposure window of interest (specified in part D) will often be an important confounding factor. This is therefore prefilled as an illustration/reminder: it can be deleted if not relevant.
The preliminary assessment consists of the following steps for each confounding factor.
• determine which variables (if any) were measured for the factor;
• determine which of these variables were controlled for in the analysis;
• for variables that were not controlled for, look for evidence that controlling for the variable was not necessary in this particular study;
• determine whether the confounding factor was measured validly and reliably by the variables used to measure it (this is assessed at the level of the confounding factor rather than the level of the individual variables used to measure the factor);
• determine the likely direction of bias if the analysis fails to adjust for this variable (alone).
The direction of bias, if the analysis fails to adjust for a particular variable (alone), will be that the effect estimate is biased towards benefit of exposure (or higher exposure) or towards harm of exposure (or higher exposure). For example, if older age predicts higher exposure and the outcome is mortality, then this confounding would bias the estimated effect towards harm of higher exposure. That is, unless we adjust for age, higher exposure will appear more positively related to higher mortality than it should. The following table may be helpful in determining the direction of bias due to uncontrolled confounding, according to the nature of the confounder-exposure relationship, the nature of the confounded-outcome relationship and whether the outcome (or a larger value of the outcome) is favourable or unfavourable.</t>
    </r>
  </si>
  <si>
    <r>
      <t xml:space="preserve">(i) </t>
    </r>
    <r>
      <rPr>
        <b/>
        <sz val="11"/>
        <color rgb="FFFF0000"/>
        <rFont val="Calibri"/>
        <family val="2"/>
        <scheme val="minor"/>
      </rPr>
      <t>Important confounding factors</t>
    </r>
    <r>
      <rPr>
        <b/>
        <sz val="11"/>
        <color theme="1"/>
        <rFont val="Calibri"/>
        <family val="2"/>
        <scheme val="minor"/>
      </rPr>
      <t xml:space="preserve"> listed in advance</t>
    </r>
  </si>
  <si>
    <r>
      <t xml:space="preserve">(ii) </t>
    </r>
    <r>
      <rPr>
        <b/>
        <sz val="11"/>
        <color rgb="FFFF0000"/>
        <rFont val="Calibri"/>
        <family val="2"/>
        <scheme val="minor"/>
      </rPr>
      <t xml:space="preserve">Additional confounding factors </t>
    </r>
    <r>
      <rPr>
        <b/>
        <sz val="11"/>
        <color theme="1"/>
        <rFont val="Calibri"/>
        <family val="2"/>
        <scheme val="minor"/>
      </rPr>
      <t>relevant to the setting of this particular study, or identified by study authors and considered to be important, or which were identified since the protocol was written</t>
    </r>
  </si>
  <si>
    <r>
      <t xml:space="preserve">Domain 1: Risk of bias due to confounding (Variant A) - </t>
    </r>
    <r>
      <rPr>
        <b/>
        <i/>
        <sz val="14"/>
        <color theme="1"/>
        <rFont val="Calibri"/>
        <family val="2"/>
        <scheme val="minor"/>
      </rPr>
      <t xml:space="preserve">If N/PN to C5 or Y/PY to C6 or N/PN to C7 (only </t>
    </r>
    <r>
      <rPr>
        <b/>
        <i/>
        <sz val="14"/>
        <color rgb="FFFF0000"/>
        <rFont val="Calibri"/>
        <family val="2"/>
        <scheme val="minor"/>
      </rPr>
      <t xml:space="preserve">baseline confounding </t>
    </r>
    <r>
      <rPr>
        <b/>
        <i/>
        <sz val="14"/>
        <color theme="1"/>
        <rFont val="Calibri"/>
        <family val="2"/>
        <scheme val="minor"/>
      </rPr>
      <t>needs to be addressed)</t>
    </r>
  </si>
  <si>
    <r>
      <t>Domain 1: Risk of bias due to confounding (Variant B) -</t>
    </r>
    <r>
      <rPr>
        <b/>
        <i/>
        <sz val="14"/>
        <color theme="1"/>
        <rFont val="Calibri"/>
        <family val="2"/>
        <scheme val="minor"/>
      </rPr>
      <t xml:space="preserve"> If Y/PY to C7 and Y/PY to C8 (the analysis was based on splitting participants’ follow up time according to exposure status and/or magnitude and changes in exposure status and/or magnitude likely to be related to factors that are predictive of the outcome, so both </t>
    </r>
    <r>
      <rPr>
        <b/>
        <i/>
        <sz val="14"/>
        <color rgb="FFFF0000"/>
        <rFont val="Calibri"/>
        <family val="2"/>
        <scheme val="minor"/>
      </rPr>
      <t>baseline and time-varying confounding</t>
    </r>
    <r>
      <rPr>
        <b/>
        <i/>
        <sz val="14"/>
        <color theme="1"/>
        <rFont val="Calibri"/>
        <family val="2"/>
        <scheme val="minor"/>
      </rPr>
      <t xml:space="preserve"> need to be addressed)</t>
    </r>
  </si>
  <si>
    <r>
      <t>Domain 2: Risk of bias arising from measurement of the exposure (Variant A) - If N/PN to C5 (</t>
    </r>
    <r>
      <rPr>
        <b/>
        <sz val="14"/>
        <color rgb="FFFF0000"/>
        <rFont val="Calibri"/>
        <family val="2"/>
        <scheme val="minor"/>
      </rPr>
      <t>exposure was measured at a single point in time</t>
    </r>
    <r>
      <rPr>
        <b/>
        <sz val="14"/>
        <color theme="1"/>
        <rFont val="Calibri"/>
        <family val="2"/>
        <scheme val="minor"/>
      </rPr>
      <t>)</t>
    </r>
  </si>
  <si>
    <r>
      <t xml:space="preserve">Domain 2: Risk of bias arising from measurement of the exposure (Variant B) - If Y/PY to C5 and Y/PY to C6 (each </t>
    </r>
    <r>
      <rPr>
        <b/>
        <sz val="14"/>
        <color rgb="FFFF0000"/>
        <rFont val="Calibri"/>
        <family val="2"/>
        <scheme val="minor"/>
      </rPr>
      <t>individual’s exposure level was estimated from measurements made at multiple time points</t>
    </r>
    <r>
      <rPr>
        <b/>
        <sz val="14"/>
        <color theme="1"/>
        <rFont val="Calibri"/>
        <family val="2"/>
        <scheme val="minor"/>
      </rPr>
      <t>)</t>
    </r>
  </si>
  <si>
    <r>
      <t xml:space="preserve">Domain 2: Risk of bias arising from measurement of the exposure (Variant C) - If Y/PY to C5, N/PN to C6 and Y/PY to C7 </t>
    </r>
    <r>
      <rPr>
        <b/>
        <sz val="14"/>
        <color rgb="FFFF0000"/>
        <rFont val="Calibri"/>
        <family val="2"/>
        <scheme val="minor"/>
      </rPr>
      <t>(the analysis was based on splitting participants’ follow up time according to exposure status and/or magnitude</t>
    </r>
    <r>
      <rPr>
        <b/>
        <sz val="14"/>
        <color theme="1"/>
        <rFont val="Calibri"/>
        <family val="2"/>
        <scheme val="minor"/>
      </rPr>
      <t>)</t>
    </r>
  </si>
  <si>
    <r>
      <t xml:space="preserve">Domain 3: Risk of bias in </t>
    </r>
    <r>
      <rPr>
        <b/>
        <sz val="14"/>
        <color rgb="FFFF0000"/>
        <rFont val="Calibri"/>
        <family val="2"/>
        <scheme val="minor"/>
      </rPr>
      <t xml:space="preserve">selection of participants </t>
    </r>
    <r>
      <rPr>
        <b/>
        <sz val="14"/>
        <color theme="1"/>
        <rFont val="Calibri"/>
        <family val="2"/>
        <scheme val="minor"/>
      </rPr>
      <t>into the study (or into the analysis)</t>
    </r>
  </si>
  <si>
    <r>
      <t xml:space="preserve">Did follow-up begin </t>
    </r>
    <r>
      <rPr>
        <sz val="11"/>
        <color rgb="FFFF0000"/>
        <rFont val="Calibri"/>
        <family val="2"/>
        <scheme val="minor"/>
      </rPr>
      <t>at (or close to) the start of the exposure window</t>
    </r>
    <r>
      <rPr>
        <sz val="11"/>
        <color theme="1"/>
        <rFont val="Calibri"/>
        <family val="2"/>
        <scheme val="minor"/>
      </rPr>
      <t xml:space="preserve"> for most participants? </t>
    </r>
    <r>
      <rPr>
        <i/>
        <sz val="11"/>
        <color theme="1"/>
        <rFont val="Calibri"/>
        <family val="2"/>
        <scheme val="minor"/>
      </rPr>
      <t>[The exposure window is specified in D3]</t>
    </r>
  </si>
  <si>
    <r>
      <t xml:space="preserve">Is the effect of exposure likely to be </t>
    </r>
    <r>
      <rPr>
        <sz val="11"/>
        <color rgb="FFFF0000"/>
        <rFont val="Calibri"/>
        <family val="2"/>
        <scheme val="minor"/>
      </rPr>
      <t>constant</t>
    </r>
    <r>
      <rPr>
        <sz val="11"/>
        <color theme="1"/>
        <rFont val="Calibri"/>
        <family val="2"/>
        <scheme val="minor"/>
      </rPr>
      <t xml:space="preserve"> over the period of follow up analysed?</t>
    </r>
  </si>
  <si>
    <r>
      <t xml:space="preserve">Questions about </t>
    </r>
    <r>
      <rPr>
        <sz val="11"/>
        <color rgb="FFFF0000"/>
        <rFont val="Calibri"/>
        <family val="2"/>
        <scheme val="minor"/>
      </rPr>
      <t>other reasons</t>
    </r>
    <r>
      <rPr>
        <sz val="11"/>
        <color theme="1"/>
        <rFont val="Calibri"/>
        <family val="2"/>
        <scheme val="minor"/>
      </rPr>
      <t xml:space="preserve"> for bias in selection into the study</t>
    </r>
  </si>
  <si>
    <r>
      <t xml:space="preserve">Was selection of participants into the study (or into the analysis) based on participant </t>
    </r>
    <r>
      <rPr>
        <sz val="11"/>
        <color rgb="FFFF0000"/>
        <rFont val="Calibri"/>
        <family val="2"/>
        <scheme val="minor"/>
      </rPr>
      <t xml:space="preserve">characteristics observed after the start </t>
    </r>
    <r>
      <rPr>
        <sz val="11"/>
        <color theme="1"/>
        <rFont val="Calibri"/>
        <family val="2"/>
        <scheme val="minor"/>
      </rPr>
      <t xml:space="preserve">of the exposure window being studied? </t>
    </r>
    <r>
      <rPr>
        <i/>
        <sz val="11"/>
        <color theme="1"/>
        <rFont val="Calibri"/>
        <family val="2"/>
        <scheme val="minor"/>
      </rPr>
      <t>[The exposure window is specified in D3]</t>
    </r>
  </si>
  <si>
    <r>
      <t xml:space="preserve">Question about </t>
    </r>
    <r>
      <rPr>
        <sz val="11"/>
        <color rgb="FFFF0000"/>
        <rFont val="Calibri"/>
        <family val="2"/>
        <scheme val="minor"/>
      </rPr>
      <t>correction</t>
    </r>
    <r>
      <rPr>
        <sz val="11"/>
        <color theme="1"/>
        <rFont val="Calibri"/>
        <family val="2"/>
        <scheme val="minor"/>
      </rPr>
      <t>s for potential selection biases in the analysis</t>
    </r>
  </si>
  <si>
    <r>
      <t xml:space="preserve">Did </t>
    </r>
    <r>
      <rPr>
        <sz val="11"/>
        <color rgb="FFFF0000"/>
        <rFont val="Calibri"/>
        <family val="2"/>
        <scheme val="minor"/>
      </rPr>
      <t>sensitivity analyses</t>
    </r>
    <r>
      <rPr>
        <sz val="11"/>
        <color theme="1"/>
        <rFont val="Calibri"/>
        <family val="2"/>
        <scheme val="minor"/>
      </rPr>
      <t xml:space="preserve"> demonstrate that the likely impact of the potential selection biases identified in A or B above was minimal?</t>
    </r>
  </si>
  <si>
    <r>
      <t xml:space="preserve">Domain 4: Risk of bias due to </t>
    </r>
    <r>
      <rPr>
        <b/>
        <sz val="14"/>
        <color rgb="FFFF0000"/>
        <rFont val="Calibri"/>
        <family val="2"/>
        <scheme val="minor"/>
      </rPr>
      <t>post-exposure</t>
    </r>
    <r>
      <rPr>
        <b/>
        <sz val="14"/>
        <color theme="1"/>
        <rFont val="Calibri"/>
        <family val="2"/>
        <scheme val="minor"/>
      </rPr>
      <t xml:space="preserve"> interventions</t>
    </r>
  </si>
  <si>
    <r>
      <t xml:space="preserve">Post-exposure interventions of interest occur after the start of exposure, are predicted by exposure, and affect the outcome. For example, in a study of individuals exposed to asbestos the most highly exposed individuals were more likely to receive a </t>
    </r>
    <r>
      <rPr>
        <sz val="11"/>
        <color rgb="FFFF0000"/>
        <rFont val="Calibri"/>
        <family val="2"/>
        <scheme val="minor"/>
      </rPr>
      <t>CT scan (the co-intervention), which reduced their risk of lung cancer mortality (the outcome)</t>
    </r>
    <r>
      <rPr>
        <sz val="11"/>
        <color theme="1"/>
        <rFont val="Calibri"/>
        <family val="2"/>
        <scheme val="minor"/>
      </rPr>
      <t>.</t>
    </r>
  </si>
  <si>
    <r>
      <t>It is possible to correct for bias due to post-exposure interventions that were influenced by prior exposure: for example, by censoring at the time of the intervention and using i</t>
    </r>
    <r>
      <rPr>
        <sz val="11"/>
        <color rgb="FFFF0000"/>
        <rFont val="Calibri"/>
        <family val="2"/>
        <scheme val="minor"/>
      </rPr>
      <t>nverse-probability-of-censoring weights.</t>
    </r>
    <r>
      <rPr>
        <sz val="11"/>
        <color theme="1"/>
        <rFont val="Calibri"/>
        <family val="2"/>
        <scheme val="minor"/>
      </rPr>
      <t xml:space="preserve"> However, such analyses require strong assumptions that we can model the factors leading to the post-exposure intervention.</t>
    </r>
  </si>
  <si>
    <r>
      <t>Domain 5: Risk of bias due to</t>
    </r>
    <r>
      <rPr>
        <b/>
        <sz val="14"/>
        <color rgb="FFFF0000"/>
        <rFont val="Calibri"/>
        <family val="2"/>
        <scheme val="minor"/>
      </rPr>
      <t xml:space="preserve"> missing data</t>
    </r>
  </si>
  <si>
    <t>This signalling question covers situations in which the approach to dealing with missing data was neither a complete case analysis nor based on imputing missing values. Examples of such approaches include inverse probability weighting and full information maximum likelihood. If weighting is used, its validity depends on the weighting model being correctly specified (see Seaman and White, Stat Methods Med Res 2013; 22: 278-95).
In these situations, the ROBINS-E assessor (possibly in conjunction with a statistician knowledgeable about missing data methods) should attempt to determine whether the analysis was appropriate to correct for any biases.</t>
  </si>
  <si>
    <r>
      <t xml:space="preserve">Domain 6: Risk of bias arising from </t>
    </r>
    <r>
      <rPr>
        <b/>
        <sz val="14"/>
        <color rgb="FFFF0000"/>
        <rFont val="Calibri"/>
        <family val="2"/>
        <scheme val="minor"/>
      </rPr>
      <t>measurement of outcomes</t>
    </r>
  </si>
  <si>
    <r>
      <rPr>
        <b/>
        <sz val="14"/>
        <color rgb="FFFF0000"/>
        <rFont val="Calibri"/>
        <family val="2"/>
        <scheme val="minor"/>
      </rPr>
      <t>Domain 7: Risk of bias in selection of the</t>
    </r>
    <r>
      <rPr>
        <b/>
        <sz val="14"/>
        <color theme="1"/>
        <rFont val="Calibri"/>
        <family val="2"/>
        <scheme val="minor"/>
      </rPr>
      <t xml:space="preserve"> </t>
    </r>
    <r>
      <rPr>
        <b/>
        <sz val="14"/>
        <color rgb="FFFF0000"/>
        <rFont val="Calibri"/>
        <family val="2"/>
        <scheme val="minor"/>
      </rPr>
      <t>reported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</si>
</sst>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1"/>
      <color theme="1"/>
      <name val="Calibri"/>
      <family val="2"/>
      <scheme val="minor"/>
    </font>
    <font>
      <b/>
      <sz val="12"/>
      <color theme="1"/>
      <name val="Calibri"/>
      <family val="2"/>
      <scheme val="minor"/>
    </font>
    <font>
      <sz val="9"/>
      <color theme="2" tint="-0.499984740745262"/>
      <name val="Calibri"/>
      <family val="2"/>
      <scheme val="minor"/>
    </font>
    <font>
      <i/>
      <sz val="11"/>
      <color theme="1"/>
      <name val="Calibri"/>
      <family val="2"/>
      <scheme val="minor"/>
    </font>
    <font>
      <b/>
      <i/>
      <sz val="11"/>
      <color theme="1"/>
      <name val="Calibri"/>
      <family val="2"/>
      <scheme val="minor"/>
    </font>
    <font>
      <i/>
      <u/>
      <sz val="11"/>
      <color theme="1"/>
      <name val="Calibri"/>
      <family val="2"/>
      <scheme val="minor"/>
    </font>
    <font>
      <u/>
      <sz val="11"/>
      <color theme="1"/>
      <name val="Calibri"/>
      <family val="2"/>
      <scheme val="minor"/>
    </font>
    <font>
      <sz val="12"/>
      <color theme="1"/>
      <name val="Calibri"/>
      <family val="2"/>
      <scheme val="minor"/>
    </font>
    <font>
      <b/>
      <sz val="14"/>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color theme="1"/>
      <name val="Calibri"/>
      <family val="2"/>
      <scheme val="minor"/>
    </font>
    <font>
      <u/>
      <sz val="11"/>
      <color theme="10"/>
      <name val="Calibri"/>
      <family val="2"/>
      <scheme val="minor"/>
    </font>
    <font>
      <u/>
      <sz val="10"/>
      <color theme="0"/>
      <name val="Calibri"/>
      <family val="2"/>
      <scheme val="minor"/>
    </font>
    <font>
      <b/>
      <i/>
      <sz val="12"/>
      <color theme="1"/>
      <name val="Calibri"/>
      <family val="2"/>
      <scheme val="minor"/>
    </font>
    <font>
      <sz val="11"/>
      <color rgb="FF000000"/>
      <name val="Calibri"/>
      <family val="2"/>
      <scheme val="minor"/>
    </font>
    <font>
      <b/>
      <sz val="11"/>
      <color rgb="FF0070C0"/>
      <name val="Calibri"/>
      <family val="2"/>
      <scheme val="minor"/>
    </font>
    <font>
      <sz val="11"/>
      <name val="Calibri"/>
      <family val="2"/>
      <scheme val="minor"/>
    </font>
    <font>
      <sz val="16"/>
      <color theme="1"/>
      <name val="Calibri"/>
      <family val="2"/>
      <scheme val="minor"/>
    </font>
    <font>
      <b/>
      <i/>
      <sz val="14"/>
      <color theme="1"/>
      <name val="Calibri"/>
      <family val="2"/>
      <scheme val="minor"/>
    </font>
    <font>
      <sz val="11"/>
      <color rgb="FFFF0000"/>
      <name val="Calibri"/>
      <family val="2"/>
      <scheme val="minor"/>
    </font>
    <font>
      <i/>
      <u/>
      <sz val="11"/>
      <color rgb="FFFF0000"/>
      <name val="Calibri"/>
      <family val="2"/>
      <scheme val="minor"/>
    </font>
    <font>
      <b/>
      <i/>
      <sz val="11"/>
      <color rgb="FFFF0000"/>
      <name val="Calibri"/>
      <family val="2"/>
      <scheme val="minor"/>
    </font>
    <font>
      <b/>
      <sz val="11"/>
      <color rgb="FFFF0000"/>
      <name val="Calibri"/>
      <family val="2"/>
      <scheme val="minor"/>
    </font>
    <font>
      <b/>
      <i/>
      <sz val="14"/>
      <color rgb="FFFF0000"/>
      <name val="Calibri"/>
      <family val="2"/>
      <scheme val="minor"/>
    </font>
    <font>
      <b/>
      <sz val="14"/>
      <color rgb="FFFF0000"/>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B3E5DE"/>
        <bgColor indexed="64"/>
      </patternFill>
    </fill>
    <fill>
      <patternFill patternType="solid">
        <fgColor rgb="FFF1C799"/>
        <bgColor indexed="64"/>
      </patternFill>
    </fill>
    <fill>
      <patternFill patternType="solid">
        <fgColor theme="9" tint="0.59999389629810485"/>
        <bgColor indexed="64"/>
      </patternFill>
    </fill>
    <fill>
      <patternFill patternType="solid">
        <fgColor rgb="FFFFFFFF"/>
        <bgColor indexed="64"/>
      </patternFill>
    </fill>
    <fill>
      <patternFill patternType="solid">
        <fgColor theme="8" tint="0.79998168889431442"/>
        <bgColor indexed="64"/>
      </patternFill>
    </fill>
    <fill>
      <patternFill patternType="solid">
        <fgColor theme="0" tint="-0.14999847407452621"/>
        <bgColor theme="0" tint="-0.14999847407452621"/>
      </patternFill>
    </fill>
    <fill>
      <patternFill patternType="solid">
        <fgColor theme="8"/>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1"/>
      </top>
      <bottom style="thin">
        <color theme="1"/>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234">
    <xf numFmtId="0" fontId="0" fillId="0" borderId="0" xfId="0"/>
    <xf numFmtId="0" fontId="1" fillId="0" borderId="0" xfId="0" applyFont="1"/>
    <xf numFmtId="0" fontId="0" fillId="0" borderId="0" xfId="0" applyAlignment="1">
      <alignment horizontal="left" vertical="top" wrapText="1"/>
    </xf>
    <xf numFmtId="164" fontId="0" fillId="0" borderId="0" xfId="0" applyNumberFormat="1"/>
    <xf numFmtId="0" fontId="0" fillId="3" borderId="1" xfId="0" applyFill="1" applyBorder="1" applyAlignment="1">
      <alignment horizontal="left" vertical="top" wrapText="1"/>
    </xf>
    <xf numFmtId="0" fontId="0" fillId="4" borderId="0" xfId="0" applyFill="1"/>
    <xf numFmtId="0" fontId="0" fillId="4" borderId="0" xfId="0" applyFill="1" applyAlignment="1">
      <alignment horizontal="left" vertical="top" wrapText="1"/>
    </xf>
    <xf numFmtId="0" fontId="0" fillId="4" borderId="0" xfId="0" applyFill="1" applyAlignment="1">
      <alignment horizontal="left"/>
    </xf>
    <xf numFmtId="164" fontId="0" fillId="2" borderId="2" xfId="0" applyNumberFormat="1" applyFill="1" applyBorder="1" applyAlignment="1">
      <alignment horizontal="left" vertical="top"/>
    </xf>
    <xf numFmtId="0" fontId="0" fillId="0" borderId="0" xfId="0" applyAlignment="1">
      <alignment horizontal="left"/>
    </xf>
    <xf numFmtId="0" fontId="0" fillId="0" borderId="1" xfId="0" applyBorder="1" applyAlignment="1">
      <alignment vertical="top" wrapText="1"/>
    </xf>
    <xf numFmtId="0" fontId="2" fillId="4" borderId="0" xfId="0" applyFont="1" applyFill="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2" fillId="3" borderId="1" xfId="0" applyFont="1" applyFill="1" applyBorder="1" applyAlignment="1">
      <alignment horizontal="left" vertical="center"/>
    </xf>
    <xf numFmtId="0" fontId="0" fillId="0" borderId="1" xfId="0" applyBorder="1"/>
    <xf numFmtId="0" fontId="0" fillId="0" borderId="1" xfId="0" applyBorder="1" applyAlignment="1">
      <alignment horizontal="left" vertical="top" wrapText="1"/>
    </xf>
    <xf numFmtId="0" fontId="0" fillId="0" borderId="0" xfId="0" applyAlignment="1">
      <alignment wrapText="1"/>
    </xf>
    <xf numFmtId="0" fontId="0" fillId="4" borderId="10" xfId="0" applyFill="1" applyBorder="1"/>
    <xf numFmtId="164" fontId="0" fillId="4" borderId="4" xfId="0" applyNumberFormat="1" applyFill="1" applyBorder="1" applyAlignment="1">
      <alignment horizontal="left" vertical="top"/>
    </xf>
    <xf numFmtId="0" fontId="0" fillId="4" borderId="4" xfId="0" applyFill="1" applyBorder="1" applyAlignment="1">
      <alignment horizontal="left" vertical="top" wrapText="1"/>
    </xf>
    <xf numFmtId="164" fontId="1" fillId="2" borderId="2" xfId="0" applyNumberFormat="1" applyFont="1" applyFill="1" applyBorder="1" applyAlignment="1">
      <alignment horizontal="left" vertical="top"/>
    </xf>
    <xf numFmtId="0" fontId="0" fillId="4" borderId="6" xfId="0" applyFill="1" applyBorder="1" applyAlignment="1">
      <alignment horizontal="left" vertical="top" wrapText="1"/>
    </xf>
    <xf numFmtId="0" fontId="0" fillId="3" borderId="3" xfId="0" applyFill="1" applyBorder="1" applyAlignment="1">
      <alignment horizontal="left" vertical="top" wrapText="1"/>
    </xf>
    <xf numFmtId="164" fontId="5" fillId="2" borderId="5" xfId="0" applyNumberFormat="1" applyFont="1" applyFill="1" applyBorder="1" applyAlignment="1">
      <alignment horizontal="left" vertical="top"/>
    </xf>
    <xf numFmtId="0" fontId="0" fillId="2" borderId="1" xfId="0" applyFill="1" applyBorder="1" applyAlignment="1">
      <alignment vertical="top" wrapText="1"/>
    </xf>
    <xf numFmtId="0" fontId="0" fillId="2" borderId="2" xfId="0" applyFill="1" applyBorder="1" applyAlignment="1">
      <alignment horizontal="left" vertical="top"/>
    </xf>
    <xf numFmtId="0" fontId="0" fillId="2" borderId="2" xfId="0" applyFill="1" applyBorder="1" applyAlignment="1">
      <alignment horizontal="left" vertical="top" wrapText="1"/>
    </xf>
    <xf numFmtId="0" fontId="0" fillId="2" borderId="3" xfId="0" applyFill="1" applyBorder="1" applyAlignment="1">
      <alignment vertical="top" wrapText="1"/>
    </xf>
    <xf numFmtId="49" fontId="0" fillId="2" borderId="2" xfId="0" applyNumberFormat="1" applyFill="1" applyBorder="1" applyAlignment="1">
      <alignment vertical="top" wrapText="1"/>
    </xf>
    <xf numFmtId="49" fontId="0" fillId="2" borderId="2" xfId="0" applyNumberFormat="1" applyFill="1" applyBorder="1" applyAlignment="1">
      <alignment vertical="top"/>
    </xf>
    <xf numFmtId="49" fontId="0" fillId="0" borderId="0" xfId="0" applyNumberFormat="1"/>
    <xf numFmtId="0" fontId="0" fillId="4" borderId="0" xfId="0" applyFill="1" applyAlignment="1">
      <alignment vertical="top" wrapText="1"/>
    </xf>
    <xf numFmtId="0" fontId="0" fillId="4" borderId="0" xfId="0" applyFill="1" applyAlignment="1">
      <alignment horizontal="left" vertical="center" wrapText="1"/>
    </xf>
    <xf numFmtId="0" fontId="0" fillId="3" borderId="13" xfId="0" applyFill="1" applyBorder="1" applyAlignment="1">
      <alignment horizontal="left" vertical="top" wrapText="1"/>
    </xf>
    <xf numFmtId="0" fontId="0" fillId="3" borderId="15" xfId="0" applyFill="1" applyBorder="1" applyAlignment="1">
      <alignment horizontal="left" vertical="top" wrapText="1"/>
    </xf>
    <xf numFmtId="0" fontId="0" fillId="3" borderId="19" xfId="0" applyFill="1" applyBorder="1" applyAlignment="1">
      <alignment horizontal="left" vertical="top" wrapText="1"/>
    </xf>
    <xf numFmtId="0" fontId="0" fillId="3" borderId="21" xfId="0" applyFill="1" applyBorder="1" applyAlignment="1">
      <alignment horizontal="left" vertical="top" wrapText="1"/>
    </xf>
    <xf numFmtId="0" fontId="0" fillId="3" borderId="22" xfId="0" applyFill="1" applyBorder="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12" borderId="1" xfId="0" applyFill="1" applyBorder="1" applyAlignment="1">
      <alignment horizontal="left" vertical="top" wrapText="1"/>
    </xf>
    <xf numFmtId="0" fontId="0" fillId="12" borderId="3" xfId="0" applyFill="1" applyBorder="1" applyAlignment="1">
      <alignment horizontal="left" vertical="top" wrapText="1"/>
    </xf>
    <xf numFmtId="0" fontId="0" fillId="12" borderId="2" xfId="0" applyFill="1" applyBorder="1" applyAlignment="1">
      <alignment vertical="top"/>
    </xf>
    <xf numFmtId="0" fontId="0" fillId="4" borderId="12" xfId="0" applyFill="1" applyBorder="1" applyAlignment="1">
      <alignment wrapText="1"/>
    </xf>
    <xf numFmtId="0" fontId="5" fillId="4" borderId="0" xfId="0" applyFont="1" applyFill="1" applyAlignment="1">
      <alignment vertical="top" wrapText="1"/>
    </xf>
    <xf numFmtId="0" fontId="0" fillId="3" borderId="1" xfId="0" applyFill="1" applyBorder="1"/>
    <xf numFmtId="0" fontId="0" fillId="2" borderId="2" xfId="0" applyFill="1" applyBorder="1" applyAlignment="1">
      <alignment vertical="top"/>
    </xf>
    <xf numFmtId="0" fontId="0" fillId="4" borderId="6" xfId="0" applyFill="1" applyBorder="1"/>
    <xf numFmtId="0" fontId="2" fillId="4" borderId="0" xfId="0" applyFont="1" applyFill="1" applyAlignment="1">
      <alignment vertical="center"/>
    </xf>
    <xf numFmtId="0" fontId="9" fillId="4" borderId="11" xfId="0" applyFont="1" applyFill="1" applyBorder="1" applyAlignment="1">
      <alignment vertical="center"/>
    </xf>
    <xf numFmtId="0" fontId="0" fillId="3" borderId="26" xfId="0" applyFill="1" applyBorder="1" applyAlignment="1">
      <alignment horizontal="left" vertical="top" wrapText="1"/>
    </xf>
    <xf numFmtId="0" fontId="0" fillId="2" borderId="26" xfId="0" applyFill="1" applyBorder="1" applyAlignment="1">
      <alignment horizontal="left" vertical="top" wrapText="1"/>
    </xf>
    <xf numFmtId="0" fontId="2" fillId="3" borderId="25" xfId="0" applyFont="1" applyFill="1" applyBorder="1" applyAlignment="1">
      <alignment horizontal="center" vertical="center"/>
    </xf>
    <xf numFmtId="0" fontId="2" fillId="2" borderId="25" xfId="0" applyFont="1" applyFill="1" applyBorder="1" applyAlignment="1">
      <alignment horizontal="left" vertical="center"/>
    </xf>
    <xf numFmtId="0" fontId="0" fillId="4" borderId="26" xfId="0" applyFill="1" applyBorder="1" applyAlignment="1">
      <alignment horizontal="left" vertical="top" wrapText="1"/>
    </xf>
    <xf numFmtId="0" fontId="0" fillId="6" borderId="2" xfId="0" applyFill="1" applyBorder="1" applyAlignment="1">
      <alignment vertical="center" wrapText="1"/>
    </xf>
    <xf numFmtId="0" fontId="0" fillId="2" borderId="4" xfId="0" applyFill="1" applyBorder="1" applyAlignment="1">
      <alignment vertical="top" wrapText="1"/>
    </xf>
    <xf numFmtId="0" fontId="1" fillId="0" borderId="27" xfId="0" applyFont="1" applyBorder="1"/>
    <xf numFmtId="0" fontId="0" fillId="14" borderId="0" xfId="0" applyFill="1"/>
    <xf numFmtId="0" fontId="0" fillId="4" borderId="0" xfId="0" applyFill="1" applyAlignment="1">
      <alignment horizontal="center"/>
    </xf>
    <xf numFmtId="0" fontId="0" fillId="3" borderId="24" xfId="0" applyFill="1"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left" vertical="top" wrapText="1"/>
    </xf>
    <xf numFmtId="0" fontId="0" fillId="0" borderId="4" xfId="0" applyBorder="1" applyAlignment="1">
      <alignment vertical="top" wrapText="1"/>
    </xf>
    <xf numFmtId="0" fontId="0" fillId="2" borderId="1" xfId="0" applyFill="1" applyBorder="1" applyAlignment="1">
      <alignment horizontal="center" vertical="center" wrapText="1"/>
    </xf>
    <xf numFmtId="0" fontId="0" fillId="2" borderId="1" xfId="0" applyFill="1" applyBorder="1" applyAlignment="1">
      <alignment horizontal="center"/>
    </xf>
    <xf numFmtId="0" fontId="0" fillId="4" borderId="0" xfId="0" applyFill="1" applyAlignment="1">
      <alignment horizontal="center" vertical="center" wrapText="1"/>
    </xf>
    <xf numFmtId="0" fontId="2" fillId="4" borderId="11" xfId="0" applyFont="1" applyFill="1" applyBorder="1" applyAlignment="1">
      <alignment vertical="center"/>
    </xf>
    <xf numFmtId="0" fontId="1" fillId="0" borderId="1" xfId="0" applyFont="1" applyBorder="1"/>
    <xf numFmtId="0" fontId="1" fillId="0" borderId="1" xfId="0" applyFont="1" applyBorder="1" applyAlignment="1">
      <alignment horizontal="left" vertical="center" wrapText="1" indent="2"/>
    </xf>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2" borderId="7" xfId="0" applyFill="1" applyBorder="1"/>
    <xf numFmtId="0" fontId="9" fillId="2" borderId="25" xfId="0" applyFont="1" applyFill="1" applyBorder="1"/>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5" xfId="0" applyFont="1" applyFill="1" applyBorder="1"/>
    <xf numFmtId="0" fontId="12" fillId="2" borderId="7" xfId="0" applyFont="1" applyFill="1" applyBorder="1"/>
    <xf numFmtId="0" fontId="12" fillId="2" borderId="10" xfId="0" applyFont="1" applyFill="1" applyBorder="1"/>
    <xf numFmtId="0" fontId="12" fillId="2" borderId="28" xfId="0" applyFont="1" applyFill="1" applyBorder="1"/>
    <xf numFmtId="0" fontId="12" fillId="2" borderId="8" xfId="0" applyFont="1" applyFill="1" applyBorder="1"/>
    <xf numFmtId="0" fontId="12" fillId="2" borderId="9" xfId="0" applyFont="1" applyFill="1" applyBorder="1"/>
    <xf numFmtId="0" fontId="13" fillId="2" borderId="28" xfId="0" applyFont="1" applyFill="1" applyBorder="1"/>
    <xf numFmtId="0" fontId="13" fillId="2" borderId="26" xfId="0" applyFont="1" applyFill="1" applyBorder="1"/>
    <xf numFmtId="0" fontId="13" fillId="2" borderId="9" xfId="0" applyFont="1" applyFill="1" applyBorder="1"/>
    <xf numFmtId="0" fontId="13" fillId="2" borderId="10" xfId="0" applyFont="1" applyFill="1" applyBorder="1"/>
    <xf numFmtId="0" fontId="12" fillId="4" borderId="0" xfId="0" applyFont="1" applyFill="1"/>
    <xf numFmtId="0" fontId="0" fillId="4" borderId="0" xfId="0" applyFill="1" applyAlignment="1">
      <alignment vertical="top"/>
    </xf>
    <xf numFmtId="0" fontId="0" fillId="0" borderId="0" xfId="0" applyAlignment="1">
      <alignment vertical="top"/>
    </xf>
    <xf numFmtId="0" fontId="0" fillId="6" borderId="2" xfId="0" applyFill="1" applyBorder="1" applyAlignment="1">
      <alignment vertical="top" wrapText="1"/>
    </xf>
    <xf numFmtId="0" fontId="0" fillId="6" borderId="1" xfId="0" applyFill="1" applyBorder="1" applyAlignment="1">
      <alignment vertical="top" wrapText="1"/>
    </xf>
    <xf numFmtId="0" fontId="3" fillId="4" borderId="0" xfId="0" applyFont="1" applyFill="1" applyAlignment="1">
      <alignment wrapText="1"/>
    </xf>
    <xf numFmtId="0" fontId="1" fillId="4" borderId="0" xfId="0" applyFont="1" applyFill="1"/>
    <xf numFmtId="0" fontId="15" fillId="15" borderId="1" xfId="1" applyFont="1" applyFill="1" applyBorder="1" applyAlignment="1">
      <alignment horizontal="center" vertical="center"/>
    </xf>
    <xf numFmtId="0" fontId="2" fillId="2" borderId="2" xfId="0" applyFont="1" applyFill="1" applyBorder="1" applyAlignment="1">
      <alignment vertical="center"/>
    </xf>
    <xf numFmtId="0" fontId="0" fillId="2" borderId="25" xfId="0" applyFill="1" applyBorder="1" applyAlignment="1">
      <alignment horizontal="left" vertical="top" wrapText="1"/>
    </xf>
    <xf numFmtId="0" fontId="0" fillId="12" borderId="1" xfId="0" applyFill="1" applyBorder="1" applyAlignment="1">
      <alignment vertical="top" wrapText="1"/>
    </xf>
    <xf numFmtId="0" fontId="3" fillId="4" borderId="0" xfId="0" applyFont="1" applyFill="1" applyAlignment="1">
      <alignment horizontal="left" wrapText="1"/>
    </xf>
    <xf numFmtId="0" fontId="0" fillId="4" borderId="11" xfId="0" applyFill="1" applyBorder="1" applyAlignment="1">
      <alignment horizontal="left" vertical="top" wrapText="1"/>
    </xf>
    <xf numFmtId="164" fontId="0" fillId="4" borderId="11" xfId="0" applyNumberFormat="1" applyFill="1" applyBorder="1" applyAlignment="1">
      <alignment horizontal="left" vertical="top"/>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2" fillId="2" borderId="1" xfId="0" applyFont="1" applyFill="1" applyBorder="1" applyAlignment="1">
      <alignment horizontal="left" vertical="center"/>
    </xf>
    <xf numFmtId="0" fontId="0" fillId="6" borderId="1" xfId="0" applyFill="1" applyBorder="1" applyAlignment="1">
      <alignment horizontal="left" vertical="top" wrapText="1"/>
    </xf>
    <xf numFmtId="164" fontId="0" fillId="2" borderId="4" xfId="0" applyNumberFormat="1" applyFill="1" applyBorder="1" applyAlignment="1">
      <alignment vertical="top" wrapText="1"/>
    </xf>
    <xf numFmtId="164" fontId="0" fillId="6" borderId="1" xfId="0" applyNumberFormat="1" applyFill="1" applyBorder="1" applyAlignment="1">
      <alignment vertical="top" wrapText="1"/>
    </xf>
    <xf numFmtId="0" fontId="2" fillId="4" borderId="0" xfId="0" applyFont="1" applyFill="1"/>
    <xf numFmtId="0" fontId="0" fillId="3" borderId="18"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20" xfId="0" applyFill="1" applyBorder="1" applyAlignment="1">
      <alignment horizontal="left" vertical="top" wrapText="1"/>
    </xf>
    <xf numFmtId="0" fontId="0" fillId="3" borderId="16" xfId="0" applyFill="1" applyBorder="1" applyAlignment="1">
      <alignment horizontal="left" vertical="top" wrapText="1"/>
    </xf>
    <xf numFmtId="0" fontId="1" fillId="12" borderId="31" xfId="0" applyFont="1" applyFill="1" applyBorder="1" applyAlignment="1">
      <alignment horizontal="center" vertical="center" wrapText="1"/>
    </xf>
    <xf numFmtId="0" fontId="1" fillId="12" borderId="32" xfId="0" applyFont="1" applyFill="1" applyBorder="1" applyAlignment="1">
      <alignment horizontal="center" vertical="center" wrapText="1"/>
    </xf>
    <xf numFmtId="0" fontId="1" fillId="12" borderId="33" xfId="0" applyFont="1" applyFill="1" applyBorder="1" applyAlignment="1">
      <alignment horizontal="center" vertical="center" wrapText="1"/>
    </xf>
    <xf numFmtId="0" fontId="1" fillId="12" borderId="29"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1" fillId="12" borderId="37" xfId="0" applyFont="1" applyFill="1" applyBorder="1" applyAlignment="1">
      <alignment horizontal="center" vertical="center" wrapText="1"/>
    </xf>
    <xf numFmtId="0" fontId="1" fillId="12" borderId="38" xfId="0" applyFont="1" applyFill="1" applyBorder="1" applyAlignment="1">
      <alignment horizontal="center" vertical="center" wrapText="1"/>
    </xf>
    <xf numFmtId="0" fontId="1" fillId="12" borderId="36" xfId="0" applyFont="1" applyFill="1" applyBorder="1" applyAlignment="1">
      <alignment horizontal="center" vertical="center" wrapText="1"/>
    </xf>
    <xf numFmtId="0" fontId="0" fillId="3" borderId="39" xfId="0" applyFill="1" applyBorder="1" applyAlignment="1">
      <alignment horizontal="left" vertical="top" wrapText="1"/>
    </xf>
    <xf numFmtId="0" fontId="0" fillId="3" borderId="17" xfId="0" applyFill="1" applyBorder="1" applyAlignment="1">
      <alignment horizontal="left" vertical="top" wrapText="1"/>
    </xf>
    <xf numFmtId="0" fontId="0" fillId="3" borderId="40" xfId="0" applyFill="1" applyBorder="1" applyAlignment="1">
      <alignment horizontal="left" vertical="top" wrapText="1"/>
    </xf>
    <xf numFmtId="0" fontId="0" fillId="7" borderId="0" xfId="0" applyFill="1" applyAlignment="1">
      <alignment horizontal="center"/>
    </xf>
    <xf numFmtId="164" fontId="19" fillId="0" borderId="0" xfId="0" applyNumberFormat="1" applyFont="1"/>
    <xf numFmtId="0" fontId="19" fillId="0" borderId="0" xfId="0" applyFont="1"/>
    <xf numFmtId="2" fontId="0" fillId="2" borderId="2" xfId="0" applyNumberFormat="1" applyFill="1" applyBorder="1" applyAlignment="1">
      <alignment horizontal="left" vertical="top"/>
    </xf>
    <xf numFmtId="2" fontId="0" fillId="0" borderId="0" xfId="0" applyNumberFormat="1"/>
    <xf numFmtId="164" fontId="0" fillId="4" borderId="0" xfId="0" applyNumberFormat="1" applyFill="1" applyAlignment="1">
      <alignment horizontal="left" vertical="top"/>
    </xf>
    <xf numFmtId="164" fontId="24" fillId="2" borderId="5" xfId="0" applyNumberFormat="1" applyFont="1" applyFill="1" applyBorder="1" applyAlignment="1">
      <alignment horizontal="left" vertical="top"/>
    </xf>
    <xf numFmtId="0" fontId="12" fillId="2" borderId="5" xfId="0" applyFont="1" applyFill="1" applyBorder="1" applyAlignment="1">
      <alignment horizontal="left" vertical="top" wrapText="1"/>
    </xf>
    <xf numFmtId="0" fontId="12" fillId="2" borderId="7" xfId="0" applyFont="1" applyFill="1" applyBorder="1" applyAlignment="1">
      <alignment horizontal="left" vertical="top" wrapText="1"/>
    </xf>
    <xf numFmtId="0" fontId="12" fillId="2" borderId="10" xfId="0" applyFont="1" applyFill="1" applyBorder="1" applyAlignment="1">
      <alignment horizontal="left" vertical="top" wrapText="1"/>
    </xf>
    <xf numFmtId="0" fontId="12" fillId="2" borderId="28" xfId="0" applyFont="1" applyFill="1" applyBorder="1" applyAlignment="1">
      <alignment horizontal="left" vertical="top" wrapText="1"/>
    </xf>
    <xf numFmtId="0" fontId="12" fillId="2" borderId="10" xfId="0" applyFont="1" applyFill="1" applyBorder="1" applyAlignment="1">
      <alignment horizontal="left" vertical="center" wrapText="1"/>
    </xf>
    <xf numFmtId="0" fontId="12" fillId="2" borderId="28" xfId="0" applyFont="1" applyFill="1" applyBorder="1" applyAlignment="1">
      <alignment horizontal="left" vertical="center" wrapText="1"/>
    </xf>
    <xf numFmtId="0" fontId="3" fillId="13" borderId="1" xfId="0" applyFont="1" applyFill="1" applyBorder="1" applyAlignment="1">
      <alignment horizontal="center" wrapText="1"/>
    </xf>
    <xf numFmtId="0" fontId="12" fillId="2" borderId="8" xfId="0" applyFont="1" applyFill="1" applyBorder="1" applyAlignment="1">
      <alignment horizontal="left" vertical="top" wrapText="1"/>
    </xf>
    <xf numFmtId="0" fontId="12" fillId="2" borderId="9" xfId="0" applyFont="1" applyFill="1" applyBorder="1" applyAlignment="1">
      <alignment horizontal="left" vertical="top" wrapText="1"/>
    </xf>
    <xf numFmtId="0" fontId="13" fillId="2" borderId="10" xfId="0" applyFont="1" applyFill="1" applyBorder="1" applyAlignment="1">
      <alignment horizontal="left" vertical="top" wrapText="1"/>
    </xf>
    <xf numFmtId="0" fontId="13" fillId="2" borderId="28" xfId="0" applyFont="1" applyFill="1" applyBorder="1" applyAlignment="1">
      <alignment horizontal="left" vertical="top" wrapText="1"/>
    </xf>
    <xf numFmtId="0" fontId="15" fillId="15" borderId="29" xfId="1" applyFont="1" applyFill="1" applyBorder="1" applyAlignment="1">
      <alignment horizontal="center" vertical="top"/>
    </xf>
    <xf numFmtId="0" fontId="15" fillId="15" borderId="30" xfId="1" applyFont="1" applyFill="1" applyBorder="1" applyAlignment="1">
      <alignment horizontal="center" vertical="top"/>
    </xf>
    <xf numFmtId="0" fontId="16" fillId="2" borderId="4" xfId="0" applyFont="1" applyFill="1" applyBorder="1" applyAlignment="1">
      <alignment horizontal="left" vertical="center"/>
    </xf>
    <xf numFmtId="0" fontId="16" fillId="2" borderId="3" xfId="0" applyFont="1" applyFill="1" applyBorder="1" applyAlignment="1">
      <alignment horizontal="left" vertical="center"/>
    </xf>
    <xf numFmtId="0" fontId="0" fillId="6" borderId="1" xfId="0" applyFill="1" applyBorder="1" applyAlignment="1">
      <alignment horizontal="left" vertical="top" wrapText="1"/>
    </xf>
    <xf numFmtId="0" fontId="4" fillId="2" borderId="2" xfId="0" applyFont="1" applyFill="1" applyBorder="1" applyAlignment="1">
      <alignment horizontal="left" vertical="top"/>
    </xf>
    <xf numFmtId="0" fontId="0" fillId="2" borderId="4"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24" fillId="2" borderId="6" xfId="0" applyFont="1" applyFill="1" applyBorder="1" applyAlignment="1">
      <alignment horizontal="left" vertical="top" wrapText="1"/>
    </xf>
    <xf numFmtId="0" fontId="24" fillId="2" borderId="7" xfId="0" applyFont="1" applyFill="1" applyBorder="1" applyAlignment="1">
      <alignment horizontal="left" vertical="top" wrapText="1"/>
    </xf>
    <xf numFmtId="164" fontId="0" fillId="6" borderId="2" xfId="0" applyNumberFormat="1" applyFill="1" applyBorder="1" applyAlignment="1">
      <alignment horizontal="left" vertical="top" wrapText="1"/>
    </xf>
    <xf numFmtId="164" fontId="0" fillId="6" borderId="4" xfId="0" applyNumberFormat="1" applyFill="1" applyBorder="1" applyAlignment="1">
      <alignment horizontal="left" vertical="top"/>
    </xf>
    <xf numFmtId="164" fontId="0" fillId="6" borderId="3" xfId="0" applyNumberFormat="1" applyFill="1" applyBorder="1" applyAlignment="1">
      <alignment horizontal="left" vertical="top"/>
    </xf>
    <xf numFmtId="0" fontId="4" fillId="6" borderId="1" xfId="0" applyFont="1" applyFill="1" applyBorder="1" applyAlignment="1">
      <alignment horizontal="left" vertical="top" wrapText="1"/>
    </xf>
    <xf numFmtId="0" fontId="2" fillId="2" borderId="2" xfId="0" applyFont="1" applyFill="1" applyBorder="1" applyAlignment="1">
      <alignment horizontal="left" vertical="center"/>
    </xf>
    <xf numFmtId="0" fontId="2" fillId="2" borderId="4" xfId="0" applyFont="1" applyFill="1" applyBorder="1" applyAlignment="1">
      <alignment horizontal="left" vertical="center"/>
    </xf>
    <xf numFmtId="0" fontId="2" fillId="2" borderId="3" xfId="0" applyFont="1" applyFill="1" applyBorder="1" applyAlignment="1">
      <alignment horizontal="left" vertical="center"/>
    </xf>
    <xf numFmtId="164" fontId="4" fillId="0" borderId="2" xfId="0" applyNumberFormat="1" applyFont="1" applyBorder="1" applyAlignment="1">
      <alignment horizontal="left" vertical="top" wrapText="1"/>
    </xf>
    <xf numFmtId="164" fontId="4" fillId="0" borderId="4"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left" vertical="top" wrapText="1"/>
    </xf>
    <xf numFmtId="0" fontId="0" fillId="4" borderId="0" xfId="0" applyFill="1" applyAlignment="1">
      <alignment horizontal="left" vertical="top"/>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6" borderId="25" xfId="0" applyFill="1" applyBorder="1" applyAlignment="1">
      <alignment horizontal="left" vertical="top" wrapText="1"/>
    </xf>
    <xf numFmtId="0" fontId="0" fillId="6" borderId="12" xfId="0" applyFill="1" applyBorder="1" applyAlignment="1">
      <alignment horizontal="left" vertical="top" wrapText="1"/>
    </xf>
    <xf numFmtId="0" fontId="0" fillId="6" borderId="26" xfId="0" applyFill="1" applyBorder="1" applyAlignment="1">
      <alignment horizontal="left" vertical="top" wrapText="1"/>
    </xf>
    <xf numFmtId="0" fontId="0" fillId="6" borderId="12" xfId="0" applyFill="1" applyBorder="1" applyAlignment="1">
      <alignment horizontal="center" vertical="top" wrapText="1"/>
    </xf>
    <xf numFmtId="0" fontId="0" fillId="12" borderId="8" xfId="0" applyFill="1" applyBorder="1" applyAlignment="1">
      <alignment horizontal="left" vertical="center" wrapText="1"/>
    </xf>
    <xf numFmtId="0" fontId="0" fillId="12" borderId="11" xfId="0" applyFill="1" applyBorder="1" applyAlignment="1">
      <alignment horizontal="left" vertical="center" wrapText="1"/>
    </xf>
    <xf numFmtId="0" fontId="0" fillId="12" borderId="9" xfId="0" applyFill="1" applyBorder="1" applyAlignment="1">
      <alignment horizontal="left" vertical="center" wrapText="1"/>
    </xf>
    <xf numFmtId="0" fontId="9" fillId="4" borderId="0" xfId="0" applyFont="1" applyFill="1" applyAlignment="1">
      <alignment horizontal="left"/>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4" fillId="0" borderId="9" xfId="0" applyFont="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1" fillId="2" borderId="34" xfId="0" applyFont="1" applyFill="1" applyBorder="1" applyAlignment="1">
      <alignment horizontal="left" vertical="center"/>
    </xf>
    <xf numFmtId="0" fontId="1" fillId="2" borderId="35" xfId="0" applyFont="1" applyFill="1" applyBorder="1" applyAlignment="1">
      <alignment horizontal="left" vertical="center"/>
    </xf>
    <xf numFmtId="0" fontId="1" fillId="2" borderId="36" xfId="0" applyFont="1" applyFill="1" applyBorder="1" applyAlignment="1">
      <alignment horizontal="left" vertical="center"/>
    </xf>
    <xf numFmtId="0" fontId="1" fillId="2" borderId="29" xfId="0" applyFont="1" applyFill="1" applyBorder="1" applyAlignment="1">
      <alignment horizontal="left" vertical="center"/>
    </xf>
    <xf numFmtId="0" fontId="1" fillId="2" borderId="37" xfId="0" applyFont="1" applyFill="1" applyBorder="1" applyAlignment="1">
      <alignment horizontal="left" vertical="center"/>
    </xf>
    <xf numFmtId="0" fontId="1" fillId="2" borderId="30" xfId="0" applyFont="1" applyFill="1" applyBorder="1" applyAlignment="1">
      <alignment horizontal="left" vertical="center"/>
    </xf>
    <xf numFmtId="0" fontId="0" fillId="12" borderId="5" xfId="0" applyFill="1" applyBorder="1" applyAlignment="1">
      <alignment horizontal="left" vertical="center" wrapText="1"/>
    </xf>
    <xf numFmtId="0" fontId="0" fillId="12" borderId="6" xfId="0" applyFill="1" applyBorder="1" applyAlignment="1">
      <alignment horizontal="left" vertical="center" wrapText="1"/>
    </xf>
    <xf numFmtId="0" fontId="0" fillId="12" borderId="7" xfId="0" applyFill="1" applyBorder="1" applyAlignment="1">
      <alignment horizontal="left" vertical="center" wrapText="1"/>
    </xf>
    <xf numFmtId="0" fontId="0" fillId="12" borderId="10" xfId="0" applyFill="1" applyBorder="1" applyAlignment="1">
      <alignment horizontal="left" vertical="center" wrapText="1"/>
    </xf>
    <xf numFmtId="0" fontId="0" fillId="12" borderId="0" xfId="0" applyFill="1" applyAlignment="1">
      <alignment horizontal="left" vertical="center" wrapText="1"/>
    </xf>
    <xf numFmtId="0" fontId="0" fillId="12" borderId="28" xfId="0"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9" fillId="4" borderId="11" xfId="0" applyFont="1" applyFill="1" applyBorder="1" applyAlignment="1">
      <alignment horizontal="left" vertical="center" wrapText="1"/>
    </xf>
    <xf numFmtId="0" fontId="0" fillId="5" borderId="0" xfId="0" applyFill="1" applyAlignment="1">
      <alignment horizontal="left" vertical="center" wrapText="1"/>
    </xf>
    <xf numFmtId="0" fontId="2" fillId="2" borderId="1" xfId="0" applyFont="1" applyFill="1" applyBorder="1" applyAlignment="1">
      <alignment horizontal="left" vertical="center"/>
    </xf>
    <xf numFmtId="0" fontId="0" fillId="0" borderId="1" xfId="0" applyBorder="1" applyAlignment="1">
      <alignment horizontal="left" vertical="top" wrapText="1"/>
    </xf>
    <xf numFmtId="0" fontId="0" fillId="0" borderId="4" xfId="0" applyBorder="1" applyAlignment="1">
      <alignment horizontal="left" vertical="top" wrapText="1"/>
    </xf>
    <xf numFmtId="0" fontId="6" fillId="6" borderId="2" xfId="0" applyFont="1" applyFill="1" applyBorder="1" applyAlignment="1">
      <alignment horizontal="left" vertical="top" wrapText="1"/>
    </xf>
    <xf numFmtId="0" fontId="0" fillId="6" borderId="4" xfId="0" applyFill="1" applyBorder="1" applyAlignment="1">
      <alignment horizontal="left" vertical="top" wrapText="1"/>
    </xf>
    <xf numFmtId="0" fontId="20" fillId="16" borderId="1" xfId="0" applyFont="1" applyFill="1" applyBorder="1" applyAlignment="1">
      <alignment horizontal="center" vertical="center"/>
    </xf>
    <xf numFmtId="0" fontId="0" fillId="6" borderId="2" xfId="0" applyFill="1" applyBorder="1" applyAlignment="1">
      <alignment horizontal="left" vertical="top" wrapText="1"/>
    </xf>
    <xf numFmtId="0" fontId="9" fillId="4" borderId="0" xfId="0" applyFont="1" applyFill="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6" borderId="3" xfId="0" applyFill="1" applyBorder="1" applyAlignment="1">
      <alignment horizontal="left" vertical="top" wrapText="1"/>
    </xf>
    <xf numFmtId="0" fontId="9" fillId="4" borderId="11" xfId="0" applyFont="1" applyFill="1" applyBorder="1" applyAlignment="1">
      <alignment horizontal="left" vertical="center"/>
    </xf>
    <xf numFmtId="0" fontId="0" fillId="6" borderId="4" xfId="0" applyFill="1" applyBorder="1" applyAlignment="1">
      <alignment horizontal="left" vertical="center" wrapText="1"/>
    </xf>
    <xf numFmtId="0" fontId="0" fillId="6" borderId="3" xfId="0" applyFill="1" applyBorder="1" applyAlignment="1">
      <alignment horizontal="left" vertical="center" wrapText="1"/>
    </xf>
    <xf numFmtId="0" fontId="6" fillId="6" borderId="4" xfId="0" applyFont="1" applyFill="1" applyBorder="1" applyAlignment="1">
      <alignment horizontal="left" vertical="top" wrapText="1"/>
    </xf>
    <xf numFmtId="0" fontId="9" fillId="4" borderId="0" xfId="0" applyFont="1" applyFill="1" applyAlignment="1">
      <alignment horizontal="left" vertical="center"/>
    </xf>
    <xf numFmtId="0" fontId="5" fillId="4" borderId="0" xfId="0" applyFont="1" applyFill="1" applyAlignment="1">
      <alignment horizontal="left" vertical="center"/>
    </xf>
    <xf numFmtId="0" fontId="5" fillId="4" borderId="11" xfId="0" applyFont="1" applyFill="1" applyBorder="1" applyAlignment="1">
      <alignment horizontal="left"/>
    </xf>
    <xf numFmtId="0" fontId="0" fillId="2" borderId="1" xfId="0" applyFill="1" applyBorder="1" applyAlignment="1">
      <alignment horizontal="left" vertical="top" wrapText="1"/>
    </xf>
    <xf numFmtId="0" fontId="5" fillId="12" borderId="2"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2" borderId="3" xfId="0" applyFont="1" applyFill="1" applyBorder="1" applyAlignment="1">
      <alignment horizontal="left" vertical="top" wrapText="1"/>
    </xf>
    <xf numFmtId="0" fontId="0" fillId="2" borderId="1" xfId="0" applyFill="1" applyBorder="1" applyAlignment="1">
      <alignment horizontal="left" wrapText="1"/>
    </xf>
    <xf numFmtId="0" fontId="1" fillId="2" borderId="1" xfId="0" applyFont="1" applyFill="1" applyBorder="1" applyAlignment="1">
      <alignment horizontal="left"/>
    </xf>
    <xf numFmtId="0" fontId="5" fillId="2" borderId="1" xfId="0" applyFont="1" applyFill="1" applyBorder="1" applyAlignment="1">
      <alignment horizontal="left" vertical="top" wrapText="1"/>
    </xf>
    <xf numFmtId="0" fontId="0" fillId="13"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cellXfs>
  <cellStyles count="2">
    <cellStyle name="Hipervínculo" xfId="1" builtinId="8"/>
    <cellStyle name="Normal" xfId="0" builtinId="0"/>
  </cellStyles>
  <dxfs count="347">
    <dxf>
      <numFmt numFmtId="0" formatCode="General"/>
    </dxf>
    <dxf>
      <numFmt numFmtId="164" formatCode="0.0"/>
    </dxf>
    <dxf>
      <numFmt numFmtId="0" formatCode="General"/>
    </dxf>
    <dxf>
      <numFmt numFmtId="164" formatCode="0.0"/>
    </dxf>
    <dxf>
      <font>
        <b/>
        <i val="0"/>
        <strike val="0"/>
        <condense val="0"/>
        <extend val="0"/>
        <outline val="0"/>
        <shadow val="0"/>
        <u val="none"/>
        <vertAlign val="baseline"/>
        <sz val="11"/>
        <color theme="1"/>
        <name val="Calibri"/>
        <scheme val="minor"/>
      </font>
    </dxf>
    <dxf>
      <numFmt numFmtId="0" formatCode="General"/>
    </dxf>
    <dxf>
      <numFmt numFmtId="164" formatCode="0.0"/>
    </dxf>
    <dxf>
      <numFmt numFmtId="164" formatCode="0.0"/>
    </dxf>
    <dxf>
      <numFmt numFmtId="164" formatCode="0.0"/>
    </dxf>
    <dxf>
      <numFmt numFmtId="164" formatCode="0.0"/>
    </dxf>
    <dxf>
      <numFmt numFmtId="0" formatCode="General"/>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0" formatCode="General"/>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0" formatCode="General"/>
    </dxf>
    <dxf>
      <numFmt numFmtId="164" formatCode="0.0"/>
    </dxf>
    <dxf>
      <numFmt numFmtId="164" formatCode="0.0"/>
    </dxf>
    <dxf>
      <font>
        <b/>
        <i val="0"/>
        <strike val="0"/>
        <condense val="0"/>
        <extend val="0"/>
        <outline val="0"/>
        <shadow val="0"/>
        <u val="none"/>
        <vertAlign val="baseline"/>
        <sz val="11"/>
        <color theme="1"/>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s>
  <tableStyles count="0" defaultTableStyle="TableStyleMedium2" defaultPivotStyle="PivotStyleLight16"/>
  <colors>
    <mruColors>
      <color rgb="FFFFFFFF"/>
      <color rgb="FFCCCCFF"/>
      <color rgb="FFF1C799"/>
      <color rgb="FFB8EAE5"/>
      <color rgb="FFB1C3F1"/>
      <color rgb="FFB3E5DE"/>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33564</xdr:colOff>
      <xdr:row>20</xdr:row>
      <xdr:rowOff>91166</xdr:rowOff>
    </xdr:from>
    <xdr:to>
      <xdr:col>10</xdr:col>
      <xdr:colOff>12109022</xdr:colOff>
      <xdr:row>23</xdr:row>
      <xdr:rowOff>433161</xdr:rowOff>
    </xdr:to>
    <xdr:pic>
      <xdr:nvPicPr>
        <xdr:cNvPr id="10" name="Picture 9">
          <a:extLst>
            <a:ext uri="{FF2B5EF4-FFF2-40B4-BE49-F238E27FC236}">
              <a16:creationId xmlns:a16="http://schemas.microsoft.com/office/drawing/2014/main" id="{8B00BDA5-0D1C-4721-AE84-44205552E8DE}"/>
            </a:ext>
          </a:extLst>
        </xdr:cNvPr>
        <xdr:cNvPicPr>
          <a:picLocks noChangeAspect="1"/>
        </xdr:cNvPicPr>
      </xdr:nvPicPr>
      <xdr:blipFill>
        <a:blip xmlns:r="http://schemas.openxmlformats.org/officeDocument/2006/relationships" r:embed="rId1"/>
        <a:stretch>
          <a:fillRect/>
        </a:stretch>
      </xdr:blipFill>
      <xdr:spPr>
        <a:xfrm>
          <a:off x="17321439" y="10473416"/>
          <a:ext cx="12075458" cy="2056495"/>
        </a:xfrm>
        <a:prstGeom prst="rect">
          <a:avLst/>
        </a:prstGeom>
      </xdr:spPr>
    </xdr:pic>
    <xdr:clientData/>
  </xdr:twoCellAnchor>
</xdr:wsDr>
</file>

<file path=xl/tables/table1.xml><?xml version="1.0" encoding="utf-8"?>
<table xmlns="http://schemas.openxmlformats.org/spreadsheetml/2006/main" id="1" name="YPYPNN" displayName="YPYPNN" ref="B2:B6" totalsRowShown="0" headerRowDxfId="33">
  <autoFilter ref="B2:B6"/>
  <tableColumns count="1">
    <tableColumn id="1" name="Y/PY/PN/N"/>
  </tableColumns>
  <tableStyleInfo name="TableStyleLight1" showFirstColumn="0" showLastColumn="0" showRowStripes="1" showColumnStripes="0"/>
</table>
</file>

<file path=xl/tables/table2.xml><?xml version="1.0" encoding="utf-8"?>
<table xmlns="http://schemas.openxmlformats.org/spreadsheetml/2006/main" id="2" name="SYWYPNN" displayName="SYWYPNN" ref="D2:D6" totalsRowShown="0">
  <autoFilter ref="D2:D6"/>
  <tableColumns count="1">
    <tableColumn id="1" name="SY/WY/PN/N"/>
  </tableColumns>
  <tableStyleInfo name="TableStyleLight1" showFirstColumn="0" showLastColumn="0" showRowStripes="1" showColumnStripes="0"/>
</table>
</file>

<file path=xl/tables/table3.xml><?xml version="1.0" encoding="utf-8"?>
<table xmlns="http://schemas.openxmlformats.org/spreadsheetml/2006/main" id="3" name="Domain1aAnswerChoices" displayName="Domain1aAnswerChoices" ref="F2:J38" totalsRowShown="0">
  <autoFilter ref="F2:J38"/>
  <tableColumns count="5">
    <tableColumn id="1" name="#" dataDxfId="32"/>
    <tableColumn id="2" name="Answer"/>
    <tableColumn id="3" name="Concatenate">
      <calculatedColumnFormula>_xlfn.CONCAT(F3,G3)</calculatedColumnFormula>
    </tableColumn>
    <tableColumn id="4" name="Action"/>
    <tableColumn id="5" name="Notes"/>
  </tableColumns>
  <tableStyleInfo name="TableStyleLight1" showFirstColumn="0" showLastColumn="0" showRowStripes="1" showColumnStripes="0"/>
</table>
</file>

<file path=xl/tables/table4.xml><?xml version="1.0" encoding="utf-8"?>
<table xmlns="http://schemas.openxmlformats.org/spreadsheetml/2006/main" id="4" name="NAYPYPNNNI" displayName="NAYPYPNNNI" ref="B8:B13" totalsRowShown="0">
  <autoFilter ref="B8:B13"/>
  <tableColumns count="1">
    <tableColumn id="1" name="Y/PY/PN/N/NI"/>
  </tableColumns>
  <tableStyleInfo name="TableStyleLight1" showFirstColumn="0" showLastColumn="0" showRowStripes="1" showColumnStripes="0"/>
</table>
</file>

<file path=xl/tables/table5.xml><?xml version="1.0" encoding="utf-8"?>
<table xmlns="http://schemas.openxmlformats.org/spreadsheetml/2006/main" id="5" name="Table16" displayName="Table16" ref="D8:D13" totalsRowShown="0">
  <autoFilter ref="D8:D13"/>
  <tableColumns count="1">
    <tableColumn id="1" name="Y/PY/WN/SN/NI"/>
  </tableColumns>
  <tableStyleInfo name="TableStyleLight1" showFirstColumn="0" showLastColumn="0" showRowStripes="1" showColumnStripes="0"/>
</table>
</file>

<file path=xl/tables/table6.xml><?xml version="1.0" encoding="utf-8"?>
<table xmlns="http://schemas.openxmlformats.org/spreadsheetml/2006/main" id="6" name="Table17" displayName="Table17" ref="B15:B20" totalsRowShown="0">
  <autoFilter ref="B15:B20"/>
  <tableColumns count="1">
    <tableColumn id="1" name="Y/PY/WN/SN/NI"/>
  </tableColumns>
  <tableStyleInfo name="TableStyleLight1" showFirstColumn="0" showLastColumn="0" showRowStripes="1" showColumnStripes="0"/>
</table>
</file>

<file path=xl/tables/table7.xml><?xml version="1.0" encoding="utf-8"?>
<table xmlns="http://schemas.openxmlformats.org/spreadsheetml/2006/main" id="7" name="RoBOptions" displayName="RoBOptions" ref="D15:D19" totalsRowShown="0">
  <autoFilter ref="D15:D19"/>
  <tableColumns count="1">
    <tableColumn id="1" name="RoB"/>
  </tableColumns>
  <tableStyleInfo name="TableStyleLight1" showFirstColumn="0" showLastColumn="0" showRowStripes="1" showColumnStripes="0"/>
</table>
</file>

<file path=xl/tables/table8.xml><?xml version="1.0" encoding="utf-8"?>
<table xmlns="http://schemas.openxmlformats.org/spreadsheetml/2006/main" id="8" name="directionofbias" displayName="directionofbias" ref="B22:B25" totalsRowShown="0">
  <autoFilter ref="B22:B25"/>
  <tableColumns count="1">
    <tableColumn id="1" name="direction of bias"/>
  </tableColumns>
  <tableStyleInfo name="TableStyleLight1" showFirstColumn="0" showLastColumn="0" showRowStripes="1" showColumnStripes="0"/>
</table>
</file>

<file path=xl/tables/table9.xml><?xml version="1.0" encoding="utf-8"?>
<table xmlns="http://schemas.openxmlformats.org/spreadsheetml/2006/main" id="9" name="threatensconclusions" displayName="threatensconclusions" ref="D22:D25" totalsRowShown="0">
  <autoFilter ref="D22:D25"/>
  <tableColumns count="1">
    <tableColumn id="1" name="threatens conclusions?"/>
  </tableColumns>
  <tableStyleInfo name="TableStyleLight1" showFirstColumn="0" showLastColumn="0" showRowStripes="1" showColumnStripes="0"/>
</table>
</file>

<file path=xl/tables/table10.xml><?xml version="1.0" encoding="utf-8"?>
<table xmlns="http://schemas.openxmlformats.org/spreadsheetml/2006/main" id="10" name="Domain1bAnswerChoices" displayName="Domain1bAnswerChoices" ref="L2:P38" totalsRowShown="0">
  <autoFilter ref="L2:P38"/>
  <tableColumns count="5">
    <tableColumn id="1" name="#" dataDxfId="31"/>
    <tableColumn id="2" name="Answer"/>
    <tableColumn id="3" name="Concatenate" dataDxfId="30">
      <calculatedColumnFormula>_xlfn.CONCAT(L3,M3)</calculatedColumnFormula>
    </tableColumn>
    <tableColumn id="4" name="Action" dataDxfId="29">
      <calculatedColumnFormula>IF(OR('Domain 1 vB'!G9="Y",'Domain 1 vB'!G9="PY"),"Go to question 1.2",IF(OR('Domain 1 vB'!G9="N",'Domain 1 vB'!G9="PN",'Domain 1 vB'!G9="NI"),"Go to question 1.4"))</calculatedColumnFormula>
    </tableColumn>
    <tableColumn id="5" name="Notes"/>
  </tableColumns>
  <tableStyleInfo name="TableStyleLight1" showFirstColumn="0" showLastColumn="0" showRowStripes="1" showColumnStripes="0"/>
</table>
</file>

<file path=xl/tables/table11.xml><?xml version="1.0" encoding="utf-8"?>
<table xmlns="http://schemas.openxmlformats.org/spreadsheetml/2006/main" id="11" name="YPYPNNNI" displayName="YPYPNNNI" ref="B27:B32" totalsRowShown="0">
  <autoFilter ref="B27:B32"/>
  <tableColumns count="1">
    <tableColumn id="1" name="Y/PY/PN/N/NI"/>
  </tableColumns>
  <tableStyleInfo name="TableStyleLight1" showFirstColumn="0" showLastColumn="0" showRowStripes="1" showColumnStripes="0"/>
</table>
</file>

<file path=xl/tables/table12.xml><?xml version="1.0" encoding="utf-8"?>
<table xmlns="http://schemas.openxmlformats.org/spreadsheetml/2006/main" id="12" name="YPYPNNNI13" displayName="YPYPNNNI13" ref="B34:B39" totalsRowShown="0">
  <autoFilter ref="B34:B39"/>
  <tableColumns count="1">
    <tableColumn id="1" name="SY/WY/PN/N/NI"/>
  </tableColumns>
  <tableStyleInfo name="TableStyleLight1" showFirstColumn="0" showLastColumn="0" showRowStripes="1" showColumnStripes="0"/>
</table>
</file>

<file path=xl/tables/table13.xml><?xml version="1.0" encoding="utf-8"?>
<table xmlns="http://schemas.openxmlformats.org/spreadsheetml/2006/main" id="13" name="Table1614" displayName="Table1614" ref="D27:D32" totalsRowShown="0">
  <autoFilter ref="D27:D32"/>
  <tableColumns count="1">
    <tableColumn id="1" name="Y/PY/WN/SN/NI"/>
  </tableColumns>
  <tableStyleInfo name="TableStyleLight1" showFirstColumn="0" showLastColumn="0" showRowStripes="1" showColumnStripes="0"/>
</table>
</file>

<file path=xl/tables/table14.xml><?xml version="1.0" encoding="utf-8"?>
<table xmlns="http://schemas.openxmlformats.org/spreadsheetml/2006/main" id="14" name="Table161415" displayName="Table161415" ref="B41:B46" totalsRowShown="0">
  <autoFilter ref="B41:B46"/>
  <tableColumns count="1">
    <tableColumn id="1" name="SY/WY/PN/N/NI"/>
  </tableColumns>
  <tableStyleInfo name="TableStyleLight1" showFirstColumn="0" showLastColumn="0" showRowStripes="1" showColumnStripes="0"/>
</table>
</file>

<file path=xl/tables/table15.xml><?xml version="1.0" encoding="utf-8"?>
<table xmlns="http://schemas.openxmlformats.org/spreadsheetml/2006/main" id="15" name="directionofbias16" displayName="directionofbias16" ref="B48:B53" totalsRowShown="0">
  <autoFilter ref="B48:B53"/>
  <tableColumns count="1">
    <tableColumn id="1" name="direction of bias 2"/>
  </tableColumns>
  <tableStyleInfo name="TableStyleLight1" showFirstColumn="0" showLastColumn="0" showRowStripes="1" showColumnStripes="0"/>
</table>
</file>

<file path=xl/tables/table16.xml><?xml version="1.0" encoding="utf-8"?>
<table xmlns="http://schemas.openxmlformats.org/spreadsheetml/2006/main" id="16" name="Domain2aAnswerChoices" displayName="Domain2aAnswerChoices" ref="R2:V27" totalsRowShown="0">
  <autoFilter ref="R2:V27"/>
  <tableColumns count="5">
    <tableColumn id="1" name="#" dataDxfId="28"/>
    <tableColumn id="2" name="Answer"/>
    <tableColumn id="3" name="Concatenate" dataDxfId="27">
      <calculatedColumnFormula>_xlfn.CONCAT(R3,S3)</calculatedColumnFormula>
    </tableColumn>
    <tableColumn id="4" name="Action"/>
    <tableColumn id="5" name="Notes"/>
  </tableColumns>
  <tableStyleInfo name="TableStyleLight1" showFirstColumn="0" showLastColumn="0" showRowStripes="1" showColumnStripes="0"/>
</table>
</file>

<file path=xl/tables/table17.xml><?xml version="1.0" encoding="utf-8"?>
<table xmlns="http://schemas.openxmlformats.org/spreadsheetml/2006/main" id="25" name="YPYPNNNI26" displayName="YPYPNNNI26" ref="D34:D39" totalsRowShown="0">
  <autoFilter ref="D34:D39"/>
  <tableColumns count="1">
    <tableColumn id="1" name="Y/PY/WN/SN"/>
  </tableColumns>
  <tableStyleInfo name="TableStyleLight1" showFirstColumn="0" showLastColumn="0" showRowStripes="1" showColumnStripes="0"/>
</table>
</file>

<file path=xl/tables/table18.xml><?xml version="1.0" encoding="utf-8"?>
<table xmlns="http://schemas.openxmlformats.org/spreadsheetml/2006/main" id="26" name="Domain3AnswerChoices" displayName="Domain3AnswerChoices" ref="AJ2:AO36" totalsRowShown="0">
  <autoFilter ref="AJ2:AO36"/>
  <tableColumns count="6">
    <tableColumn id="1" name="#" dataDxfId="26"/>
    <tableColumn id="2" name="Answer"/>
    <tableColumn id="3" name="Concatenate" dataDxfId="25">
      <calculatedColumnFormula>_xlfn.CONCAT(AJ3,AK3)</calculatedColumnFormula>
    </tableColumn>
    <tableColumn id="4" name="Action"/>
    <tableColumn id="6" name="Temp Bias"/>
    <tableColumn id="5" name="Notes"/>
  </tableColumns>
  <tableStyleInfo name="TableStyleLight1" showFirstColumn="0" showLastColumn="0" showRowStripes="1" showColumnStripes="0"/>
</table>
</file>

<file path=xl/tables/table19.xml><?xml version="1.0" encoding="utf-8"?>
<table xmlns="http://schemas.openxmlformats.org/spreadsheetml/2006/main" id="27" name="EstimatedEffect1920242528" displayName="EstimatedEffect1920242528" ref="AQ2:AU9" totalsRowShown="0">
  <autoFilter ref="AQ2:AU9"/>
  <tableColumns count="5">
    <tableColumn id="1" name="#" dataDxfId="24"/>
    <tableColumn id="2" name="Answer" dataDxfId="23">
      <calculatedColumnFormula>'Domain 3'!G8</calculatedColumnFormula>
    </tableColumn>
    <tableColumn id="3" name="Concatenate" dataDxfId="22">
      <calculatedColumnFormula>_xlfn.CONCAT(AQ3,AR3)</calculatedColumnFormula>
    </tableColumn>
    <tableColumn id="4" name="Bias" dataDxfId="21">
      <calculatedColumnFormula>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calculatedColumnFormula>
    </tableColumn>
    <tableColumn id="5" name="Notes"/>
  </tableColumns>
  <tableStyleInfo name="TableStyleLight1" showFirstColumn="0" showLastColumn="0" showRowStripes="1" showColumnStripes="0"/>
</table>
</file>

<file path=xl/tables/table20.xml><?xml version="1.0" encoding="utf-8"?>
<table xmlns="http://schemas.openxmlformats.org/spreadsheetml/2006/main" id="28" name="Domain4AnswerChoices" displayName="Domain4AnswerChoices" ref="AW2:BA12" totalsRowShown="0">
  <autoFilter ref="AW2:BA12"/>
  <tableColumns count="5">
    <tableColumn id="1" name="#" dataDxfId="20"/>
    <tableColumn id="2" name="Answer"/>
    <tableColumn id="3" name="Concatenate" dataDxfId="19">
      <calculatedColumnFormula>_xlfn.CONCAT(AW3,AX3)</calculatedColumnFormula>
    </tableColumn>
    <tableColumn id="4" name="Action"/>
    <tableColumn id="5" name="Notes"/>
  </tableColumns>
  <tableStyleInfo name="TableStyleLight1" showFirstColumn="0" showLastColumn="0" showRowStripes="1" showColumnStripes="0"/>
</table>
</file>

<file path=xl/tables/table21.xml><?xml version="1.0" encoding="utf-8"?>
<table xmlns="http://schemas.openxmlformats.org/spreadsheetml/2006/main" id="29" name="Domain5AnswerChoices" displayName="Domain5AnswerChoices" ref="BC2:BG50" totalsRowShown="0">
  <autoFilter ref="BC2:BG50"/>
  <tableColumns count="5">
    <tableColumn id="1" name="#" dataDxfId="18"/>
    <tableColumn id="2" name="Answer"/>
    <tableColumn id="3" name="Concatenate" dataDxfId="17">
      <calculatedColumnFormula>_xlfn.CONCAT(BC3,BD3)</calculatedColumnFormula>
    </tableColumn>
    <tableColumn id="4" name="Action"/>
    <tableColumn id="5" name="Notes"/>
  </tableColumns>
  <tableStyleInfo name="TableStyleLight1" showFirstColumn="0" showLastColumn="0" showRowStripes="1" showColumnStripes="0"/>
</table>
</file>

<file path=xl/tables/table22.xml><?xml version="1.0" encoding="utf-8"?>
<table xmlns="http://schemas.openxmlformats.org/spreadsheetml/2006/main" id="30" name="Domain6AnswerChoices" displayName="Domain6AnswerChoices" ref="BI2:BM22" totalsRowShown="0">
  <autoFilter ref="BI2:BM22"/>
  <tableColumns count="5">
    <tableColumn id="1" name="#" dataDxfId="16"/>
    <tableColumn id="2" name="Answer"/>
    <tableColumn id="3" name="Concatenate" dataDxfId="15">
      <calculatedColumnFormula>_xlfn.CONCAT(BI3,BJ3)</calculatedColumnFormula>
    </tableColumn>
    <tableColumn id="4" name="Action"/>
    <tableColumn id="5" name="Notes"/>
  </tableColumns>
  <tableStyleInfo name="TableStyleLight1" showFirstColumn="0" showLastColumn="0" showRowStripes="1" showColumnStripes="0"/>
</table>
</file>

<file path=xl/tables/table23.xml><?xml version="1.0" encoding="utf-8"?>
<table xmlns="http://schemas.openxmlformats.org/spreadsheetml/2006/main" id="31" name="Domain7AnswerChoices" displayName="Domain7AnswerChoices" ref="BO2:BS27" totalsRowShown="0">
  <autoFilter ref="BO2:BS27"/>
  <tableColumns count="5">
    <tableColumn id="1" name="#" dataDxfId="14"/>
    <tableColumn id="2" name="Answer"/>
    <tableColumn id="3" name="Concatenate" dataDxfId="13">
      <calculatedColumnFormula>_xlfn.CONCAT(BO3,BP3)</calculatedColumnFormula>
    </tableColumn>
    <tableColumn id="4" name="Action"/>
    <tableColumn id="5" name="Notes"/>
  </tableColumns>
  <tableStyleInfo name="TableStyleLight1" showFirstColumn="0" showLastColumn="0" showRowStripes="1" showColumnStripes="0"/>
</table>
</file>

<file path=xl/tables/table24.xml><?xml version="1.0" encoding="utf-8"?>
<table xmlns="http://schemas.openxmlformats.org/spreadsheetml/2006/main" id="32" name="Domain7AnswerChoices33" displayName="Domain7AnswerChoices33" ref="BU2:BW6" totalsRowShown="0">
  <autoFilter ref="BU2:BW6"/>
  <tableColumns count="3">
    <tableColumn id="1" name="#" dataDxfId="12"/>
    <tableColumn id="2" name="Answer" dataDxfId="11">
      <calculatedColumnFormula>'Domain 7'!G8</calculatedColumnFormula>
    </tableColumn>
    <tableColumn id="3" name="Concatenate" dataDxfId="10">
      <calculatedColumnFormula>_xlfn.CONCAT(BU3,BV3)</calculatedColumnFormula>
    </tableColumn>
  </tableColumns>
  <tableStyleInfo name="TableStyleLight1" showFirstColumn="0" showLastColumn="0" showRowStripes="1" showColumnStripes="0"/>
</table>
</file>

<file path=xl/tables/table25.xml><?xml version="1.0" encoding="utf-8"?>
<table xmlns="http://schemas.openxmlformats.org/spreadsheetml/2006/main" id="33" name="Domain7AnswerChoices3334" displayName="Domain7AnswerChoices3334" ref="BU8:BW9" totalsRowShown="0">
  <autoFilter ref="BU8:BW9"/>
  <tableColumns count="3">
    <tableColumn id="1" name="N/PN" dataDxfId="9">
      <calculatedColumnFormula>COUNTIF(Domain7AnswerChoices33[Answer],"PN") + COUNTIF(Domain7AnswerChoices33[Answer],"N")</calculatedColumnFormula>
    </tableColumn>
    <tableColumn id="2" name="NI" dataDxfId="8">
      <calculatedColumnFormula>COUNTIF(Domain7AnswerChoices33[Answer],"NI")</calculatedColumnFormula>
    </tableColumn>
    <tableColumn id="3" name="Y/PY" dataDxfId="7">
      <calculatedColumnFormula>COUNTIF(Domain7AnswerChoices33[Answer],"Y") + COUNTIF(Domain7AnswerChoices33[Answer],"PY")</calculatedColumnFormula>
    </tableColumn>
  </tableColumns>
  <tableStyleInfo name="TableStyleLight1" showFirstColumn="0" showLastColumn="0" showRowStripes="1" showColumnStripes="0"/>
</table>
</file>

<file path=xl/tables/table26.xml><?xml version="1.0" encoding="utf-8"?>
<table xmlns="http://schemas.openxmlformats.org/spreadsheetml/2006/main" id="34" name="PreliminaryConsiderations" displayName="PreliminaryConsiderations" ref="BY2:CC38" totalsRowShown="0">
  <autoFilter ref="BY2:CC38"/>
  <tableColumns count="5">
    <tableColumn id="1" name="#" dataDxfId="6"/>
    <tableColumn id="2" name="Answer"/>
    <tableColumn id="3" name="Concatenate" dataDxfId="5">
      <calculatedColumnFormula>_xlfn.CONCAT(BY3,BZ3)</calculatedColumnFormula>
    </tableColumn>
    <tableColumn id="4" name="Action"/>
    <tableColumn id="5" name="Notes"/>
  </tableColumns>
  <tableStyleInfo name="TableStyleLight1" showFirstColumn="0" showLastColumn="0" showRowStripes="1" showColumnStripes="0"/>
</table>
</file>

<file path=xl/tables/table27.xml><?xml version="1.0" encoding="utf-8"?>
<table xmlns="http://schemas.openxmlformats.org/spreadsheetml/2006/main" id="36" name="Table36" displayName="Table36" ref="D41:D45" totalsRowShown="0">
  <autoFilter ref="D41:D45"/>
  <tableColumns count="1">
    <tableColumn id="1" name="SY/WY/PN/N"/>
  </tableColumns>
  <tableStyleInfo name="TableStyleLight1" showFirstColumn="0" showLastColumn="0" showRowStripes="1" showColumnStripes="0"/>
</table>
</file>

<file path=xl/tables/table28.xml><?xml version="1.0" encoding="utf-8"?>
<table xmlns="http://schemas.openxmlformats.org/spreadsheetml/2006/main" id="35" name="Table3636" displayName="Table3636" ref="B55:B60" totalsRowShown="0">
  <autoFilter ref="B55:B60"/>
  <tableColumns count="1">
    <tableColumn id="1" name="Y/PY/SN/WN/NI"/>
  </tableColumns>
  <tableStyleInfo name="TableStyleLight1" showFirstColumn="0" showLastColumn="0" showRowStripes="1" showColumnStripes="0"/>
</table>
</file>

<file path=xl/tables/table29.xml><?xml version="1.0" encoding="utf-8"?>
<table xmlns="http://schemas.openxmlformats.org/spreadsheetml/2006/main" id="37" name="Table363638" displayName="Table363638" ref="D55:D58" totalsRowShown="0">
  <autoFilter ref="D55:D58"/>
  <tableColumns count="1">
    <tableColumn id="1" name="Part D"/>
  </tableColumns>
  <tableStyleInfo name="TableStyleLight1" showFirstColumn="0" showLastColumn="0" showRowStripes="1" showColumnStripes="0"/>
</table>
</file>

<file path=xl/tables/table30.xml><?xml version="1.0" encoding="utf-8"?>
<table xmlns="http://schemas.openxmlformats.org/spreadsheetml/2006/main" id="38" name="Table363639" displayName="Table363639" ref="B62:B67" totalsRowShown="0">
  <autoFilter ref="B62:B67"/>
  <tableColumns count="1">
    <tableColumn id="1" name="Y/PY/SN/WN/NI"/>
  </tableColumns>
  <tableStyleInfo name="TableStyleLight1" showFirstColumn="0" showLastColumn="0" showRowStripes="1" showColumnStripes="0"/>
</table>
</file>

<file path=xl/tables/table31.xml><?xml version="1.0" encoding="utf-8"?>
<table xmlns="http://schemas.openxmlformats.org/spreadsheetml/2006/main" id="39" name="Table36363940" displayName="Table36363940" ref="B69:B74" totalsRowShown="0">
  <autoFilter ref="B69:B74"/>
  <tableColumns count="1">
    <tableColumn id="1" name="Overall"/>
  </tableColumns>
  <tableStyleInfo name="TableStyleLight1" showFirstColumn="0" showLastColumn="0" showRowStripes="1" showColumnStripes="0"/>
</table>
</file>

<file path=xl/tables/table32.xml><?xml version="1.0" encoding="utf-8"?>
<table xmlns="http://schemas.openxmlformats.org/spreadsheetml/2006/main" id="17" name="YPYPNN18" displayName="YPYPNN18" ref="D62:D67" totalsRowShown="0" headerRowDxfId="4">
  <autoFilter ref="D62:D67"/>
  <tableColumns count="1">
    <tableColumn id="1" name="NA/Y/PY/PN/N"/>
  </tableColumns>
  <tableStyleInfo name="TableStyleLight1" showFirstColumn="0" showLastColumn="0" showRowStripes="1" showColumnStripes="0"/>
</table>
</file>

<file path=xl/tables/table33.xml><?xml version="1.0" encoding="utf-8"?>
<table xmlns="http://schemas.openxmlformats.org/spreadsheetml/2006/main" id="18" name="Table18" displayName="Table18" ref="B76:B82" totalsRowShown="0">
  <autoFilter ref="B76:B82"/>
  <tableColumns count="1">
    <tableColumn id="1" name="NA/Y/PY/PN/N/NI"/>
  </tableColumns>
  <tableStyleInfo name="TableStyleLight1" showFirstColumn="0" showLastColumn="0" showRowStripes="1" showColumnStripes="0"/>
</table>
</file>

<file path=xl/tables/table34.xml><?xml version="1.0" encoding="utf-8"?>
<table xmlns="http://schemas.openxmlformats.org/spreadsheetml/2006/main" id="21" name="Table21" displayName="Table21" ref="D69:D72" totalsRowShown="0">
  <autoFilter ref="D69:D72"/>
  <tableColumns count="1">
    <tableColumn id="1" name="Exposure"/>
  </tableColumns>
  <tableStyleInfo name="TableStyleLight1" showFirstColumn="0" showLastColumn="0" showRowStripes="1" showColumnStripes="0"/>
</table>
</file>

<file path=xl/tables/table35.xml><?xml version="1.0" encoding="utf-8"?>
<table xmlns="http://schemas.openxmlformats.org/spreadsheetml/2006/main" id="23" name="Table1724" displayName="Table1724" ref="D76:D82" totalsRowShown="0">
  <autoFilter ref="D76:D82"/>
  <tableColumns count="1">
    <tableColumn id="1" name="NA/Y/PY/WN/SN/NI"/>
  </tableColumns>
  <tableStyleInfo name="TableStyleLight1" showFirstColumn="0" showLastColumn="0" showRowStripes="1" showColumnStripes="0"/>
</table>
</file>

<file path=xl/tables/table36.xml><?xml version="1.0" encoding="utf-8"?>
<table xmlns="http://schemas.openxmlformats.org/spreadsheetml/2006/main" id="40" name="Table40" displayName="Table40" ref="B84:B87" totalsRowShown="0">
  <autoFilter ref="B84:B87"/>
  <tableColumns count="1">
    <tableColumn id="1" name="Direction of bias"/>
  </tableColumns>
  <tableStyleInfo name="TableStyleLight1" showFirstColumn="0" showLastColumn="0" showRowStripes="1" showColumnStripes="0"/>
</table>
</file>

<file path=xl/tables/table37.xml><?xml version="1.0" encoding="utf-8"?>
<table xmlns="http://schemas.openxmlformats.org/spreadsheetml/2006/main" id="41" name="Table4042" displayName="Table4042" ref="B89:B94" totalsRowShown="0">
  <autoFilter ref="B89:B94"/>
  <tableColumns count="1">
    <tableColumn id="1" name="Direction of bias"/>
  </tableColumns>
  <tableStyleInfo name="TableStyleLight1" showFirstColumn="0" showLastColumn="0" showRowStripes="1" showColumnStripes="0"/>
</table>
</file>

<file path=xl/tables/table38.xml><?xml version="1.0" encoding="utf-8"?>
<table xmlns="http://schemas.openxmlformats.org/spreadsheetml/2006/main" id="19" name="Domain2bAnswerChoices" displayName="Domain2bAnswerChoices" ref="X2:AB27" totalsRowShown="0">
  <autoFilter ref="X2:AB27"/>
  <tableColumns count="5">
    <tableColumn id="1" name="#" dataDxfId="3"/>
    <tableColumn id="2" name="Answer"/>
    <tableColumn id="3" name="Concatenate" dataDxfId="2">
      <calculatedColumnFormula>_xlfn.CONCAT(X3,Y3)</calculatedColumnFormula>
    </tableColumn>
    <tableColumn id="4" name="Action"/>
    <tableColumn id="5" name="Notes"/>
  </tableColumns>
  <tableStyleInfo name="TableStyleLight1" showFirstColumn="0" showLastColumn="0" showRowStripes="1" showColumnStripes="0"/>
</table>
</file>

<file path=xl/tables/table39.xml><?xml version="1.0" encoding="utf-8"?>
<table xmlns="http://schemas.openxmlformats.org/spreadsheetml/2006/main" id="20" name="Domain2cAnswerChoices" displayName="Domain2cAnswerChoices" ref="AD2:AH27" totalsRowShown="0">
  <autoFilter ref="AD2:AH27"/>
  <tableColumns count="5">
    <tableColumn id="1" name="#" dataDxfId="1"/>
    <tableColumn id="2" name="Answer"/>
    <tableColumn id="3" name="Concatenate" dataDxfId="0">
      <calculatedColumnFormula>_xlfn.CONCAT(AD3,AE3)</calculatedColumnFormula>
    </tableColumn>
    <tableColumn id="4" name="Action"/>
    <tableColumn id="5" name="Notes"/>
  </tableColumns>
  <tableStyleInfo name="TableStyleLight1" showFirstColumn="0" showLastColumn="0" showRowStripes="1" showColumnStripes="0"/>
</table>
</file>

<file path=xl/tables/table40.xml><?xml version="1.0" encoding="utf-8"?>
<table xmlns="http://schemas.openxmlformats.org/spreadsheetml/2006/main" id="22" name="Table22" displayName="Table22" ref="D84:D89" totalsRowShown="0">
  <autoFilter ref="D84:D89"/>
  <tableColumns count="1">
    <tableColumn id="1" name="SY/WY/PN/N/NI"/>
  </tableColumns>
  <tableStyleInfo name="TableStyleLight1" showFirstColumn="0" showLastColumn="0" showRowStripes="1" showColumnStripes="0"/>
</table>
</file>

<file path=xl/tables/table41.xml><?xml version="1.0" encoding="utf-8"?>
<table xmlns="http://schemas.openxmlformats.org/spreadsheetml/2006/main" id="24" name="Table24" displayName="Table24" ref="B96:B101" totalsRowShown="0">
  <autoFilter ref="B96:B101"/>
  <tableColumns count="1">
    <tableColumn id="1" name="SY/WY/PN/N/NI"/>
  </tableColumns>
  <tableStyleInfo name="TableStyleLight1" showFirstColumn="0" showLastColumn="0" showRowStripes="1" showColumnStripes="0"/>
</table>
</file>

<file path=xl/tables/table42.xml><?xml version="1.0" encoding="utf-8"?>
<table xmlns="http://schemas.openxmlformats.org/spreadsheetml/2006/main" id="43" name="Table43" displayName="Table43" ref="D96:D101" totalsRowShown="0">
  <autoFilter ref="D96:D101"/>
  <tableColumns count="1">
    <tableColumn id="1" name="Y/PY/WN/SN/NI"/>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3" Type="http://schemas.openxmlformats.org/officeDocument/2006/relationships/table" Target="../tables/table2.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E7" sqref="E7"/>
    </sheetView>
  </sheetViews>
  <sheetFormatPr baseColWidth="10" defaultColWidth="0" defaultRowHeight="15" zeroHeight="1" x14ac:dyDescent="0.25"/>
  <cols>
    <col min="1" max="1" width="1.28515625" style="5" customWidth="1"/>
    <col min="2" max="2" width="31.5703125" style="5" customWidth="1"/>
    <col min="3" max="3" width="1.28515625" style="5" customWidth="1"/>
    <col min="4" max="4" width="17.7109375" style="5" customWidth="1"/>
    <col min="5" max="5" width="94.85546875" style="5" customWidth="1"/>
    <col min="6" max="6" width="8.7109375" style="5" customWidth="1"/>
    <col min="7" max="16384" width="8.7109375" style="5" hidden="1"/>
  </cols>
  <sheetData>
    <row r="1" spans="2:5" x14ac:dyDescent="0.25"/>
    <row r="2" spans="2:5" ht="18.75" x14ac:dyDescent="0.3">
      <c r="B2" s="95" t="s">
        <v>0</v>
      </c>
      <c r="D2" s="75" t="s">
        <v>1</v>
      </c>
      <c r="E2" s="74"/>
    </row>
    <row r="3" spans="2:5" x14ac:dyDescent="0.25">
      <c r="B3" s="96" t="s">
        <v>2</v>
      </c>
      <c r="D3" s="88" t="s">
        <v>3</v>
      </c>
      <c r="E3" s="85"/>
    </row>
    <row r="4" spans="2:5" x14ac:dyDescent="0.25">
      <c r="B4" s="96" t="s">
        <v>4</v>
      </c>
      <c r="D4" s="86" t="s">
        <v>5</v>
      </c>
      <c r="E4" s="87"/>
    </row>
    <row r="5" spans="2:5" x14ac:dyDescent="0.25">
      <c r="B5" s="96" t="s">
        <v>6</v>
      </c>
    </row>
    <row r="6" spans="2:5" x14ac:dyDescent="0.25">
      <c r="B6" s="96" t="s">
        <v>7</v>
      </c>
      <c r="D6" s="79" t="s">
        <v>8</v>
      </c>
      <c r="E6" s="80"/>
    </row>
    <row r="7" spans="2:5" x14ac:dyDescent="0.25">
      <c r="B7" s="96" t="s">
        <v>9</v>
      </c>
      <c r="D7" s="81" t="s">
        <v>10</v>
      </c>
      <c r="E7" s="82"/>
    </row>
    <row r="8" spans="2:5" x14ac:dyDescent="0.25">
      <c r="B8" s="96" t="s">
        <v>11</v>
      </c>
      <c r="D8" s="81" t="s">
        <v>12</v>
      </c>
      <c r="E8" s="82"/>
    </row>
    <row r="9" spans="2:5" x14ac:dyDescent="0.25">
      <c r="B9" s="96" t="s">
        <v>13</v>
      </c>
      <c r="D9" s="81" t="s">
        <v>14</v>
      </c>
      <c r="E9" s="82"/>
    </row>
    <row r="10" spans="2:5" x14ac:dyDescent="0.25">
      <c r="B10" s="96" t="s">
        <v>15</v>
      </c>
      <c r="D10" s="81" t="s">
        <v>16</v>
      </c>
      <c r="E10" s="82"/>
    </row>
    <row r="11" spans="2:5" x14ac:dyDescent="0.25">
      <c r="B11" s="96" t="s">
        <v>17</v>
      </c>
      <c r="D11" s="81" t="s">
        <v>18</v>
      </c>
      <c r="E11" s="82"/>
    </row>
    <row r="12" spans="2:5" x14ac:dyDescent="0.25">
      <c r="B12" s="96" t="s">
        <v>19</v>
      </c>
      <c r="D12" s="81" t="s">
        <v>20</v>
      </c>
      <c r="E12" s="82"/>
    </row>
    <row r="13" spans="2:5" x14ac:dyDescent="0.25">
      <c r="B13" s="96" t="s">
        <v>21</v>
      </c>
      <c r="D13" s="83" t="s">
        <v>22</v>
      </c>
      <c r="E13" s="84"/>
    </row>
    <row r="14" spans="2:5" x14ac:dyDescent="0.25">
      <c r="B14" s="96" t="s">
        <v>23</v>
      </c>
    </row>
    <row r="15" spans="2:5" ht="21.6" customHeight="1" x14ac:dyDescent="0.25">
      <c r="B15" s="96" t="s">
        <v>24</v>
      </c>
      <c r="D15" s="133" t="s">
        <v>25</v>
      </c>
      <c r="E15" s="134"/>
    </row>
    <row r="16" spans="2:5" ht="20.45" customHeight="1" x14ac:dyDescent="0.25">
      <c r="B16" s="96" t="s">
        <v>26</v>
      </c>
      <c r="D16" s="135"/>
      <c r="E16" s="136"/>
    </row>
    <row r="17" spans="2:5" ht="21.6" customHeight="1" x14ac:dyDescent="0.25">
      <c r="B17" s="96" t="s">
        <v>27</v>
      </c>
      <c r="D17" s="135"/>
      <c r="E17" s="136"/>
    </row>
    <row r="18" spans="2:5" ht="25.5" customHeight="1" x14ac:dyDescent="0.25">
      <c r="D18" s="137" t="s">
        <v>28</v>
      </c>
      <c r="E18" s="138"/>
    </row>
    <row r="19" spans="2:5" ht="41.45" customHeight="1" x14ac:dyDescent="0.25">
      <c r="D19" s="135" t="s">
        <v>29</v>
      </c>
      <c r="E19" s="136"/>
    </row>
    <row r="20" spans="2:5" ht="36.75" x14ac:dyDescent="0.25">
      <c r="B20" s="100" t="s">
        <v>30</v>
      </c>
      <c r="D20" s="76" t="s">
        <v>31</v>
      </c>
      <c r="E20" s="76" t="s">
        <v>32</v>
      </c>
    </row>
    <row r="21" spans="2:5" x14ac:dyDescent="0.25">
      <c r="B21" s="95" t="s">
        <v>33</v>
      </c>
      <c r="D21" s="77" t="s">
        <v>34</v>
      </c>
      <c r="E21" s="78" t="s">
        <v>35</v>
      </c>
    </row>
    <row r="22" spans="2:5" ht="14.45" customHeight="1" x14ac:dyDescent="0.25">
      <c r="B22" s="139"/>
      <c r="D22" s="77" t="s">
        <v>36</v>
      </c>
      <c r="E22" s="78" t="s">
        <v>37</v>
      </c>
    </row>
    <row r="23" spans="2:5" x14ac:dyDescent="0.25">
      <c r="B23" s="139"/>
      <c r="D23" s="77" t="s">
        <v>38</v>
      </c>
      <c r="E23" s="78" t="s">
        <v>39</v>
      </c>
    </row>
    <row r="24" spans="2:5" ht="15.6" customHeight="1" x14ac:dyDescent="0.25">
      <c r="B24" s="139"/>
      <c r="D24" s="77" t="s">
        <v>40</v>
      </c>
      <c r="E24" s="78" t="s">
        <v>41</v>
      </c>
    </row>
    <row r="25" spans="2:5" ht="26.1" customHeight="1" x14ac:dyDescent="0.25">
      <c r="D25" s="142" t="s">
        <v>42</v>
      </c>
      <c r="E25" s="143"/>
    </row>
    <row r="26" spans="2:5" ht="58.5" customHeight="1" x14ac:dyDescent="0.25">
      <c r="D26" s="135" t="s">
        <v>43</v>
      </c>
      <c r="E26" s="136"/>
    </row>
    <row r="27" spans="2:5" s="89" customFormat="1" ht="29.1" customHeight="1" x14ac:dyDescent="0.2">
      <c r="D27" s="135" t="s">
        <v>44</v>
      </c>
      <c r="E27" s="136"/>
    </row>
    <row r="28" spans="2:5" ht="66" customHeight="1" x14ac:dyDescent="0.25">
      <c r="D28" s="135" t="s">
        <v>45</v>
      </c>
      <c r="E28" s="136"/>
    </row>
    <row r="29" spans="2:5" x14ac:dyDescent="0.25">
      <c r="D29" s="81"/>
      <c r="E29" s="82"/>
    </row>
    <row r="30" spans="2:5" ht="43.5" customHeight="1" x14ac:dyDescent="0.25">
      <c r="D30" s="140" t="s">
        <v>46</v>
      </c>
      <c r="E30" s="141"/>
    </row>
    <row r="31" spans="2:5" x14ac:dyDescent="0.25"/>
    <row r="32" spans="2:5" x14ac:dyDescent="0.25"/>
    <row r="33" x14ac:dyDescent="0.25"/>
    <row r="34" x14ac:dyDescent="0.25"/>
  </sheetData>
  <mergeCells count="9">
    <mergeCell ref="D15:E17"/>
    <mergeCell ref="D18:E18"/>
    <mergeCell ref="B22:B24"/>
    <mergeCell ref="D30:E30"/>
    <mergeCell ref="D19:E19"/>
    <mergeCell ref="D25:E25"/>
    <mergeCell ref="D27:E27"/>
    <mergeCell ref="D28:E28"/>
    <mergeCell ref="D26:E26"/>
  </mergeCells>
  <hyperlinks>
    <hyperlink ref="B4" location="'Preliminary Considerations A-D'!A1" display="Go to Preliminary Considerations A-D"/>
    <hyperlink ref="B5" location="'Preliminary Considerations E'!A1" display="Go to Preliminary Considerations E"/>
    <hyperlink ref="B6" location="'Domain 1 vA'!A1" display="Go to Domain 1 vA"/>
    <hyperlink ref="B7" location="'Domain 1 vB'!A1" display="Go to Domain 1 vB"/>
    <hyperlink ref="B8" location="'Domain 2 vA'!A1" display="Go to Domain 2 vA"/>
    <hyperlink ref="B9" location="'Domain 2 vB'!A1" display="Go to Domain 2 vB"/>
    <hyperlink ref="B10" location="'Domain 2 vC'!A1" display="Go to Domain 2 vC"/>
    <hyperlink ref="B11" location="'Domain 3'!A1" display="Go to Domain 3"/>
    <hyperlink ref="B12" location="'Domain 4'!A1" display="Go to Domain 4"/>
    <hyperlink ref="B13" location="'Domain 5'!A1" display="Go to Domain 5"/>
    <hyperlink ref="B14" location="'Domain 6'!A1" display="Go to Domain 6"/>
    <hyperlink ref="B15" location="'Domain 7'!A1" display="Go to Domain 7"/>
    <hyperlink ref="B16" location="'Addressing Appropriateness'!A1" display="Go to Addressing Appropriateness"/>
    <hyperlink ref="B17" location="Summary!A1" display="Go to Summary"/>
    <hyperlink ref="B3" location="'Planning Stage'!A1" display="Go to Planning Stag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E7" sqref="E7"/>
    </sheetView>
  </sheetViews>
  <sheetFormatPr baseColWidth="10" defaultColWidth="0" defaultRowHeight="15" zeroHeight="1" x14ac:dyDescent="0.25"/>
  <cols>
    <col min="1" max="1" width="1.28515625" customWidth="1"/>
    <col min="2" max="2" width="9.140625" customWidth="1"/>
    <col min="3" max="3" width="4.5703125" style="9" customWidth="1"/>
    <col min="4" max="4" width="30.5703125" customWidth="1"/>
    <col min="5" max="5" width="79.85546875" customWidth="1"/>
    <col min="6" max="6" width="1.28515625" customWidth="1"/>
    <col min="7" max="7" width="46.140625" customWidth="1"/>
    <col min="8" max="8" width="1.28515625" customWidth="1"/>
    <col min="9" max="9" width="31" customWidth="1"/>
    <col min="10" max="10" width="1.28515625" customWidth="1"/>
    <col min="11" max="11" width="5.5703125" customWidth="1"/>
    <col min="12" max="14" width="0" hidden="1" customWidth="1"/>
    <col min="15" max="16384" width="9.140625" hidden="1"/>
  </cols>
  <sheetData>
    <row r="1" spans="1:11" s="5" customFormat="1" ht="6" customHeight="1" x14ac:dyDescent="0.25">
      <c r="C1" s="7"/>
    </row>
    <row r="2" spans="1:11" ht="15" customHeight="1" x14ac:dyDescent="0.25">
      <c r="A2" s="5"/>
      <c r="B2" s="144" t="s">
        <v>47</v>
      </c>
      <c r="C2" s="145"/>
      <c r="D2" s="5"/>
      <c r="E2" s="5"/>
      <c r="F2" s="5"/>
      <c r="G2" s="5"/>
      <c r="H2" s="5"/>
      <c r="I2" s="5"/>
      <c r="J2" s="5"/>
      <c r="K2" s="5"/>
    </row>
    <row r="3" spans="1:11" s="5" customFormat="1" ht="6" customHeight="1" x14ac:dyDescent="0.25">
      <c r="C3" s="7"/>
    </row>
    <row r="4" spans="1:11" ht="24.75" x14ac:dyDescent="0.25">
      <c r="A4" s="5"/>
      <c r="B4" s="5"/>
      <c r="C4" s="50" t="s">
        <v>48</v>
      </c>
      <c r="D4" s="50"/>
      <c r="E4" s="50"/>
      <c r="F4" s="5"/>
      <c r="G4" s="5"/>
      <c r="H4" s="5"/>
      <c r="I4" s="100" t="s">
        <v>49</v>
      </c>
      <c r="J4" s="5"/>
      <c r="K4" s="5"/>
    </row>
    <row r="5" spans="1:11" ht="20.100000000000001" customHeight="1" x14ac:dyDescent="0.25">
      <c r="A5" s="11"/>
      <c r="B5" s="5"/>
      <c r="C5" s="97"/>
      <c r="D5" s="146" t="s">
        <v>50</v>
      </c>
      <c r="E5" s="147"/>
      <c r="F5" s="11"/>
      <c r="G5" s="109" t="s">
        <v>51</v>
      </c>
      <c r="H5" s="5"/>
      <c r="I5" s="109" t="s">
        <v>52</v>
      </c>
      <c r="J5" s="5"/>
      <c r="K5" s="5"/>
    </row>
    <row r="6" spans="1:11" ht="288" customHeight="1" x14ac:dyDescent="0.25">
      <c r="A6" s="6"/>
      <c r="B6" s="5"/>
      <c r="C6" s="29" t="s">
        <v>53</v>
      </c>
      <c r="D6" s="107" t="s">
        <v>54</v>
      </c>
      <c r="E6" s="108" t="s">
        <v>55</v>
      </c>
      <c r="F6" s="6"/>
      <c r="G6" s="4" t="s">
        <v>477</v>
      </c>
      <c r="H6" s="6"/>
      <c r="I6" s="63" t="str">
        <f>IF(ISNA(VLOOKUP(C6,PreliminaryConsiderations[[#All],[Concatenate]:[Action]],2,)),"",VLOOKUP(C6,PreliminaryConsiderations[[#All],[Concatenate]:[Action]],2,))</f>
        <v>Go to question P2</v>
      </c>
      <c r="J6" s="6"/>
      <c r="K6" s="5"/>
    </row>
    <row r="7" spans="1:11" s="5" customFormat="1" ht="141.94999999999999" customHeight="1" x14ac:dyDescent="0.25">
      <c r="A7" s="6"/>
      <c r="C7" s="30" t="s">
        <v>56</v>
      </c>
      <c r="D7" s="107" t="s">
        <v>57</v>
      </c>
      <c r="E7" s="108" t="s">
        <v>478</v>
      </c>
      <c r="F7" s="6"/>
      <c r="G7" s="4" t="s">
        <v>292</v>
      </c>
      <c r="H7" s="6"/>
      <c r="I7" s="63" t="e">
        <f ca="1">IF(ISNA(VLOOKUP(_xlfn.CONCAT(C7,G7),PreliminaryConsiderations[[#All],[Concatenate]:[Action]],2,)),"",VLOOKUP(_xlfn.CONCAT(C7,G7),PreliminaryConsiderations[[#All],[Concatenate]:[Action]],2,))</f>
        <v>#NAME?</v>
      </c>
      <c r="J7" s="6"/>
    </row>
    <row r="8" spans="1:11" s="5" customFormat="1" ht="6" customHeight="1" x14ac:dyDescent="0.25">
      <c r="A8" s="6"/>
      <c r="C8" s="131"/>
      <c r="D8" s="6"/>
      <c r="E8" s="6"/>
      <c r="F8" s="6"/>
      <c r="G8" s="6"/>
      <c r="H8" s="6"/>
      <c r="I8" s="22"/>
      <c r="J8" s="6"/>
    </row>
  </sheetData>
  <mergeCells count="2">
    <mergeCell ref="B2:C2"/>
    <mergeCell ref="D5:E5"/>
  </mergeCells>
  <conditionalFormatting sqref="I8:I1048576">
    <cfRule type="containsText" dxfId="346" priority="113" operator="containsText" text="Very">
      <formula>NOT(ISERROR(SEARCH("Very",I8)))</formula>
    </cfRule>
    <cfRule type="containsText" dxfId="345" priority="114" operator="containsText" text="Clear">
      <formula>NOT(ISERROR(SEARCH("Clear",I8)))</formula>
    </cfRule>
    <cfRule type="containsText" dxfId="344" priority="115" operator="containsText" text="Some">
      <formula>NOT(ISERROR(SEARCH("Some",I8)))</formula>
    </cfRule>
    <cfRule type="containsText" dxfId="343" priority="116" operator="containsText" text="Low">
      <formula>NOT(ISERROR(SEARCH("Low",I8)))</formula>
    </cfRule>
  </conditionalFormatting>
  <conditionalFormatting sqref="I7">
    <cfRule type="containsText" dxfId="342" priority="93" operator="containsText" text="Very">
      <formula>NOT(ISERROR(SEARCH("Very",I7)))</formula>
    </cfRule>
    <cfRule type="containsText" dxfId="341" priority="94" operator="containsText" text="Clear">
      <formula>NOT(ISERROR(SEARCH("Clear",I7)))</formula>
    </cfRule>
    <cfRule type="containsText" dxfId="340" priority="95" operator="containsText" text="Some">
      <formula>NOT(ISERROR(SEARCH("Some",I7)))</formula>
    </cfRule>
    <cfRule type="containsText" dxfId="339" priority="96" operator="containsText" text="Low">
      <formula>NOT(ISERROR(SEARCH("Low",I7)))</formula>
    </cfRule>
  </conditionalFormatting>
  <conditionalFormatting sqref="I6">
    <cfRule type="containsText" dxfId="338" priority="97" operator="containsText" text="Very">
      <formula>NOT(ISERROR(SEARCH("Very",I6)))</formula>
    </cfRule>
    <cfRule type="containsText" dxfId="337" priority="98" operator="containsText" text="Clear">
      <formula>NOT(ISERROR(SEARCH("Clear",I6)))</formula>
    </cfRule>
    <cfRule type="containsText" dxfId="336" priority="99" operator="containsText" text="Some">
      <formula>NOT(ISERROR(SEARCH("Some",I6)))</formula>
    </cfRule>
    <cfRule type="containsText" dxfId="335" priority="100" operator="containsText" text="Low">
      <formula>NOT(ISERROR(SEARCH("Low",I6)))</formula>
    </cfRule>
  </conditionalFormatting>
  <conditionalFormatting sqref="I2">
    <cfRule type="containsText" dxfId="334" priority="81" operator="containsText" text="Very">
      <formula>NOT(ISERROR(SEARCH("Very",I2)))</formula>
    </cfRule>
    <cfRule type="containsText" dxfId="333" priority="82" operator="containsText" text="High">
      <formula>NOT(ISERROR(SEARCH("High",I2)))</formula>
    </cfRule>
    <cfRule type="containsText" dxfId="332" priority="83" operator="containsText" text="Some">
      <formula>NOT(ISERROR(SEARCH("Some",I2)))</formula>
    </cfRule>
    <cfRule type="containsText" dxfId="331" priority="84" operator="containsText" text="Low">
      <formula>NOT(ISERROR(SEARCH("Low",I2)))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 Validation'!$D$23:$D$24</xm:f>
          </x14:formula1>
          <xm:sqref>G7</xm:sqref>
        </x14:dataValidation>
        <x14:dataValidation type="list" allowBlank="1" showInputMessage="1" showErrorMessage="1">
          <x14:formula1>
            <xm:f>'Data Validation'!$B$3:$B$6</xm:f>
          </x14:formula1>
          <xm:sqref>H7:H8 J7:J8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70" zoomScaleNormal="70" workbookViewId="0">
      <selection activeCell="D27" sqref="D27"/>
    </sheetView>
  </sheetViews>
  <sheetFormatPr baseColWidth="10" defaultColWidth="0" defaultRowHeight="15" zeroHeight="1" x14ac:dyDescent="0.25"/>
  <cols>
    <col min="1" max="1" width="1.28515625" customWidth="1"/>
    <col min="2" max="2" width="9.140625" customWidth="1"/>
    <col min="3" max="3" width="4.5703125" style="9" customWidth="1"/>
    <col min="4" max="4" width="30.5703125" customWidth="1"/>
    <col min="5" max="5" width="79.85546875" customWidth="1"/>
    <col min="6" max="6" width="1.28515625" customWidth="1"/>
    <col min="7" max="7" width="46.140625" customWidth="1"/>
    <col min="8" max="8" width="1.28515625" customWidth="1"/>
    <col min="9" max="9" width="31" customWidth="1"/>
    <col min="10" max="10" width="1.28515625" customWidth="1"/>
    <col min="11" max="11" width="5.5703125" customWidth="1"/>
    <col min="12" max="14" width="0" hidden="1" customWidth="1"/>
    <col min="15" max="16384" width="9.140625" hidden="1"/>
  </cols>
  <sheetData>
    <row r="1" spans="1:11" s="5" customFormat="1" ht="6" customHeight="1" x14ac:dyDescent="0.25">
      <c r="C1" s="7"/>
    </row>
    <row r="2" spans="1:11" ht="15" customHeight="1" x14ac:dyDescent="0.25">
      <c r="A2" s="5"/>
      <c r="B2" s="144" t="s">
        <v>47</v>
      </c>
      <c r="C2" s="145"/>
      <c r="D2" s="5"/>
      <c r="E2" s="5"/>
      <c r="F2" s="5"/>
      <c r="G2" s="5"/>
      <c r="H2" s="5"/>
      <c r="I2" s="5"/>
      <c r="J2" s="5"/>
      <c r="K2" s="5"/>
    </row>
    <row r="3" spans="1:11" s="5" customFormat="1" ht="6" customHeight="1" x14ac:dyDescent="0.25">
      <c r="C3" s="7"/>
    </row>
    <row r="4" spans="1:11" ht="24.75" x14ac:dyDescent="0.25">
      <c r="A4" s="5"/>
      <c r="B4" s="5"/>
      <c r="C4" s="50" t="s">
        <v>58</v>
      </c>
      <c r="D4" s="50"/>
      <c r="E4" s="50"/>
      <c r="F4" s="5"/>
      <c r="G4" s="5"/>
      <c r="H4" s="5"/>
      <c r="I4" s="100" t="s">
        <v>49</v>
      </c>
      <c r="J4" s="5"/>
      <c r="K4" s="5"/>
    </row>
    <row r="5" spans="1:11" s="5" customFormat="1" ht="15.75" x14ac:dyDescent="0.25">
      <c r="A5" s="6"/>
      <c r="C5" s="160" t="s">
        <v>59</v>
      </c>
      <c r="D5" s="161"/>
      <c r="E5" s="162"/>
      <c r="F5" s="6"/>
      <c r="G5" s="6"/>
      <c r="H5" s="6"/>
      <c r="I5" s="6"/>
      <c r="J5" s="6"/>
    </row>
    <row r="6" spans="1:11" s="5" customFormat="1" ht="34.5" customHeight="1" x14ac:dyDescent="0.25">
      <c r="A6" s="6"/>
      <c r="C6" s="163" t="s">
        <v>60</v>
      </c>
      <c r="D6" s="164"/>
      <c r="E6" s="165"/>
      <c r="F6" s="6"/>
      <c r="G6" s="6"/>
      <c r="H6" s="6"/>
      <c r="I6" s="6"/>
      <c r="J6" s="6"/>
    </row>
    <row r="7" spans="1:11" s="5" customFormat="1" ht="6" customHeight="1" x14ac:dyDescent="0.25">
      <c r="A7" s="6"/>
      <c r="C7" s="19"/>
      <c r="D7" s="20"/>
      <c r="E7" s="20"/>
      <c r="F7" s="6"/>
      <c r="G7" s="6"/>
      <c r="H7" s="6"/>
      <c r="I7" s="6"/>
      <c r="J7" s="6"/>
    </row>
    <row r="8" spans="1:11" ht="15.75" x14ac:dyDescent="0.25">
      <c r="A8" s="11"/>
      <c r="B8" s="5"/>
      <c r="C8" s="21" t="s">
        <v>61</v>
      </c>
      <c r="D8" s="166" t="s">
        <v>62</v>
      </c>
      <c r="E8" s="167"/>
      <c r="F8" s="11"/>
      <c r="G8" s="109" t="s">
        <v>51</v>
      </c>
      <c r="H8" s="5"/>
      <c r="I8" s="109" t="s">
        <v>52</v>
      </c>
      <c r="J8" s="5"/>
      <c r="K8" s="5"/>
    </row>
    <row r="9" spans="1:11" ht="243" customHeight="1" x14ac:dyDescent="0.25">
      <c r="A9" s="6"/>
      <c r="B9" s="5"/>
      <c r="C9" s="8" t="s">
        <v>63</v>
      </c>
      <c r="D9" s="104" t="s">
        <v>64</v>
      </c>
      <c r="E9" s="106" t="s">
        <v>479</v>
      </c>
      <c r="F9" s="6"/>
      <c r="G9" s="4" t="s">
        <v>480</v>
      </c>
      <c r="H9" s="6"/>
      <c r="I9" s="63" t="str">
        <f>IF(ISNA(VLOOKUP(C9,PreliminaryConsiderations[[#All],[Concatenate]:[Action]],2,)),"",VLOOKUP(C9,PreliminaryConsiderations[[#All],[Concatenate]:[Action]],2,))</f>
        <v>Go to question B1</v>
      </c>
      <c r="J9" s="6"/>
      <c r="K9" s="5"/>
    </row>
    <row r="10" spans="1:11" s="5" customFormat="1" ht="6" customHeight="1" x14ac:dyDescent="0.25">
      <c r="A10" s="6"/>
      <c r="C10" s="19"/>
      <c r="D10" s="20"/>
      <c r="E10" s="20"/>
      <c r="F10" s="6"/>
      <c r="G10" s="6"/>
      <c r="H10" s="6"/>
      <c r="I10" s="6"/>
      <c r="J10" s="6"/>
    </row>
    <row r="11" spans="1:11" ht="15.75" x14ac:dyDescent="0.25">
      <c r="A11" s="11"/>
      <c r="B11" s="5"/>
      <c r="C11" s="21" t="s">
        <v>65</v>
      </c>
      <c r="D11" s="166" t="s">
        <v>66</v>
      </c>
      <c r="E11" s="167"/>
      <c r="F11" s="11"/>
      <c r="G11" s="109"/>
      <c r="H11" s="5"/>
      <c r="I11" s="109"/>
      <c r="J11" s="109"/>
      <c r="K11" s="5"/>
    </row>
    <row r="12" spans="1:11" ht="45.95" customHeight="1" x14ac:dyDescent="0.25">
      <c r="A12" s="6"/>
      <c r="B12" s="5"/>
      <c r="C12" s="156" t="s">
        <v>483</v>
      </c>
      <c r="D12" s="157"/>
      <c r="E12" s="158"/>
      <c r="F12" s="6"/>
      <c r="G12" s="109" t="s">
        <v>51</v>
      </c>
      <c r="H12" s="5"/>
      <c r="I12" s="109" t="s">
        <v>52</v>
      </c>
      <c r="J12" s="5"/>
      <c r="K12" s="5"/>
    </row>
    <row r="13" spans="1:11" ht="45.95" customHeight="1" x14ac:dyDescent="0.25">
      <c r="A13" s="6"/>
      <c r="B13" s="5"/>
      <c r="C13" s="8" t="s">
        <v>67</v>
      </c>
      <c r="D13" s="57" t="s">
        <v>68</v>
      </c>
      <c r="E13" s="10" t="s">
        <v>69</v>
      </c>
      <c r="F13" s="6"/>
      <c r="G13" s="4" t="s">
        <v>360</v>
      </c>
      <c r="H13" s="6"/>
      <c r="I13" s="63" t="e">
        <f ca="1">IF(ISNA(VLOOKUP(_xlfn.CONCAT(C13,G13),PreliminaryConsiderations[[#All],[Concatenate]:[Action]],2,)),"",VLOOKUP(_xlfn.CONCAT(C13,G13),PreliminaryConsiderations[[#All],[Concatenate]:[Action]],2,))</f>
        <v>#NAME?</v>
      </c>
      <c r="J13" s="6"/>
      <c r="K13" s="5"/>
    </row>
    <row r="14" spans="1:11" ht="62.45" customHeight="1" x14ac:dyDescent="0.25">
      <c r="A14" s="6"/>
      <c r="B14" s="5"/>
      <c r="C14" s="8" t="s">
        <v>70</v>
      </c>
      <c r="D14" s="104" t="s">
        <v>71</v>
      </c>
      <c r="E14" s="63" t="s">
        <v>72</v>
      </c>
      <c r="F14" s="6"/>
      <c r="G14" s="4"/>
      <c r="H14" s="6"/>
      <c r="I14" s="63" t="str">
        <f>IF(ISNA(VLOOKUP(C14,PreliminaryConsiderations[[#All],[Concatenate]:[Action]],2,)),"",VLOOKUP(C14,PreliminaryConsiderations[[#All],[Concatenate]:[Action]],2,))</f>
        <v/>
      </c>
      <c r="J14" s="6"/>
      <c r="K14" s="5"/>
    </row>
    <row r="15" spans="1:11" ht="173.45" customHeight="1" x14ac:dyDescent="0.25">
      <c r="A15" s="6"/>
      <c r="B15" s="5"/>
      <c r="C15" s="8" t="s">
        <v>73</v>
      </c>
      <c r="D15" s="57" t="s">
        <v>481</v>
      </c>
      <c r="E15" s="25" t="s">
        <v>74</v>
      </c>
      <c r="F15" s="6"/>
      <c r="G15" s="4" t="s">
        <v>380</v>
      </c>
      <c r="H15" s="6"/>
      <c r="I15" s="63" t="str">
        <f>IF(ISNA(VLOOKUP(C15,PreliminaryConsiderations[[#All],[Concatenate]:[Action]],2,)),"",VLOOKUP(C15,PreliminaryConsiderations[[#All],[Concatenate]:[Action]],2,))</f>
        <v>Go to question B4</v>
      </c>
      <c r="J15" s="6"/>
      <c r="K15" s="5"/>
    </row>
    <row r="16" spans="1:11" ht="216.95" customHeight="1" x14ac:dyDescent="0.25">
      <c r="A16" s="6"/>
      <c r="B16" s="5"/>
      <c r="C16" s="8" t="s">
        <v>75</v>
      </c>
      <c r="D16" s="28" t="s">
        <v>482</v>
      </c>
      <c r="E16" s="28" t="s">
        <v>76</v>
      </c>
      <c r="F16" s="6"/>
      <c r="G16" s="4" t="s">
        <v>380</v>
      </c>
      <c r="H16" s="6"/>
      <c r="I16" s="16" t="str">
        <f>IF(ISNA(VLOOKUP(C16,PreliminaryConsiderations[[#All],[Concatenate]:[Action]],2,)),"",VLOOKUP(C16,PreliminaryConsiderations[[#All],[Concatenate]:[Action]],2,))</f>
        <v>Go to question C1</v>
      </c>
      <c r="J16" s="6"/>
      <c r="K16" s="5"/>
    </row>
    <row r="17" spans="1:12" s="5" customFormat="1" ht="23.1" customHeight="1" x14ac:dyDescent="0.25">
      <c r="A17" s="6"/>
      <c r="C17" s="168" t="s">
        <v>77</v>
      </c>
      <c r="D17" s="168"/>
      <c r="E17" s="168"/>
      <c r="F17" s="168"/>
      <c r="G17" s="168"/>
      <c r="H17" s="168"/>
      <c r="I17" s="168"/>
      <c r="J17" s="168"/>
      <c r="K17" s="168"/>
      <c r="L17" s="168"/>
    </row>
    <row r="18" spans="1:12" s="5" customFormat="1" ht="34.5" customHeight="1" x14ac:dyDescent="0.25">
      <c r="A18" s="6"/>
      <c r="C18" s="169" t="s">
        <v>78</v>
      </c>
      <c r="D18" s="170"/>
      <c r="E18" s="171"/>
      <c r="F18" s="11"/>
      <c r="G18" s="6"/>
      <c r="H18" s="6"/>
      <c r="I18" s="6"/>
      <c r="J18" s="6"/>
    </row>
    <row r="19" spans="1:12" s="5" customFormat="1" ht="6" customHeight="1" x14ac:dyDescent="0.25">
      <c r="A19" s="6"/>
      <c r="C19" s="102"/>
      <c r="D19" s="101"/>
      <c r="E19" s="101"/>
      <c r="F19" s="6"/>
      <c r="G19" s="6"/>
      <c r="H19" s="6"/>
      <c r="I19" s="6"/>
      <c r="J19" s="6"/>
    </row>
    <row r="20" spans="1:12" ht="18.600000000000001" customHeight="1" x14ac:dyDescent="0.25">
      <c r="A20" s="11"/>
      <c r="B20" s="5"/>
      <c r="C20" s="132" t="s">
        <v>79</v>
      </c>
      <c r="D20" s="154" t="s">
        <v>80</v>
      </c>
      <c r="E20" s="155"/>
      <c r="F20" s="11"/>
      <c r="G20" s="6"/>
      <c r="H20" s="6"/>
      <c r="I20" s="6"/>
      <c r="J20" s="6"/>
      <c r="K20" s="5"/>
    </row>
    <row r="21" spans="1:12" s="5" customFormat="1" ht="48.95" customHeight="1" x14ac:dyDescent="0.25">
      <c r="C21" s="159" t="s">
        <v>81</v>
      </c>
      <c r="D21" s="159"/>
      <c r="E21" s="159"/>
      <c r="G21" s="109" t="s">
        <v>51</v>
      </c>
      <c r="I21" s="109" t="s">
        <v>52</v>
      </c>
    </row>
    <row r="22" spans="1:12" s="5" customFormat="1" ht="17.100000000000001" customHeight="1" x14ac:dyDescent="0.25">
      <c r="C22" s="26" t="s">
        <v>82</v>
      </c>
      <c r="D22" s="150" t="s">
        <v>83</v>
      </c>
      <c r="E22" s="151"/>
      <c r="G22" s="4"/>
      <c r="I22" s="63" t="str">
        <f>IF(ISNA(VLOOKUP(C22,PreliminaryConsiderations[[#All],[Concatenate]:[Action]],2,)),"",VLOOKUP(C22,PreliminaryConsiderations[[#All],[Concatenate]:[Action]],2,))</f>
        <v/>
      </c>
    </row>
    <row r="23" spans="1:12" s="5" customFormat="1" ht="20.45" customHeight="1" x14ac:dyDescent="0.25">
      <c r="C23" s="26" t="s">
        <v>84</v>
      </c>
      <c r="D23" s="150" t="s">
        <v>85</v>
      </c>
      <c r="E23" s="151"/>
      <c r="G23" s="4"/>
      <c r="I23" s="63" t="str">
        <f>IF(ISNA(VLOOKUP(C23,PreliminaryConsiderations[[#All],[Concatenate]:[Action]],2,)),"",VLOOKUP(C23,PreliminaryConsiderations[[#All],[Concatenate]:[Action]],2,))</f>
        <v/>
      </c>
    </row>
    <row r="24" spans="1:12" s="5" customFormat="1" ht="20.45" customHeight="1" x14ac:dyDescent="0.25">
      <c r="C24" s="149" t="s">
        <v>86</v>
      </c>
      <c r="D24" s="150"/>
      <c r="E24" s="151"/>
      <c r="G24" s="6"/>
      <c r="H24" s="6"/>
      <c r="I24" s="6"/>
      <c r="J24" s="6"/>
    </row>
    <row r="25" spans="1:12" s="5" customFormat="1" ht="50.45" customHeight="1" x14ac:dyDescent="0.25">
      <c r="C25" s="26" t="s">
        <v>87</v>
      </c>
      <c r="D25" s="28" t="s">
        <v>485</v>
      </c>
      <c r="E25" s="16" t="s">
        <v>88</v>
      </c>
      <c r="G25" s="4" t="s">
        <v>484</v>
      </c>
      <c r="I25" s="63" t="str">
        <f>IF(ISNA(VLOOKUP(C25,PreliminaryConsiderations[[#All],[Concatenate]:[Action]],2,)),"",VLOOKUP(C25,PreliminaryConsiderations[[#All],[Concatenate]:[Action]],2,))</f>
        <v>Go to question C4</v>
      </c>
    </row>
    <row r="26" spans="1:12" s="5" customFormat="1" ht="51" customHeight="1" x14ac:dyDescent="0.25">
      <c r="C26" s="27" t="s">
        <v>89</v>
      </c>
      <c r="D26" s="28" t="s">
        <v>486</v>
      </c>
      <c r="E26" s="25" t="s">
        <v>90</v>
      </c>
      <c r="G26" s="4" t="s">
        <v>360</v>
      </c>
      <c r="I26" s="63" t="str">
        <f>IF(ISNA(VLOOKUP(C26,PreliminaryConsiderations[[#All],[Concatenate]:[Action]],2,)),"",VLOOKUP(C26,PreliminaryConsiderations[[#All],[Concatenate]:[Action]],2,))</f>
        <v>Go to question C5</v>
      </c>
    </row>
    <row r="27" spans="1:12" s="5" customFormat="1" ht="60" customHeight="1" x14ac:dyDescent="0.25">
      <c r="C27" s="27" t="s">
        <v>91</v>
      </c>
      <c r="D27" s="28" t="s">
        <v>92</v>
      </c>
      <c r="E27" s="25" t="s">
        <v>93</v>
      </c>
      <c r="G27" s="4" t="s">
        <v>380</v>
      </c>
      <c r="I27" s="63" t="e">
        <f ca="1">IF(ISNA(VLOOKUP(_xlfn.CONCAT(C27,G27),PreliminaryConsiderations[[#All],[Concatenate]:[Action]],2,)),"",VLOOKUP(_xlfn.CONCAT(C27,G27),PreliminaryConsiderations[[#All],[Concatenate]:[Action]],2,))</f>
        <v>#NAME?</v>
      </c>
    </row>
    <row r="28" spans="1:12" s="5" customFormat="1" ht="92.45" customHeight="1" x14ac:dyDescent="0.25">
      <c r="C28" s="27" t="s">
        <v>94</v>
      </c>
      <c r="D28" s="28" t="s">
        <v>95</v>
      </c>
      <c r="E28" s="25" t="s">
        <v>96</v>
      </c>
      <c r="G28" s="4" t="s">
        <v>360</v>
      </c>
      <c r="I28" s="63" t="e">
        <f ca="1">IF(ISNA(VLOOKUP(_xlfn.CONCAT(C28,G28),PreliminaryConsiderations[[#All],[Concatenate]:[Action]],2,)),"",VLOOKUP(_xlfn.CONCAT(C28,G28),PreliminaryConsiderations[[#All],[Concatenate]:[Action]],2,))</f>
        <v>#NAME?</v>
      </c>
    </row>
    <row r="29" spans="1:12" s="5" customFormat="1" ht="76.5" customHeight="1" x14ac:dyDescent="0.25">
      <c r="C29" s="27" t="s">
        <v>97</v>
      </c>
      <c r="D29" s="28" t="s">
        <v>98</v>
      </c>
      <c r="E29" s="25" t="s">
        <v>99</v>
      </c>
      <c r="G29" s="4" t="s">
        <v>380</v>
      </c>
      <c r="I29" s="63" t="e">
        <f ca="1">IF(ISNA(VLOOKUP(_xlfn.CONCAT(C29,G29),PreliminaryConsiderations[[#All],[Concatenate]:[Action]],2,)),"",VLOOKUP(_xlfn.CONCAT(C29,G29),PreliminaryConsiderations[[#All],[Concatenate]:[Action]],2,))</f>
        <v>#NAME?</v>
      </c>
    </row>
    <row r="30" spans="1:12" s="5" customFormat="1" ht="63.6" customHeight="1" x14ac:dyDescent="0.25">
      <c r="C30" s="27" t="s">
        <v>100</v>
      </c>
      <c r="D30" s="28" t="s">
        <v>101</v>
      </c>
      <c r="E30" s="25" t="s">
        <v>102</v>
      </c>
      <c r="G30" s="4"/>
      <c r="I30" s="63" t="str">
        <f>IF(ISNA(VLOOKUP(C30,PreliminaryConsiderations[[#All],[Concatenate]:[Action]],2,)),"",VLOOKUP(C30,PreliminaryConsiderations[[#All],[Concatenate]:[Action]],2,))</f>
        <v/>
      </c>
    </row>
    <row r="31" spans="1:12" s="5" customFormat="1" ht="75.95" customHeight="1" x14ac:dyDescent="0.25">
      <c r="C31" s="27" t="s">
        <v>103</v>
      </c>
      <c r="D31" s="28" t="s">
        <v>104</v>
      </c>
      <c r="E31" s="25" t="s">
        <v>105</v>
      </c>
      <c r="G31" s="4"/>
      <c r="I31" s="63" t="str">
        <f>IF(ISNA(VLOOKUP(C31,PreliminaryConsiderations[[#All],[Concatenate]:[Action]],2,)),"",VLOOKUP(C31,PreliminaryConsiderations[[#All],[Concatenate]:[Action]],2,))</f>
        <v/>
      </c>
    </row>
    <row r="32" spans="1:12" s="5" customFormat="1" ht="33.950000000000003" customHeight="1" x14ac:dyDescent="0.25">
      <c r="C32" s="27" t="s">
        <v>106</v>
      </c>
      <c r="D32" s="152" t="s">
        <v>107</v>
      </c>
      <c r="E32" s="153"/>
      <c r="G32" s="4"/>
      <c r="I32" s="63" t="str">
        <f>IF(ISNA(VLOOKUP(C32,PreliminaryConsiderations[[#All],[Concatenate]:[Action]],2,)),"",VLOOKUP(C32,PreliminaryConsiderations[[#All],[Concatenate]:[Action]],2,))</f>
        <v/>
      </c>
    </row>
    <row r="33" spans="1:12" s="5" customFormat="1" ht="32.1" customHeight="1" x14ac:dyDescent="0.25">
      <c r="C33" s="168" t="s">
        <v>108</v>
      </c>
      <c r="D33" s="168"/>
      <c r="E33" s="168"/>
      <c r="F33" s="168"/>
      <c r="G33" s="168"/>
      <c r="H33" s="168"/>
      <c r="I33" s="168"/>
      <c r="J33" s="168"/>
      <c r="K33" s="168"/>
      <c r="L33" s="168"/>
    </row>
    <row r="34" spans="1:12" ht="15.95" customHeight="1" x14ac:dyDescent="0.25">
      <c r="A34" s="11"/>
      <c r="B34" s="5"/>
      <c r="C34" s="24" t="s">
        <v>109</v>
      </c>
      <c r="D34" s="154" t="s">
        <v>110</v>
      </c>
      <c r="E34" s="155"/>
      <c r="F34" s="11"/>
      <c r="G34" s="6"/>
      <c r="H34" s="6"/>
      <c r="I34" s="6"/>
      <c r="J34" s="6"/>
      <c r="K34" s="5"/>
    </row>
    <row r="35" spans="1:12" s="5" customFormat="1" ht="71.45" customHeight="1" x14ac:dyDescent="0.25">
      <c r="C35" s="148" t="s">
        <v>111</v>
      </c>
      <c r="D35" s="148"/>
      <c r="E35" s="148"/>
      <c r="G35" s="109" t="s">
        <v>51</v>
      </c>
      <c r="I35" s="109" t="s">
        <v>52</v>
      </c>
    </row>
    <row r="36" spans="1:12" s="5" customFormat="1" ht="50.45" customHeight="1" x14ac:dyDescent="0.25">
      <c r="C36" s="26" t="s">
        <v>112</v>
      </c>
      <c r="D36" s="28" t="s">
        <v>113</v>
      </c>
      <c r="E36" s="16" t="s">
        <v>114</v>
      </c>
      <c r="G36" s="4"/>
      <c r="I36" s="63" t="str">
        <f>IF(ISNA(VLOOKUP(C36,PreliminaryConsiderations[[#All],[Concatenate]:[Action]],2,)),"",VLOOKUP(C36,PreliminaryConsiderations[[#All],[Concatenate]:[Action]],2,))</f>
        <v/>
      </c>
    </row>
    <row r="37" spans="1:12" s="5" customFormat="1" ht="20.45" customHeight="1" x14ac:dyDescent="0.25">
      <c r="C37" s="149" t="s">
        <v>115</v>
      </c>
      <c r="D37" s="150"/>
      <c r="E37" s="151"/>
      <c r="G37" s="6"/>
      <c r="H37" s="6"/>
      <c r="I37" s="6"/>
      <c r="J37" s="6"/>
    </row>
    <row r="38" spans="1:12" s="5" customFormat="1" ht="50.45" customHeight="1" x14ac:dyDescent="0.25">
      <c r="C38" s="26" t="s">
        <v>116</v>
      </c>
      <c r="D38" s="28" t="s">
        <v>488</v>
      </c>
      <c r="E38" s="16" t="s">
        <v>117</v>
      </c>
      <c r="G38" s="4"/>
      <c r="I38" s="63" t="str">
        <f>IF(ISNA(VLOOKUP(C38,PreliminaryConsiderations[[#All],[Concatenate]:[Action]],2,)),"",VLOOKUP(C38,PreliminaryConsiderations[[#All],[Concatenate]:[Action]],2,))</f>
        <v/>
      </c>
    </row>
    <row r="39" spans="1:12" s="5" customFormat="1" ht="161.44999999999999" customHeight="1" x14ac:dyDescent="0.25">
      <c r="C39" s="26" t="s">
        <v>118</v>
      </c>
      <c r="D39" s="28" t="s">
        <v>487</v>
      </c>
      <c r="E39" s="16" t="s">
        <v>119</v>
      </c>
      <c r="G39" s="4"/>
      <c r="I39" s="63" t="str">
        <f>IF(ISNA(VLOOKUP(C39,PreliminaryConsiderations[[#All],[Concatenate]:[Action]],2,)),"",VLOOKUP(C39,PreliminaryConsiderations[[#All],[Concatenate]:[Action]],2,))</f>
        <v/>
      </c>
    </row>
    <row r="40" spans="1:12" s="5" customFormat="1" ht="59.45" customHeight="1" x14ac:dyDescent="0.25">
      <c r="C40" s="26" t="s">
        <v>120</v>
      </c>
      <c r="D40" s="28" t="s">
        <v>489</v>
      </c>
      <c r="E40" s="16" t="s">
        <v>121</v>
      </c>
      <c r="G40" s="4"/>
      <c r="I40" s="63" t="str">
        <f>IF(ISNA(VLOOKUP(C40,PreliminaryConsiderations[[#All],[Concatenate]:[Action]],2,)),"",VLOOKUP(C40,PreliminaryConsiderations[[#All],[Concatenate]:[Action]],2,))</f>
        <v/>
      </c>
    </row>
    <row r="41" spans="1:12" s="5" customFormat="1" ht="27" customHeight="1" x14ac:dyDescent="0.25">
      <c r="C41" s="6"/>
      <c r="D41" s="32"/>
      <c r="E41" s="32"/>
      <c r="G41" s="6"/>
      <c r="I41" s="33"/>
    </row>
  </sheetData>
  <mergeCells count="18">
    <mergeCell ref="C18:E18"/>
    <mergeCell ref="D20:E20"/>
    <mergeCell ref="C35:E35"/>
    <mergeCell ref="C37:E37"/>
    <mergeCell ref="B2:C2"/>
    <mergeCell ref="C24:E24"/>
    <mergeCell ref="D32:E32"/>
    <mergeCell ref="D34:E34"/>
    <mergeCell ref="C12:E12"/>
    <mergeCell ref="C21:E21"/>
    <mergeCell ref="D22:E22"/>
    <mergeCell ref="C5:E5"/>
    <mergeCell ref="C6:E6"/>
    <mergeCell ref="D8:E8"/>
    <mergeCell ref="D11:E11"/>
    <mergeCell ref="D23:E23"/>
    <mergeCell ref="C17:L17"/>
    <mergeCell ref="C33:L33"/>
  </mergeCells>
  <conditionalFormatting sqref="I18 I42:I1048576 I5:I7">
    <cfRule type="containsText" dxfId="330" priority="253" operator="containsText" text="Very">
      <formula>NOT(ISERROR(SEARCH("Very",I5)))</formula>
    </cfRule>
    <cfRule type="containsText" dxfId="329" priority="254" operator="containsText" text="Clear">
      <formula>NOT(ISERROR(SEARCH("Clear",I5)))</formula>
    </cfRule>
    <cfRule type="containsText" dxfId="328" priority="255" operator="containsText" text="Some">
      <formula>NOT(ISERROR(SEARCH("Some",I5)))</formula>
    </cfRule>
    <cfRule type="containsText" dxfId="327" priority="256" operator="containsText" text="Low">
      <formula>NOT(ISERROR(SEARCH("Low",I5)))</formula>
    </cfRule>
  </conditionalFormatting>
  <conditionalFormatting sqref="I9">
    <cfRule type="containsText" dxfId="326" priority="217" operator="containsText" text="Very">
      <formula>NOT(ISERROR(SEARCH("Very",I9)))</formula>
    </cfRule>
    <cfRule type="containsText" dxfId="325" priority="218" operator="containsText" text="Clear">
      <formula>NOT(ISERROR(SEARCH("Clear",I9)))</formula>
    </cfRule>
    <cfRule type="containsText" dxfId="324" priority="219" operator="containsText" text="Some">
      <formula>NOT(ISERROR(SEARCH("Some",I9)))</formula>
    </cfRule>
    <cfRule type="containsText" dxfId="323" priority="220" operator="containsText" text="Low">
      <formula>NOT(ISERROR(SEARCH("Low",I9)))</formula>
    </cfRule>
  </conditionalFormatting>
  <conditionalFormatting sqref="I14">
    <cfRule type="containsText" dxfId="322" priority="201" operator="containsText" text="Very">
      <formula>NOT(ISERROR(SEARCH("Very",I14)))</formula>
    </cfRule>
    <cfRule type="containsText" dxfId="321" priority="202" operator="containsText" text="Clear">
      <formula>NOT(ISERROR(SEARCH("Clear",I14)))</formula>
    </cfRule>
    <cfRule type="containsText" dxfId="320" priority="203" operator="containsText" text="Some">
      <formula>NOT(ISERROR(SEARCH("Some",I14)))</formula>
    </cfRule>
    <cfRule type="containsText" dxfId="319" priority="204" operator="containsText" text="Low">
      <formula>NOT(ISERROR(SEARCH("Low",I14)))</formula>
    </cfRule>
  </conditionalFormatting>
  <conditionalFormatting sqref="I22">
    <cfRule type="containsText" dxfId="318" priority="157" operator="containsText" text="Very">
      <formula>NOT(ISERROR(SEARCH("Very",I22)))</formula>
    </cfRule>
    <cfRule type="containsText" dxfId="317" priority="158" operator="containsText" text="Clear">
      <formula>NOT(ISERROR(SEARCH("Clear",I22)))</formula>
    </cfRule>
    <cfRule type="containsText" dxfId="316" priority="159" operator="containsText" text="Some">
      <formula>NOT(ISERROR(SEARCH("Some",I22)))</formula>
    </cfRule>
    <cfRule type="containsText" dxfId="315" priority="160" operator="containsText" text="Low">
      <formula>NOT(ISERROR(SEARCH("Low",I22)))</formula>
    </cfRule>
  </conditionalFormatting>
  <conditionalFormatting sqref="I25:I26">
    <cfRule type="containsText" dxfId="314" priority="153" operator="containsText" text="Very">
      <formula>NOT(ISERROR(SEARCH("Very",I25)))</formula>
    </cfRule>
    <cfRule type="containsText" dxfId="313" priority="154" operator="containsText" text="Clear">
      <formula>NOT(ISERROR(SEARCH("Clear",I25)))</formula>
    </cfRule>
    <cfRule type="containsText" dxfId="312" priority="155" operator="containsText" text="Some">
      <formula>NOT(ISERROR(SEARCH("Some",I25)))</formula>
    </cfRule>
    <cfRule type="containsText" dxfId="311" priority="156" operator="containsText" text="Low">
      <formula>NOT(ISERROR(SEARCH("Low",I25)))</formula>
    </cfRule>
  </conditionalFormatting>
  <conditionalFormatting sqref="I19">
    <cfRule type="containsText" dxfId="310" priority="121" operator="containsText" text="Very">
      <formula>NOT(ISERROR(SEARCH("Very",I19)))</formula>
    </cfRule>
    <cfRule type="containsText" dxfId="309" priority="122" operator="containsText" text="Clear">
      <formula>NOT(ISERROR(SEARCH("Clear",I19)))</formula>
    </cfRule>
    <cfRule type="containsText" dxfId="308" priority="123" operator="containsText" text="Some">
      <formula>NOT(ISERROR(SEARCH("Some",I19)))</formula>
    </cfRule>
    <cfRule type="containsText" dxfId="307" priority="124" operator="containsText" text="Low">
      <formula>NOT(ISERROR(SEARCH("Low",I19)))</formula>
    </cfRule>
  </conditionalFormatting>
  <conditionalFormatting sqref="I2">
    <cfRule type="containsText" dxfId="306" priority="125" operator="containsText" text="Very">
      <formula>NOT(ISERROR(SEARCH("Very",I2)))</formula>
    </cfRule>
    <cfRule type="containsText" dxfId="305" priority="126" operator="containsText" text="High">
      <formula>NOT(ISERROR(SEARCH("High",I2)))</formula>
    </cfRule>
    <cfRule type="containsText" dxfId="304" priority="127" operator="containsText" text="Some">
      <formula>NOT(ISERROR(SEARCH("Some",I2)))</formula>
    </cfRule>
    <cfRule type="containsText" dxfId="303" priority="128" operator="containsText" text="Low">
      <formula>NOT(ISERROR(SEARCH("Low",I2)))</formula>
    </cfRule>
  </conditionalFormatting>
  <conditionalFormatting sqref="I10">
    <cfRule type="containsText" dxfId="302" priority="109" operator="containsText" text="Very">
      <formula>NOT(ISERROR(SEARCH("Very",I10)))</formula>
    </cfRule>
    <cfRule type="containsText" dxfId="301" priority="110" operator="containsText" text="Clear">
      <formula>NOT(ISERROR(SEARCH("Clear",I10)))</formula>
    </cfRule>
    <cfRule type="containsText" dxfId="300" priority="111" operator="containsText" text="Some">
      <formula>NOT(ISERROR(SEARCH("Some",I10)))</formula>
    </cfRule>
    <cfRule type="containsText" dxfId="299" priority="112" operator="containsText" text="Low">
      <formula>NOT(ISERROR(SEARCH("Low",I10)))</formula>
    </cfRule>
  </conditionalFormatting>
  <conditionalFormatting sqref="I20">
    <cfRule type="containsText" dxfId="298" priority="85" operator="containsText" text="Very">
      <formula>NOT(ISERROR(SEARCH("Very",I20)))</formula>
    </cfRule>
    <cfRule type="containsText" dxfId="297" priority="86" operator="containsText" text="Clear">
      <formula>NOT(ISERROR(SEARCH("Clear",I20)))</formula>
    </cfRule>
    <cfRule type="containsText" dxfId="296" priority="87" operator="containsText" text="Some">
      <formula>NOT(ISERROR(SEARCH("Some",I20)))</formula>
    </cfRule>
    <cfRule type="containsText" dxfId="295" priority="88" operator="containsText" text="Low">
      <formula>NOT(ISERROR(SEARCH("Low",I20)))</formula>
    </cfRule>
  </conditionalFormatting>
  <conditionalFormatting sqref="I24">
    <cfRule type="containsText" dxfId="294" priority="81" operator="containsText" text="Very">
      <formula>NOT(ISERROR(SEARCH("Very",I24)))</formula>
    </cfRule>
    <cfRule type="containsText" dxfId="293" priority="82" operator="containsText" text="Clear">
      <formula>NOT(ISERROR(SEARCH("Clear",I24)))</formula>
    </cfRule>
    <cfRule type="containsText" dxfId="292" priority="83" operator="containsText" text="Some">
      <formula>NOT(ISERROR(SEARCH("Some",I24)))</formula>
    </cfRule>
    <cfRule type="containsText" dxfId="291" priority="84" operator="containsText" text="Low">
      <formula>NOT(ISERROR(SEARCH("Low",I24)))</formula>
    </cfRule>
  </conditionalFormatting>
  <conditionalFormatting sqref="I30">
    <cfRule type="containsText" dxfId="290" priority="65" operator="containsText" text="Very">
      <formula>NOT(ISERROR(SEARCH("Very",I30)))</formula>
    </cfRule>
    <cfRule type="containsText" dxfId="289" priority="66" operator="containsText" text="Clear">
      <formula>NOT(ISERROR(SEARCH("Clear",I30)))</formula>
    </cfRule>
    <cfRule type="containsText" dxfId="288" priority="67" operator="containsText" text="Some">
      <formula>NOT(ISERROR(SEARCH("Some",I30)))</formula>
    </cfRule>
    <cfRule type="containsText" dxfId="287" priority="68" operator="containsText" text="Low">
      <formula>NOT(ISERROR(SEARCH("Low",I30)))</formula>
    </cfRule>
  </conditionalFormatting>
  <conditionalFormatting sqref="I32">
    <cfRule type="containsText" dxfId="286" priority="57" operator="containsText" text="Very">
      <formula>NOT(ISERROR(SEARCH("Very",I32)))</formula>
    </cfRule>
    <cfRule type="containsText" dxfId="285" priority="58" operator="containsText" text="Clear">
      <formula>NOT(ISERROR(SEARCH("Clear",I32)))</formula>
    </cfRule>
    <cfRule type="containsText" dxfId="284" priority="59" operator="containsText" text="Some">
      <formula>NOT(ISERROR(SEARCH("Some",I32)))</formula>
    </cfRule>
    <cfRule type="containsText" dxfId="283" priority="60" operator="containsText" text="Low">
      <formula>NOT(ISERROR(SEARCH("Low",I32)))</formula>
    </cfRule>
  </conditionalFormatting>
  <conditionalFormatting sqref="I34">
    <cfRule type="containsText" dxfId="282" priority="53" operator="containsText" text="Very">
      <formula>NOT(ISERROR(SEARCH("Very",I34)))</formula>
    </cfRule>
    <cfRule type="containsText" dxfId="281" priority="54" operator="containsText" text="Clear">
      <formula>NOT(ISERROR(SEARCH("Clear",I34)))</formula>
    </cfRule>
    <cfRule type="containsText" dxfId="280" priority="55" operator="containsText" text="Some">
      <formula>NOT(ISERROR(SEARCH("Some",I34)))</formula>
    </cfRule>
    <cfRule type="containsText" dxfId="279" priority="56" operator="containsText" text="Low">
      <formula>NOT(ISERROR(SEARCH("Low",I34)))</formula>
    </cfRule>
  </conditionalFormatting>
  <conditionalFormatting sqref="I39">
    <cfRule type="containsText" dxfId="278" priority="37" operator="containsText" text="Very">
      <formula>NOT(ISERROR(SEARCH("Very",I39)))</formula>
    </cfRule>
    <cfRule type="containsText" dxfId="277" priority="38" operator="containsText" text="Clear">
      <formula>NOT(ISERROR(SEARCH("Clear",I39)))</formula>
    </cfRule>
    <cfRule type="containsText" dxfId="276" priority="39" operator="containsText" text="Some">
      <formula>NOT(ISERROR(SEARCH("Some",I39)))</formula>
    </cfRule>
    <cfRule type="containsText" dxfId="275" priority="40" operator="containsText" text="Low">
      <formula>NOT(ISERROR(SEARCH("Low",I39)))</formula>
    </cfRule>
  </conditionalFormatting>
  <conditionalFormatting sqref="I36">
    <cfRule type="containsText" dxfId="274" priority="49" operator="containsText" text="Very">
      <formula>NOT(ISERROR(SEARCH("Very",I36)))</formula>
    </cfRule>
    <cfRule type="containsText" dxfId="273" priority="50" operator="containsText" text="Clear">
      <formula>NOT(ISERROR(SEARCH("Clear",I36)))</formula>
    </cfRule>
    <cfRule type="containsText" dxfId="272" priority="51" operator="containsText" text="Some">
      <formula>NOT(ISERROR(SEARCH("Some",I36)))</formula>
    </cfRule>
    <cfRule type="containsText" dxfId="271" priority="52" operator="containsText" text="Low">
      <formula>NOT(ISERROR(SEARCH("Low",I36)))</formula>
    </cfRule>
  </conditionalFormatting>
  <conditionalFormatting sqref="I40">
    <cfRule type="containsText" dxfId="270" priority="33" operator="containsText" text="Very">
      <formula>NOT(ISERROR(SEARCH("Very",I40)))</formula>
    </cfRule>
    <cfRule type="containsText" dxfId="269" priority="34" operator="containsText" text="Clear">
      <formula>NOT(ISERROR(SEARCH("Clear",I40)))</formula>
    </cfRule>
    <cfRule type="containsText" dxfId="268" priority="35" operator="containsText" text="Some">
      <formula>NOT(ISERROR(SEARCH("Some",I40)))</formula>
    </cfRule>
    <cfRule type="containsText" dxfId="267" priority="36" operator="containsText" text="Low">
      <formula>NOT(ISERROR(SEARCH("Low",I40)))</formula>
    </cfRule>
  </conditionalFormatting>
  <conditionalFormatting sqref="I37">
    <cfRule type="containsText" dxfId="266" priority="45" operator="containsText" text="Very">
      <formula>NOT(ISERROR(SEARCH("Very",I37)))</formula>
    </cfRule>
    <cfRule type="containsText" dxfId="265" priority="46" operator="containsText" text="Clear">
      <formula>NOT(ISERROR(SEARCH("Clear",I37)))</formula>
    </cfRule>
    <cfRule type="containsText" dxfId="264" priority="47" operator="containsText" text="Some">
      <formula>NOT(ISERROR(SEARCH("Some",I37)))</formula>
    </cfRule>
    <cfRule type="containsText" dxfId="263" priority="48" operator="containsText" text="Low">
      <formula>NOT(ISERROR(SEARCH("Low",I37)))</formula>
    </cfRule>
  </conditionalFormatting>
  <conditionalFormatting sqref="I13">
    <cfRule type="containsText" dxfId="262" priority="29" operator="containsText" text="Very">
      <formula>NOT(ISERROR(SEARCH("Very",I13)))</formula>
    </cfRule>
    <cfRule type="containsText" dxfId="261" priority="30" operator="containsText" text="Clear">
      <formula>NOT(ISERROR(SEARCH("Clear",I13)))</formula>
    </cfRule>
    <cfRule type="containsText" dxfId="260" priority="31" operator="containsText" text="Some">
      <formula>NOT(ISERROR(SEARCH("Some",I13)))</formula>
    </cfRule>
    <cfRule type="containsText" dxfId="259" priority="32" operator="containsText" text="Low">
      <formula>NOT(ISERROR(SEARCH("Low",I13)))</formula>
    </cfRule>
  </conditionalFormatting>
  <conditionalFormatting sqref="I38">
    <cfRule type="containsText" dxfId="258" priority="41" operator="containsText" text="Very">
      <formula>NOT(ISERROR(SEARCH("Very",I38)))</formula>
    </cfRule>
    <cfRule type="containsText" dxfId="257" priority="42" operator="containsText" text="Clear">
      <formula>NOT(ISERROR(SEARCH("Clear",I38)))</formula>
    </cfRule>
    <cfRule type="containsText" dxfId="256" priority="43" operator="containsText" text="Some">
      <formula>NOT(ISERROR(SEARCH("Some",I38)))</formula>
    </cfRule>
    <cfRule type="containsText" dxfId="255" priority="44" operator="containsText" text="Low">
      <formula>NOT(ISERROR(SEARCH("Low",I38)))</formula>
    </cfRule>
  </conditionalFormatting>
  <conditionalFormatting sqref="I15">
    <cfRule type="containsText" dxfId="254" priority="25" operator="containsText" text="Very">
      <formula>NOT(ISERROR(SEARCH("Very",I15)))</formula>
    </cfRule>
    <cfRule type="containsText" dxfId="253" priority="26" operator="containsText" text="Clear">
      <formula>NOT(ISERROR(SEARCH("Clear",I15)))</formula>
    </cfRule>
    <cfRule type="containsText" dxfId="252" priority="27" operator="containsText" text="Some">
      <formula>NOT(ISERROR(SEARCH("Some",I15)))</formula>
    </cfRule>
    <cfRule type="containsText" dxfId="251" priority="28" operator="containsText" text="Low">
      <formula>NOT(ISERROR(SEARCH("Low",I15)))</formula>
    </cfRule>
  </conditionalFormatting>
  <conditionalFormatting sqref="I16">
    <cfRule type="containsText" dxfId="250" priority="21" operator="containsText" text="Very">
      <formula>NOT(ISERROR(SEARCH("Very",I16)))</formula>
    </cfRule>
    <cfRule type="containsText" dxfId="249" priority="22" operator="containsText" text="Clear">
      <formula>NOT(ISERROR(SEARCH("Clear",I16)))</formula>
    </cfRule>
    <cfRule type="containsText" dxfId="248" priority="23" operator="containsText" text="Some">
      <formula>NOT(ISERROR(SEARCH("Some",I16)))</formula>
    </cfRule>
    <cfRule type="containsText" dxfId="247" priority="24" operator="containsText" text="Low">
      <formula>NOT(ISERROR(SEARCH("Low",I16)))</formula>
    </cfRule>
  </conditionalFormatting>
  <conditionalFormatting sqref="I23">
    <cfRule type="containsText" dxfId="246" priority="17" operator="containsText" text="Very">
      <formula>NOT(ISERROR(SEARCH("Very",I23)))</formula>
    </cfRule>
    <cfRule type="containsText" dxfId="245" priority="18" operator="containsText" text="Clear">
      <formula>NOT(ISERROR(SEARCH("Clear",I23)))</formula>
    </cfRule>
    <cfRule type="containsText" dxfId="244" priority="19" operator="containsText" text="Some">
      <formula>NOT(ISERROR(SEARCH("Some",I23)))</formula>
    </cfRule>
    <cfRule type="containsText" dxfId="243" priority="20" operator="containsText" text="Low">
      <formula>NOT(ISERROR(SEARCH("Low",I23)))</formula>
    </cfRule>
  </conditionalFormatting>
  <conditionalFormatting sqref="I27">
    <cfRule type="containsText" dxfId="242" priority="13" operator="containsText" text="Very">
      <formula>NOT(ISERROR(SEARCH("Very",I27)))</formula>
    </cfRule>
    <cfRule type="containsText" dxfId="241" priority="14" operator="containsText" text="Clear">
      <formula>NOT(ISERROR(SEARCH("Clear",I27)))</formula>
    </cfRule>
    <cfRule type="containsText" dxfId="240" priority="15" operator="containsText" text="Some">
      <formula>NOT(ISERROR(SEARCH("Some",I27)))</formula>
    </cfRule>
    <cfRule type="containsText" dxfId="239" priority="16" operator="containsText" text="Low">
      <formula>NOT(ISERROR(SEARCH("Low",I27)))</formula>
    </cfRule>
  </conditionalFormatting>
  <conditionalFormatting sqref="I28">
    <cfRule type="containsText" dxfId="238" priority="9" operator="containsText" text="Very">
      <formula>NOT(ISERROR(SEARCH("Very",I28)))</formula>
    </cfRule>
    <cfRule type="containsText" dxfId="237" priority="10" operator="containsText" text="Clear">
      <formula>NOT(ISERROR(SEARCH("Clear",I28)))</formula>
    </cfRule>
    <cfRule type="containsText" dxfId="236" priority="11" operator="containsText" text="Some">
      <formula>NOT(ISERROR(SEARCH("Some",I28)))</formula>
    </cfRule>
    <cfRule type="containsText" dxfId="235" priority="12" operator="containsText" text="Low">
      <formula>NOT(ISERROR(SEARCH("Low",I28)))</formula>
    </cfRule>
  </conditionalFormatting>
  <conditionalFormatting sqref="I29">
    <cfRule type="containsText" dxfId="234" priority="5" operator="containsText" text="Very">
      <formula>NOT(ISERROR(SEARCH("Very",I29)))</formula>
    </cfRule>
    <cfRule type="containsText" dxfId="233" priority="6" operator="containsText" text="Clear">
      <formula>NOT(ISERROR(SEARCH("Clear",I29)))</formula>
    </cfRule>
    <cfRule type="containsText" dxfId="232" priority="7" operator="containsText" text="Some">
      <formula>NOT(ISERROR(SEARCH("Some",I29)))</formula>
    </cfRule>
    <cfRule type="containsText" dxfId="231" priority="8" operator="containsText" text="Low">
      <formula>NOT(ISERROR(SEARCH("Low",I29)))</formula>
    </cfRule>
  </conditionalFormatting>
  <conditionalFormatting sqref="I31">
    <cfRule type="containsText" dxfId="230" priority="1" operator="containsText" text="Very">
      <formula>NOT(ISERROR(SEARCH("Very",I31)))</formula>
    </cfRule>
    <cfRule type="containsText" dxfId="229" priority="2" operator="containsText" text="Clear">
      <formula>NOT(ISERROR(SEARCH("Clear",I31)))</formula>
    </cfRule>
    <cfRule type="containsText" dxfId="228" priority="3" operator="containsText" text="Some">
      <formula>NOT(ISERROR(SEARCH("Some",I31)))</formula>
    </cfRule>
    <cfRule type="containsText" dxfId="227" priority="4" operator="containsText" text="Low">
      <formula>NOT(ISERROR(SEARCH("Low",I31)))</formula>
    </cfRule>
  </conditionalFormatting>
  <hyperlinks>
    <hyperlink ref="B2:C2" location="README!A1" display="Go to README"/>
  </hyperlinks>
  <pageMargins left="0.7" right="0.7" top="0.75" bottom="0.75" header="0.3" footer="0.3"/>
  <pageSetup orientation="portrait" horizontalDpi="1200" verticalDpi="1200" r:id="rId1"/>
  <ignoredErrors>
    <ignoredError sqref="I14 I27"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Validation'!$B$3:$B$6</xm:f>
          </x14:formula1>
          <xm:sqref>J10 J19 H19 H10 G13:G16 G26:G27 H5:H7 J5:J7</xm:sqref>
        </x14:dataValidation>
        <x14:dataValidation type="list" allowBlank="1" showInputMessage="1" showErrorMessage="1">
          <x14:formula1>
            <xm:f>'Data Validation'!$D$63:$D$67</xm:f>
          </x14:formula1>
          <xm:sqref>G28:G30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70" zoomScaleNormal="70" workbookViewId="0">
      <selection activeCell="G12" sqref="G12"/>
    </sheetView>
  </sheetViews>
  <sheetFormatPr baseColWidth="10" defaultColWidth="0" defaultRowHeight="15" zeroHeight="1" x14ac:dyDescent="0.25"/>
  <cols>
    <col min="1" max="1" width="1.28515625" customWidth="1"/>
    <col min="2" max="2" width="9.140625" customWidth="1"/>
    <col min="3" max="3" width="24.42578125" style="9" customWidth="1"/>
    <col min="4" max="4" width="19.28515625" customWidth="1"/>
    <col min="5" max="5" width="25.42578125" customWidth="1"/>
    <col min="6" max="6" width="26.42578125" customWidth="1"/>
    <col min="7" max="9" width="37" customWidth="1"/>
    <col min="10" max="10" width="1.28515625" customWidth="1"/>
    <col min="11" max="11" width="173.7109375" customWidth="1"/>
    <col min="12" max="12" width="3.140625" customWidth="1"/>
    <col min="13" max="14" width="0" hidden="1" customWidth="1"/>
    <col min="15" max="16384" width="9.140625" hidden="1"/>
  </cols>
  <sheetData>
    <row r="1" spans="1:12" s="5" customFormat="1" ht="6" customHeight="1" thickBot="1" x14ac:dyDescent="0.3">
      <c r="C1" s="7"/>
    </row>
    <row r="2" spans="1:12" s="5" customFormat="1" ht="15.75" thickBot="1" x14ac:dyDescent="0.3">
      <c r="B2" s="144" t="s">
        <v>47</v>
      </c>
      <c r="C2" s="145"/>
    </row>
    <row r="3" spans="1:12" s="5" customFormat="1" x14ac:dyDescent="0.25">
      <c r="C3" s="7"/>
    </row>
    <row r="4" spans="1:12" s="5" customFormat="1" ht="18.600000000000001" customHeight="1" x14ac:dyDescent="0.3">
      <c r="C4" s="179" t="s">
        <v>122</v>
      </c>
      <c r="D4" s="179"/>
      <c r="E4" s="179"/>
    </row>
    <row r="5" spans="1:12" ht="17.45" customHeight="1" x14ac:dyDescent="0.25">
      <c r="A5" s="11"/>
      <c r="B5" s="5"/>
      <c r="C5" s="183" t="s">
        <v>123</v>
      </c>
      <c r="D5" s="184"/>
      <c r="E5" s="184"/>
      <c r="F5" s="184"/>
      <c r="G5" s="184"/>
      <c r="H5" s="184"/>
      <c r="I5" s="185"/>
      <c r="J5" s="5"/>
      <c r="K5" s="172" t="s">
        <v>490</v>
      </c>
      <c r="L5" s="5"/>
    </row>
    <row r="6" spans="1:12" ht="63" customHeight="1" x14ac:dyDescent="0.25">
      <c r="A6" s="6"/>
      <c r="B6" s="5"/>
      <c r="C6" s="180" t="s">
        <v>124</v>
      </c>
      <c r="D6" s="181"/>
      <c r="E6" s="181"/>
      <c r="F6" s="181"/>
      <c r="G6" s="181"/>
      <c r="H6" s="181"/>
      <c r="I6" s="182"/>
      <c r="J6" s="5"/>
      <c r="K6" s="173"/>
      <c r="L6" s="5"/>
    </row>
    <row r="7" spans="1:12" ht="6" customHeight="1" thickBot="1" x14ac:dyDescent="0.3">
      <c r="A7" s="6"/>
      <c r="B7" s="5"/>
      <c r="C7" s="7"/>
      <c r="D7" s="5"/>
      <c r="E7" s="5"/>
      <c r="F7" s="5"/>
      <c r="G7" s="5"/>
      <c r="H7" s="5"/>
      <c r="I7" s="5"/>
      <c r="J7" s="5"/>
      <c r="K7" s="173"/>
      <c r="L7" s="5"/>
    </row>
    <row r="8" spans="1:12" ht="21.95" customHeight="1" thickBot="1" x14ac:dyDescent="0.3">
      <c r="A8" s="6"/>
      <c r="B8" s="5"/>
      <c r="C8" s="186" t="s">
        <v>491</v>
      </c>
      <c r="D8" s="187"/>
      <c r="E8" s="187"/>
      <c r="F8" s="187"/>
      <c r="G8" s="187"/>
      <c r="H8" s="187"/>
      <c r="I8" s="188"/>
      <c r="J8" s="5"/>
      <c r="K8" s="173"/>
      <c r="L8" s="5"/>
    </row>
    <row r="9" spans="1:12" ht="129.94999999999999" customHeight="1" thickBot="1" x14ac:dyDescent="0.3">
      <c r="A9" s="6"/>
      <c r="B9" s="5"/>
      <c r="C9" s="118" t="s">
        <v>125</v>
      </c>
      <c r="D9" s="119" t="s">
        <v>126</v>
      </c>
      <c r="E9" s="120" t="s">
        <v>127</v>
      </c>
      <c r="F9" s="119" t="s">
        <v>128</v>
      </c>
      <c r="G9" s="121" t="s">
        <v>129</v>
      </c>
      <c r="H9" s="119" t="s">
        <v>130</v>
      </c>
      <c r="I9" s="122" t="s">
        <v>131</v>
      </c>
      <c r="J9" s="5"/>
      <c r="K9" s="173"/>
      <c r="L9" s="5"/>
    </row>
    <row r="10" spans="1:12" ht="45" customHeight="1" x14ac:dyDescent="0.25">
      <c r="A10" s="6"/>
      <c r="B10" s="5"/>
      <c r="C10" s="61"/>
      <c r="D10" s="39"/>
      <c r="E10" s="39"/>
      <c r="F10" s="39"/>
      <c r="G10" s="110"/>
      <c r="H10" s="51"/>
      <c r="I10" s="123"/>
      <c r="J10" s="5"/>
      <c r="K10" s="173"/>
      <c r="L10" s="5"/>
    </row>
    <row r="11" spans="1:12" ht="45" customHeight="1" x14ac:dyDescent="0.25">
      <c r="A11" s="6"/>
      <c r="B11" s="5"/>
      <c r="C11" s="34"/>
      <c r="D11" s="4"/>
      <c r="E11" s="4"/>
      <c r="F11" s="4"/>
      <c r="G11" s="111"/>
      <c r="H11" s="4"/>
      <c r="I11" s="40"/>
      <c r="J11" s="5"/>
      <c r="K11" s="173"/>
      <c r="L11" s="5"/>
    </row>
    <row r="12" spans="1:12" ht="45" customHeight="1" x14ac:dyDescent="0.25">
      <c r="A12" s="6"/>
      <c r="B12" s="5"/>
      <c r="C12" s="34"/>
      <c r="D12" s="23"/>
      <c r="E12" s="23"/>
      <c r="F12" s="23"/>
      <c r="G12" s="112"/>
      <c r="H12" s="4"/>
      <c r="I12" s="40"/>
      <c r="J12" s="5"/>
      <c r="K12" s="173"/>
      <c r="L12" s="5"/>
    </row>
    <row r="13" spans="1:12" ht="45" customHeight="1" x14ac:dyDescent="0.25">
      <c r="A13" s="6"/>
      <c r="B13" s="5"/>
      <c r="C13" s="34"/>
      <c r="D13" s="23"/>
      <c r="E13" s="23"/>
      <c r="F13" s="23"/>
      <c r="G13" s="112"/>
      <c r="H13" s="4"/>
      <c r="I13" s="40"/>
      <c r="J13" s="5"/>
      <c r="K13" s="173"/>
      <c r="L13" s="5"/>
    </row>
    <row r="14" spans="1:12" ht="45" customHeight="1" x14ac:dyDescent="0.25">
      <c r="A14" s="6"/>
      <c r="B14" s="5"/>
      <c r="C14" s="34"/>
      <c r="D14" s="23"/>
      <c r="E14" s="23"/>
      <c r="F14" s="23"/>
      <c r="G14" s="112"/>
      <c r="H14" s="4"/>
      <c r="I14" s="40"/>
      <c r="J14" s="5"/>
      <c r="K14" s="173"/>
      <c r="L14" s="5"/>
    </row>
    <row r="15" spans="1:12" ht="45" customHeight="1" thickBot="1" x14ac:dyDescent="0.3">
      <c r="A15" s="11"/>
      <c r="B15" s="5"/>
      <c r="C15" s="35"/>
      <c r="D15" s="36"/>
      <c r="E15" s="36"/>
      <c r="F15" s="36"/>
      <c r="G15" s="113"/>
      <c r="H15" s="114"/>
      <c r="I15" s="124"/>
      <c r="J15" s="5"/>
      <c r="K15" s="173"/>
      <c r="L15" s="5"/>
    </row>
    <row r="16" spans="1:12" ht="6" customHeight="1" thickBot="1" x14ac:dyDescent="0.3">
      <c r="A16" s="6"/>
      <c r="B16" s="5"/>
      <c r="C16" s="7"/>
      <c r="D16" s="5"/>
      <c r="E16" s="5"/>
      <c r="F16" s="5"/>
      <c r="G16" s="5"/>
      <c r="H16" s="5"/>
      <c r="I16" s="5"/>
      <c r="J16" s="5"/>
      <c r="K16" s="173"/>
      <c r="L16" s="5"/>
    </row>
    <row r="17" spans="1:12" ht="23.1" customHeight="1" thickBot="1" x14ac:dyDescent="0.3">
      <c r="A17" s="6"/>
      <c r="B17" s="5"/>
      <c r="C17" s="189" t="s">
        <v>492</v>
      </c>
      <c r="D17" s="190"/>
      <c r="E17" s="190"/>
      <c r="F17" s="190"/>
      <c r="G17" s="190"/>
      <c r="H17" s="190"/>
      <c r="I17" s="191"/>
      <c r="J17" s="5"/>
      <c r="K17" s="173"/>
      <c r="L17" s="5"/>
    </row>
    <row r="18" spans="1:12" ht="135.6" customHeight="1" thickBot="1" x14ac:dyDescent="0.3">
      <c r="A18" s="6"/>
      <c r="B18" s="5"/>
      <c r="C18" s="115" t="s">
        <v>125</v>
      </c>
      <c r="D18" s="116" t="s">
        <v>126</v>
      </c>
      <c r="E18" s="117" t="s">
        <v>132</v>
      </c>
      <c r="F18" s="119" t="s">
        <v>128</v>
      </c>
      <c r="G18" s="121" t="s">
        <v>129</v>
      </c>
      <c r="H18" s="119" t="s">
        <v>130</v>
      </c>
      <c r="I18" s="122" t="s">
        <v>131</v>
      </c>
      <c r="J18" s="5"/>
      <c r="K18" s="173"/>
      <c r="L18" s="5"/>
    </row>
    <row r="19" spans="1:12" ht="45" customHeight="1" x14ac:dyDescent="0.25">
      <c r="A19" s="6"/>
      <c r="B19" s="5"/>
      <c r="C19" s="37"/>
      <c r="D19" s="38"/>
      <c r="E19" s="38"/>
      <c r="F19" s="38"/>
      <c r="G19" s="125"/>
      <c r="H19" s="51"/>
      <c r="I19" s="123"/>
      <c r="J19" s="5"/>
      <c r="K19" s="173"/>
      <c r="L19" s="5"/>
    </row>
    <row r="20" spans="1:12" ht="45" customHeight="1" x14ac:dyDescent="0.25">
      <c r="A20" s="6"/>
      <c r="B20" s="5"/>
      <c r="C20" s="34"/>
      <c r="D20" s="23"/>
      <c r="E20" s="23"/>
      <c r="F20" s="23"/>
      <c r="G20" s="112"/>
      <c r="H20" s="4"/>
      <c r="I20" s="40"/>
      <c r="J20" s="5"/>
      <c r="K20" s="173"/>
      <c r="L20" s="5"/>
    </row>
    <row r="21" spans="1:12" ht="45" customHeight="1" x14ac:dyDescent="0.25">
      <c r="A21" s="6"/>
      <c r="B21" s="5"/>
      <c r="C21" s="34"/>
      <c r="D21" s="23"/>
      <c r="E21" s="23"/>
      <c r="F21" s="23"/>
      <c r="G21" s="112"/>
      <c r="H21" s="4"/>
      <c r="I21" s="40"/>
      <c r="J21" s="5"/>
      <c r="K21" s="175"/>
      <c r="L21" s="5"/>
    </row>
    <row r="22" spans="1:12" ht="45" customHeight="1" x14ac:dyDescent="0.25">
      <c r="A22" s="6"/>
      <c r="B22" s="5"/>
      <c r="C22" s="34"/>
      <c r="D22" s="23"/>
      <c r="E22" s="23"/>
      <c r="F22" s="23"/>
      <c r="G22" s="112"/>
      <c r="H22" s="4"/>
      <c r="I22" s="40"/>
      <c r="J22" s="5"/>
      <c r="K22" s="175"/>
      <c r="L22" s="5"/>
    </row>
    <row r="23" spans="1:12" ht="45" customHeight="1" x14ac:dyDescent="0.25">
      <c r="A23" s="6"/>
      <c r="B23" s="5"/>
      <c r="C23" s="34"/>
      <c r="D23" s="23"/>
      <c r="E23" s="23"/>
      <c r="F23" s="23"/>
      <c r="G23" s="112"/>
      <c r="H23" s="4"/>
      <c r="I23" s="40"/>
      <c r="J23" s="5"/>
      <c r="K23" s="175"/>
      <c r="L23" s="5"/>
    </row>
    <row r="24" spans="1:12" ht="45" customHeight="1" thickBot="1" x14ac:dyDescent="0.3">
      <c r="A24" s="6"/>
      <c r="B24" s="5"/>
      <c r="C24" s="35"/>
      <c r="D24" s="36"/>
      <c r="E24" s="36"/>
      <c r="F24" s="36"/>
      <c r="G24" s="113"/>
      <c r="H24" s="114"/>
      <c r="I24" s="124"/>
      <c r="J24" s="5"/>
      <c r="K24" s="175"/>
      <c r="L24" s="5"/>
    </row>
    <row r="25" spans="1:12" ht="6" customHeight="1" x14ac:dyDescent="0.25">
      <c r="A25" s="6"/>
      <c r="B25" s="5"/>
      <c r="C25" s="6"/>
      <c r="D25" s="6"/>
      <c r="E25" s="6"/>
      <c r="F25" s="6"/>
      <c r="G25" s="6"/>
      <c r="H25" s="6"/>
      <c r="I25" s="6"/>
      <c r="J25" s="5"/>
      <c r="K25" s="173" t="s">
        <v>133</v>
      </c>
      <c r="L25" s="5"/>
    </row>
    <row r="26" spans="1:12" ht="31.5" customHeight="1" x14ac:dyDescent="0.25">
      <c r="A26" s="6"/>
      <c r="B26" s="5"/>
      <c r="C26" s="192" t="s">
        <v>134</v>
      </c>
      <c r="D26" s="193"/>
      <c r="E26" s="193"/>
      <c r="F26" s="193"/>
      <c r="G26" s="193"/>
      <c r="H26" s="193"/>
      <c r="I26" s="194"/>
      <c r="J26" s="5"/>
      <c r="K26" s="173"/>
      <c r="L26" s="5"/>
    </row>
    <row r="27" spans="1:12" ht="65.45" customHeight="1" x14ac:dyDescent="0.25">
      <c r="A27" s="6"/>
      <c r="B27" s="5"/>
      <c r="C27" s="195" t="s">
        <v>135</v>
      </c>
      <c r="D27" s="196"/>
      <c r="E27" s="196"/>
      <c r="F27" s="196"/>
      <c r="G27" s="196"/>
      <c r="H27" s="196"/>
      <c r="I27" s="197"/>
      <c r="J27" s="5"/>
      <c r="K27" s="173"/>
      <c r="L27" s="5"/>
    </row>
    <row r="28" spans="1:12" ht="27.6" customHeight="1" x14ac:dyDescent="0.25">
      <c r="A28" s="6"/>
      <c r="B28" s="5"/>
      <c r="C28" s="176" t="s">
        <v>136</v>
      </c>
      <c r="D28" s="177"/>
      <c r="E28" s="177"/>
      <c r="F28" s="177"/>
      <c r="G28" s="177"/>
      <c r="H28" s="177"/>
      <c r="I28" s="178"/>
      <c r="J28" s="5"/>
      <c r="K28" s="174"/>
      <c r="L28" s="5"/>
    </row>
    <row r="29" spans="1:12" ht="6" customHeight="1" x14ac:dyDescent="0.25">
      <c r="A29" s="11"/>
      <c r="B29" s="5"/>
      <c r="C29" s="7"/>
      <c r="D29" s="5"/>
      <c r="E29" s="5"/>
      <c r="F29" s="5"/>
      <c r="G29" s="5"/>
      <c r="H29" s="5"/>
      <c r="I29" s="5"/>
      <c r="J29" s="5"/>
      <c r="K29" s="5"/>
      <c r="L29" s="5"/>
    </row>
    <row r="30" spans="1:12" s="5" customFormat="1" ht="19.5" hidden="1" customHeight="1" x14ac:dyDescent="0.25">
      <c r="C30" s="6"/>
      <c r="D30" s="32"/>
      <c r="E30" s="32"/>
      <c r="J30" s="33"/>
    </row>
    <row r="31" spans="1:12" ht="18.600000000000001" hidden="1" customHeight="1" x14ac:dyDescent="0.25">
      <c r="A31" s="5"/>
      <c r="B31" s="5"/>
      <c r="C31" s="7"/>
      <c r="D31" s="5"/>
      <c r="E31" s="5"/>
      <c r="F31" s="5"/>
      <c r="G31" s="5"/>
      <c r="H31" s="5"/>
      <c r="I31" s="5"/>
      <c r="J31" s="5"/>
      <c r="K31" s="5"/>
      <c r="L31" s="5"/>
    </row>
    <row r="32" spans="1:12" ht="24.6" hidden="1" customHeight="1" x14ac:dyDescent="0.25">
      <c r="A32" s="5"/>
      <c r="B32" s="5"/>
      <c r="C32" s="7"/>
      <c r="D32" s="5"/>
      <c r="E32" s="5"/>
      <c r="F32" s="5"/>
      <c r="G32" s="5"/>
      <c r="H32" s="5"/>
      <c r="I32" s="5"/>
      <c r="J32" s="5"/>
      <c r="K32" s="5"/>
      <c r="L32" s="5"/>
    </row>
    <row r="33" spans="2:12" hidden="1" x14ac:dyDescent="0.25">
      <c r="B33" s="5"/>
      <c r="C33" s="7"/>
      <c r="D33" s="5"/>
      <c r="E33" s="5"/>
      <c r="F33" s="5"/>
      <c r="G33" s="5"/>
      <c r="H33" s="5"/>
      <c r="I33" s="5"/>
      <c r="J33" s="5"/>
      <c r="K33" s="5"/>
      <c r="L33" s="5"/>
    </row>
    <row r="34" spans="2:12" hidden="1" x14ac:dyDescent="0.25">
      <c r="B34" s="5"/>
      <c r="C34" s="7"/>
      <c r="D34" s="5"/>
      <c r="E34" s="5"/>
      <c r="F34" s="5"/>
      <c r="G34" s="5"/>
      <c r="H34" s="5"/>
      <c r="I34" s="5"/>
      <c r="J34" s="5"/>
      <c r="K34" s="5"/>
    </row>
    <row r="35" spans="2:12" hidden="1" x14ac:dyDescent="0.25">
      <c r="B35" s="5"/>
      <c r="C35" s="7"/>
      <c r="D35" s="5"/>
      <c r="E35" s="5"/>
      <c r="F35" s="5"/>
      <c r="G35" s="5"/>
      <c r="H35" s="5"/>
      <c r="I35" s="5"/>
      <c r="J35" s="5"/>
      <c r="K35" s="5"/>
    </row>
    <row r="36" spans="2:12" hidden="1" x14ac:dyDescent="0.25">
      <c r="B36" s="5"/>
      <c r="C36" s="7"/>
      <c r="D36" s="5"/>
      <c r="E36" s="5"/>
      <c r="F36" s="5"/>
      <c r="G36" s="5"/>
      <c r="H36" s="5"/>
      <c r="I36" s="5"/>
      <c r="J36" s="5"/>
      <c r="K36" s="5"/>
    </row>
    <row r="37" spans="2:12" hidden="1" x14ac:dyDescent="0.25">
      <c r="B37" s="5"/>
      <c r="C37" s="7"/>
      <c r="D37" s="5"/>
      <c r="E37" s="5"/>
      <c r="F37" s="5"/>
      <c r="G37" s="5"/>
      <c r="H37" s="5"/>
      <c r="I37" s="5"/>
      <c r="J37" s="5"/>
      <c r="K37" s="5"/>
    </row>
    <row r="38" spans="2:12" hidden="1" x14ac:dyDescent="0.25">
      <c r="B38" s="5"/>
      <c r="C38" s="7"/>
      <c r="D38" s="5"/>
      <c r="E38" s="5"/>
      <c r="F38" s="5"/>
      <c r="G38" s="5"/>
      <c r="H38" s="5"/>
      <c r="I38" s="5"/>
      <c r="J38" s="5"/>
      <c r="K38" s="5"/>
    </row>
    <row r="39" spans="2:12" hidden="1" x14ac:dyDescent="0.25">
      <c r="B39" s="5"/>
      <c r="C39" s="7"/>
      <c r="D39" s="5"/>
      <c r="E39" s="5"/>
      <c r="F39" s="5"/>
      <c r="G39" s="5"/>
      <c r="H39" s="5"/>
      <c r="I39" s="5"/>
      <c r="J39" s="5"/>
      <c r="K39" s="5"/>
    </row>
    <row r="40" spans="2:12" hidden="1" x14ac:dyDescent="0.25">
      <c r="B40" s="5"/>
      <c r="C40" s="7"/>
      <c r="D40" s="5"/>
      <c r="E40" s="5"/>
      <c r="F40" s="5"/>
      <c r="G40" s="5"/>
      <c r="H40" s="5"/>
      <c r="I40" s="5"/>
      <c r="J40" s="5"/>
      <c r="K40" s="5"/>
    </row>
    <row r="41" spans="2:12" hidden="1" x14ac:dyDescent="0.25">
      <c r="B41" s="5"/>
      <c r="C41" s="7"/>
      <c r="D41" s="5"/>
      <c r="E41" s="5"/>
      <c r="F41" s="5"/>
      <c r="G41" s="5"/>
      <c r="H41" s="5"/>
      <c r="I41" s="5"/>
      <c r="J41" s="5"/>
      <c r="K41" s="5"/>
    </row>
    <row r="42" spans="2:12" hidden="1" x14ac:dyDescent="0.25">
      <c r="B42" s="5"/>
      <c r="C42" s="7"/>
      <c r="D42" s="5"/>
      <c r="E42" s="5"/>
      <c r="F42" s="5"/>
      <c r="G42" s="5"/>
      <c r="H42" s="5"/>
      <c r="I42" s="5"/>
      <c r="J42" s="5"/>
      <c r="K42" s="5"/>
    </row>
    <row r="43" spans="2:12" hidden="1" x14ac:dyDescent="0.25">
      <c r="B43" s="5"/>
      <c r="E43" s="5"/>
      <c r="F43" s="5"/>
      <c r="G43" s="5"/>
      <c r="H43" s="5"/>
      <c r="I43" s="5"/>
      <c r="J43" s="5"/>
      <c r="K43" s="5"/>
    </row>
    <row r="44" spans="2:12" hidden="1" x14ac:dyDescent="0.25">
      <c r="B44" s="5"/>
      <c r="E44" s="5"/>
      <c r="F44" s="5"/>
      <c r="G44" s="5"/>
      <c r="H44" s="5"/>
      <c r="I44" s="5"/>
      <c r="J44" s="5"/>
      <c r="K44" s="5"/>
    </row>
  </sheetData>
  <mergeCells count="12">
    <mergeCell ref="K5:K20"/>
    <mergeCell ref="K25:K28"/>
    <mergeCell ref="K21:K24"/>
    <mergeCell ref="C28:I28"/>
    <mergeCell ref="B2:C2"/>
    <mergeCell ref="C4:E4"/>
    <mergeCell ref="C6:I6"/>
    <mergeCell ref="C5:I5"/>
    <mergeCell ref="C8:I8"/>
    <mergeCell ref="C17:I17"/>
    <mergeCell ref="C26:I26"/>
    <mergeCell ref="C27:I27"/>
  </mergeCells>
  <conditionalFormatting sqref="J5:J29 J31:K1048576 K29">
    <cfRule type="containsText" dxfId="226" priority="89" operator="containsText" text="Very">
      <formula>NOT(ISERROR(SEARCH("Very",J5)))</formula>
    </cfRule>
    <cfRule type="containsText" dxfId="225" priority="90" operator="containsText" text="Clear">
      <formula>NOT(ISERROR(SEARCH("Clear",J5)))</formula>
    </cfRule>
    <cfRule type="containsText" dxfId="224" priority="91" operator="containsText" text="Some">
      <formula>NOT(ISERROR(SEARCH("Some",J5)))</formula>
    </cfRule>
    <cfRule type="containsText" dxfId="223" priority="92" operator="containsText" text="Low">
      <formula>NOT(ISERROR(SEARCH("Low",J5)))</formula>
    </cfRule>
  </conditionalFormatting>
  <hyperlinks>
    <hyperlink ref="B2:C2" location="README!A1" display="Go to README"/>
  </hyperlinks>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'Data Validation'!$D$49:$D$50</xm:f>
          </x14:formula1>
          <xm:sqref>E10:E15 E19:E24</xm:sqref>
        </x14:dataValidation>
        <x14:dataValidation type="list" allowBlank="1" showInputMessage="1" showErrorMessage="1">
          <x14:formula1>
            <xm:f>'Data Validation'!$B$77:$B$82</xm:f>
          </x14:formula1>
          <xm:sqref>F19:F24 F10:F15</xm:sqref>
        </x14:dataValidation>
        <x14:dataValidation type="list" allowBlank="1" showInputMessage="1" showErrorMessage="1">
          <x14:formula1>
            <xm:f>'Data Validation'!$D$63:$D$67</xm:f>
          </x14:formula1>
          <xm:sqref>G19:G24 G10:G15</xm:sqref>
        </x14:dataValidation>
        <x14:dataValidation type="list" allowBlank="1" showInputMessage="1" showErrorMessage="1">
          <x14:formula1>
            <xm:f>'Data Validation'!$D$70:$D$72</xm:f>
          </x14:formula1>
          <xm:sqref>H10:H15 H19:H24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zoomScale="70" zoomScaleNormal="70" workbookViewId="0">
      <selection activeCell="E9" sqref="E9"/>
    </sheetView>
  </sheetViews>
  <sheetFormatPr baseColWidth="10" defaultColWidth="0" defaultRowHeight="15" zeroHeight="1" x14ac:dyDescent="0.25"/>
  <cols>
    <col min="1" max="1" width="1.28515625" customWidth="1"/>
    <col min="2" max="2" width="9.140625" customWidth="1"/>
    <col min="3" max="3" width="4.5703125" style="9" customWidth="1"/>
    <col min="4" max="4" width="33.5703125" customWidth="1"/>
    <col min="5" max="5" width="104.140625" style="91" customWidth="1"/>
    <col min="6" max="6" width="1.28515625" customWidth="1"/>
    <col min="7" max="7" width="28.42578125" customWidth="1"/>
    <col min="8" max="8" width="1.28515625" customWidth="1"/>
    <col min="9" max="9" width="42.5703125" customWidth="1"/>
    <col min="10" max="10" width="1.28515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ht="78.95" customHeight="1" x14ac:dyDescent="0.25">
      <c r="A4" s="5"/>
      <c r="B4" s="5"/>
      <c r="C4" s="205" t="s">
        <v>137</v>
      </c>
      <c r="D4" s="206"/>
      <c r="E4" s="206"/>
      <c r="F4" s="206"/>
      <c r="G4" s="206"/>
      <c r="H4" s="206"/>
      <c r="I4" s="206"/>
      <c r="J4" s="206"/>
      <c r="K4" s="206"/>
      <c r="L4" s="206"/>
      <c r="M4" s="18"/>
    </row>
    <row r="5" spans="1:13" ht="15" customHeight="1" x14ac:dyDescent="0.25">
      <c r="A5" s="5"/>
      <c r="B5" s="5"/>
      <c r="C5" s="5"/>
      <c r="D5" s="5"/>
      <c r="E5" s="5"/>
      <c r="F5" s="5"/>
      <c r="G5" s="5"/>
      <c r="H5" s="5"/>
      <c r="I5" s="5"/>
      <c r="J5" s="5"/>
      <c r="K5" s="5"/>
      <c r="L5" s="5"/>
      <c r="M5" s="5"/>
    </row>
    <row r="6" spans="1:13" ht="23.1" customHeight="1" x14ac:dyDescent="0.25">
      <c r="A6" s="5"/>
      <c r="B6" s="5"/>
      <c r="C6" s="207" t="str">
        <f>IF(AND(OR('Preliminary Considerations A-D'!G29="Y",'Preliminary Considerations A-D'!G29="PY"),OR('Preliminary Considerations A-D'!G30="Y",'Preliminary Considerations A-D'!G30="PY")), "Based on your previous responses, please disregard this tab and proceed with Domain 1 Variant B", IF('Preliminary Considerations A-D'!G27="","Please complete the Preliminary Considerations tabs before proceeding","Based on your previous responses, please proceed with Domain 1 Variant A"))</f>
        <v>Based on your previous responses, please proceed with Domain 1 Variant A</v>
      </c>
      <c r="D6" s="207"/>
      <c r="E6" s="207"/>
      <c r="F6" s="5"/>
      <c r="G6" s="5"/>
      <c r="H6" s="5"/>
      <c r="I6" s="5"/>
      <c r="J6" s="5"/>
      <c r="K6" s="5"/>
      <c r="L6" s="5"/>
      <c r="M6" s="5"/>
    </row>
    <row r="7" spans="1:13" ht="47.1" customHeight="1" x14ac:dyDescent="0.25">
      <c r="A7" s="5"/>
      <c r="B7" s="5"/>
      <c r="C7" s="200" t="s">
        <v>493</v>
      </c>
      <c r="D7" s="200"/>
      <c r="E7" s="200"/>
      <c r="F7" s="5"/>
      <c r="G7" s="100" t="s">
        <v>138</v>
      </c>
      <c r="H7" s="100"/>
      <c r="I7" s="100" t="s">
        <v>139</v>
      </c>
      <c r="J7" s="5"/>
      <c r="K7" s="100" t="s">
        <v>49</v>
      </c>
      <c r="L7" s="5"/>
      <c r="M7" s="5"/>
    </row>
    <row r="8" spans="1:13" ht="20.25" customHeight="1" x14ac:dyDescent="0.25">
      <c r="A8" s="5"/>
      <c r="B8" s="5"/>
      <c r="C8" s="202" t="s">
        <v>140</v>
      </c>
      <c r="D8" s="202"/>
      <c r="E8" s="105" t="s">
        <v>141</v>
      </c>
      <c r="F8" s="11"/>
      <c r="G8" s="12" t="s">
        <v>142</v>
      </c>
      <c r="H8" s="11"/>
      <c r="I8" s="12" t="s">
        <v>143</v>
      </c>
      <c r="J8" s="11"/>
      <c r="K8" s="105" t="s">
        <v>144</v>
      </c>
      <c r="L8" s="11"/>
      <c r="M8" s="5"/>
    </row>
    <row r="9" spans="1:13" ht="294" customHeight="1" x14ac:dyDescent="0.25">
      <c r="A9" s="11"/>
      <c r="B9" s="5"/>
      <c r="C9" s="8">
        <v>1.1000000000000001</v>
      </c>
      <c r="D9" s="104" t="s">
        <v>145</v>
      </c>
      <c r="E9" s="63" t="s">
        <v>146</v>
      </c>
      <c r="F9" s="6"/>
      <c r="G9" s="4"/>
      <c r="H9" s="6"/>
      <c r="I9" s="4"/>
      <c r="J9" s="6"/>
      <c r="K9" s="63" t="e">
        <f ca="1">IF(ISNA(VLOOKUP(_xlfn.CONCAT(C9,G9),Domain1aAnswerChoices[[#All],[Concatenate]:[Action]],2,)),"",VLOOKUP(_xlfn.CONCAT(C9,G9),Domain1aAnswerChoices[[#All],[Concatenate]:[Action]],2,))</f>
        <v>#NAME?</v>
      </c>
      <c r="L9" s="6"/>
      <c r="M9" s="5"/>
    </row>
    <row r="10" spans="1:13" ht="120.95" customHeight="1" x14ac:dyDescent="0.25">
      <c r="A10" s="6"/>
      <c r="B10" s="5"/>
      <c r="C10" s="8">
        <v>1.2</v>
      </c>
      <c r="D10" s="104" t="s">
        <v>147</v>
      </c>
      <c r="E10" s="63" t="s">
        <v>148</v>
      </c>
      <c r="F10" s="6"/>
      <c r="G10" s="4"/>
      <c r="H10" s="6"/>
      <c r="I10" s="4"/>
      <c r="J10" s="6"/>
      <c r="K10" s="63" t="e">
        <f ca="1">IF(ISNA(VLOOKUP(_xlfn.CONCAT(C10,G10),Domain1aAnswerChoices[[#All],[Concatenate]:[Action]],2,)),"",VLOOKUP(_xlfn.CONCAT(C10,G10),Domain1aAnswerChoices[[#All],[Concatenate]:[Action]],2,))</f>
        <v>#NAME?</v>
      </c>
      <c r="L10" s="6"/>
      <c r="M10" s="5"/>
    </row>
    <row r="11" spans="1:13" ht="82.5" customHeight="1" x14ac:dyDescent="0.25">
      <c r="A11" s="6"/>
      <c r="B11" s="5"/>
      <c r="C11" s="8">
        <v>1.3</v>
      </c>
      <c r="D11" s="104" t="s">
        <v>149</v>
      </c>
      <c r="E11" s="63" t="s">
        <v>150</v>
      </c>
      <c r="F11" s="6"/>
      <c r="G11" s="4"/>
      <c r="H11" s="6"/>
      <c r="I11" s="4"/>
      <c r="J11" s="6"/>
      <c r="K11" s="63" t="e">
        <f ca="1">IF(ISNA(VLOOKUP(_xlfn.CONCAT(C11,G11),Domain1aAnswerChoices[[#All],[Concatenate]:[Action]],2,)),"",VLOOKUP(_xlfn.CONCAT(C11,G11),Domain1aAnswerChoices[[#All],[Concatenate]:[Action]],2,))</f>
        <v>#NAME?</v>
      </c>
      <c r="L11" s="6"/>
      <c r="M11" s="5"/>
    </row>
    <row r="12" spans="1:13" ht="111" customHeight="1" x14ac:dyDescent="0.25">
      <c r="A12" s="6"/>
      <c r="B12" s="5"/>
      <c r="C12" s="8">
        <v>1.4</v>
      </c>
      <c r="D12" s="104" t="s">
        <v>151</v>
      </c>
      <c r="E12" s="63" t="s">
        <v>152</v>
      </c>
      <c r="F12" s="6"/>
      <c r="G12" s="4"/>
      <c r="H12" s="6"/>
      <c r="I12" s="4"/>
      <c r="J12" s="6"/>
      <c r="K12" s="63" t="e">
        <f ca="1">IF(ISNA(VLOOKUP(_xlfn.CONCAT(C12,G12),Domain1aAnswerChoices[[#All],[Concatenate]:[Action]],2,)),"",VLOOKUP(_xlfn.CONCAT(C12,G12),Domain1aAnswerChoices[[#All],[Concatenate]:[Action]],2,))</f>
        <v>#NAME?</v>
      </c>
      <c r="L12" s="6"/>
      <c r="M12" s="5"/>
    </row>
    <row r="13" spans="1:13" s="5" customFormat="1" ht="6" customHeight="1" x14ac:dyDescent="0.25">
      <c r="A13" s="6"/>
      <c r="C13" s="7"/>
      <c r="E13" s="90"/>
    </row>
    <row r="14" spans="1:13" ht="46.5" customHeight="1" x14ac:dyDescent="0.25">
      <c r="A14" s="6"/>
      <c r="B14" s="5"/>
      <c r="C14" s="198" t="s">
        <v>153</v>
      </c>
      <c r="D14" s="204"/>
      <c r="E14" s="16" t="s">
        <v>154</v>
      </c>
      <c r="F14" s="6"/>
      <c r="G14" s="13"/>
      <c r="H14" s="6"/>
      <c r="I14" s="13"/>
      <c r="J14" s="5"/>
      <c r="K14" s="201" t="s">
        <v>155</v>
      </c>
      <c r="L14" s="5"/>
      <c r="M14" s="5"/>
    </row>
    <row r="15" spans="1:13" s="5" customFormat="1" ht="6" customHeight="1" x14ac:dyDescent="0.25">
      <c r="A15" s="11"/>
      <c r="C15" s="7"/>
      <c r="E15" s="90"/>
      <c r="K15" s="201"/>
    </row>
    <row r="16" spans="1:13" ht="92.1" customHeight="1" x14ac:dyDescent="0.25">
      <c r="A16" s="6"/>
      <c r="B16" s="5"/>
      <c r="C16" s="203" t="s">
        <v>156</v>
      </c>
      <c r="D16" s="203"/>
      <c r="E16" s="10" t="s">
        <v>157</v>
      </c>
      <c r="F16" s="6"/>
      <c r="G16" s="4"/>
      <c r="H16" s="6"/>
      <c r="I16" s="4"/>
      <c r="J16" s="5"/>
      <c r="K16" s="201"/>
      <c r="L16" s="5"/>
      <c r="M16" s="5"/>
    </row>
    <row r="17" spans="1:13" s="5" customFormat="1" ht="6" customHeight="1" x14ac:dyDescent="0.25">
      <c r="A17" s="6"/>
      <c r="C17" s="7"/>
      <c r="E17" s="90"/>
      <c r="K17" s="201"/>
    </row>
    <row r="18" spans="1:13" ht="176.1" customHeight="1" x14ac:dyDescent="0.25">
      <c r="A18" s="6"/>
      <c r="B18" s="5"/>
      <c r="C18" s="198" t="s">
        <v>158</v>
      </c>
      <c r="D18" s="199"/>
      <c r="E18" s="10" t="s">
        <v>159</v>
      </c>
      <c r="F18" s="6"/>
      <c r="G18" s="4"/>
      <c r="H18" s="6"/>
      <c r="I18" s="4"/>
      <c r="J18" s="5"/>
      <c r="K18" s="201"/>
      <c r="L18" s="5"/>
      <c r="M18" s="5"/>
    </row>
    <row r="19" spans="1:13" ht="19.5" customHeight="1" x14ac:dyDescent="0.25">
      <c r="A19" s="6"/>
      <c r="B19" s="5"/>
      <c r="C19" s="168" t="s">
        <v>160</v>
      </c>
      <c r="D19" s="168"/>
      <c r="E19" s="168"/>
      <c r="F19" s="168"/>
      <c r="G19" s="168"/>
      <c r="H19" s="168"/>
      <c r="I19" s="168"/>
      <c r="J19" s="168"/>
      <c r="K19" s="168"/>
      <c r="L19" s="168"/>
      <c r="M19" s="5"/>
    </row>
    <row r="20" spans="1:13" ht="27" customHeight="1" x14ac:dyDescent="0.25">
      <c r="A20" s="6"/>
      <c r="B20" s="5"/>
      <c r="C20" s="168"/>
      <c r="D20" s="168"/>
      <c r="E20" s="168"/>
      <c r="F20" s="168"/>
      <c r="G20" s="168"/>
      <c r="H20" s="168"/>
      <c r="I20" s="168"/>
      <c r="J20" s="168"/>
      <c r="K20" s="168"/>
      <c r="L20" s="168"/>
      <c r="M20" s="5"/>
    </row>
    <row r="21" spans="1:13" hidden="1" x14ac:dyDescent="0.25">
      <c r="A21" s="6"/>
      <c r="M21" s="5"/>
    </row>
    <row r="22" spans="1:13" hidden="1" x14ac:dyDescent="0.25">
      <c r="A22" s="6"/>
      <c r="M22" s="5"/>
    </row>
    <row r="23" spans="1:13" hidden="1" x14ac:dyDescent="0.25">
      <c r="A23" s="6"/>
      <c r="M23" s="5"/>
    </row>
    <row r="24" spans="1:13" hidden="1" x14ac:dyDescent="0.25">
      <c r="A24" s="6"/>
      <c r="M24" s="5"/>
    </row>
    <row r="25" spans="1:13" hidden="1" x14ac:dyDescent="0.25">
      <c r="A25" s="6"/>
      <c r="M25" s="5"/>
    </row>
    <row r="26" spans="1:13" hidden="1" x14ac:dyDescent="0.25">
      <c r="A26" s="6"/>
      <c r="M26" s="5"/>
    </row>
    <row r="27" spans="1:13" hidden="1" x14ac:dyDescent="0.25">
      <c r="A27" s="6"/>
      <c r="M27" s="5"/>
    </row>
    <row r="28" spans="1:13" hidden="1" x14ac:dyDescent="0.25">
      <c r="A28" s="6"/>
      <c r="M28" s="5"/>
    </row>
    <row r="29" spans="1:13" ht="15.75" hidden="1" x14ac:dyDescent="0.25">
      <c r="A29" s="11"/>
      <c r="M29" s="5"/>
    </row>
    <row r="30" spans="1:13" hidden="1" x14ac:dyDescent="0.25">
      <c r="A30" s="5"/>
      <c r="M30" s="5"/>
    </row>
    <row r="31" spans="1:13" hidden="1" x14ac:dyDescent="0.25">
      <c r="A31" s="5"/>
      <c r="M31" s="5"/>
    </row>
    <row r="32" spans="1:13" hidden="1" x14ac:dyDescent="0.25">
      <c r="A32" s="5"/>
      <c r="M32" s="5"/>
    </row>
    <row r="33" spans="1:13" hidden="1" x14ac:dyDescent="0.25">
      <c r="A33" s="5"/>
      <c r="M33" s="5"/>
    </row>
    <row r="34" spans="1:13" hidden="1" x14ac:dyDescent="0.25">
      <c r="A34" s="5"/>
      <c r="M34" s="5"/>
    </row>
    <row r="35" spans="1:13" hidden="1" x14ac:dyDescent="0.25">
      <c r="A35" s="5"/>
      <c r="M35" s="5"/>
    </row>
  </sheetData>
  <mergeCells count="11">
    <mergeCell ref="B2:C2"/>
    <mergeCell ref="C18:D18"/>
    <mergeCell ref="C7:E7"/>
    <mergeCell ref="C20:L20"/>
    <mergeCell ref="K14:K18"/>
    <mergeCell ref="C8:D8"/>
    <mergeCell ref="C16:D16"/>
    <mergeCell ref="C14:D14"/>
    <mergeCell ref="C4:L4"/>
    <mergeCell ref="C19:L19"/>
    <mergeCell ref="C6:E6"/>
  </mergeCells>
  <conditionalFormatting sqref="G14 K21:K1048576 K8 K13:K14 I14">
    <cfRule type="containsText" dxfId="222" priority="46" operator="containsText" text="Very">
      <formula>NOT(ISERROR(SEARCH("Very",G8)))</formula>
    </cfRule>
    <cfRule type="containsText" dxfId="221" priority="47" operator="containsText" text="High">
      <formula>NOT(ISERROR(SEARCH("High",G8)))</formula>
    </cfRule>
    <cfRule type="containsText" dxfId="220" priority="48" operator="containsText" text="Some">
      <formula>NOT(ISERROR(SEARCH("Some",G8)))</formula>
    </cfRule>
    <cfRule type="containsText" dxfId="219" priority="49" operator="containsText" text="Low">
      <formula>NOT(ISERROR(SEARCH("Low",G8)))</formula>
    </cfRule>
  </conditionalFormatting>
  <conditionalFormatting sqref="K9:K12">
    <cfRule type="containsText" dxfId="218" priority="10" operator="containsText" text="Very">
      <formula>NOT(ISERROR(SEARCH("Very",K9)))</formula>
    </cfRule>
    <cfRule type="containsText" dxfId="217" priority="11" operator="containsText" text="High">
      <formula>NOT(ISERROR(SEARCH("High",K9)))</formula>
    </cfRule>
    <cfRule type="containsText" dxfId="216" priority="12" operator="containsText" text="Some">
      <formula>NOT(ISERROR(SEARCH("Some",K9)))</formula>
    </cfRule>
    <cfRule type="containsText" dxfId="215" priority="13" operator="containsText" text="Low">
      <formula>NOT(ISERROR(SEARCH("Low",K9)))</formula>
    </cfRule>
  </conditionalFormatting>
  <conditionalFormatting sqref="K2">
    <cfRule type="containsText" dxfId="214" priority="2" operator="containsText" text="Very">
      <formula>NOT(ISERROR(SEARCH("Very",K2)))</formula>
    </cfRule>
    <cfRule type="containsText" dxfId="213" priority="3" operator="containsText" text="High">
      <formula>NOT(ISERROR(SEARCH("High",K2)))</formula>
    </cfRule>
    <cfRule type="containsText" dxfId="212" priority="4" operator="containsText" text="Some">
      <formula>NOT(ISERROR(SEARCH("Some",K2)))</formula>
    </cfRule>
    <cfRule type="containsText" dxfId="211" priority="5"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 Validation'!$B$3:$B$6</xm:f>
          </x14:formula1>
          <xm:sqref>H9 L9 J9 G12</xm:sqref>
        </x14:dataValidation>
        <x14:dataValidation type="list" allowBlank="1" showInputMessage="1" showErrorMessage="1">
          <x14:formula1>
            <xm:f>'Data Validation'!$B$71:$B$74</xm:f>
          </x14:formula1>
          <xm:sqref>G14</xm:sqref>
        </x14:dataValidation>
        <x14:dataValidation type="list" allowBlank="1" showInputMessage="1" showErrorMessage="1">
          <x14:formula1>
            <xm:f>'Data Validation'!$B$85:$B$87</xm:f>
          </x14:formula1>
          <xm:sqref>G16</xm:sqref>
        </x14:dataValidation>
        <x14:dataValidation type="list" allowBlank="1" showInputMessage="1" showErrorMessage="1">
          <x14:formula1>
            <xm:f>'Data Validation'!$D$23:$D$25</xm:f>
          </x14:formula1>
          <xm:sqref>G18</xm:sqref>
        </x14:dataValidation>
        <x14:dataValidation type="list" allowBlank="1" showInputMessage="1" showErrorMessage="1">
          <x14:formula1>
            <xm:f>'Data Validation'!$D$9:$D$13</xm:f>
          </x14:formula1>
          <xm:sqref>G9</xm:sqref>
        </x14:dataValidation>
        <x14:dataValidation type="list" allowBlank="1" showInputMessage="1" showErrorMessage="1">
          <x14:formula1>
            <xm:f>'Data Validation'!$B$16:$B$20</xm:f>
          </x14:formula1>
          <xm:sqref>G10</xm:sqref>
        </x14:dataValidation>
        <x14:dataValidation type="list" allowBlank="1" showInputMessage="1" showErrorMessage="1">
          <x14:formula1>
            <xm:f>'Data Validation'!$B$28:$B$32</xm:f>
          </x14:formula1>
          <xm:sqref>G11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70" zoomScaleNormal="70" workbookViewId="0">
      <selection activeCell="H7" sqref="H7"/>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92.42578125" customWidth="1"/>
    <col min="6" max="6" width="1.28515625" customWidth="1"/>
    <col min="7" max="7" width="25.28515625" customWidth="1"/>
    <col min="8" max="8" width="1.5703125" customWidth="1"/>
    <col min="9" max="9" width="43.42578125" customWidth="1"/>
    <col min="10" max="10" width="1.28515625" customWidth="1"/>
    <col min="11" max="11" width="31" customWidth="1"/>
    <col min="12" max="12" width="1.28515625" customWidth="1"/>
    <col min="13" max="13" width="5.5703125" customWidth="1"/>
    <col min="14" max="15" width="0" hidden="1" customWidth="1"/>
    <col min="16" max="16384" width="9.140625" hidden="1"/>
  </cols>
  <sheetData>
    <row r="1" spans="1:13" s="5" customFormat="1" ht="6" customHeight="1" x14ac:dyDescent="0.25">
      <c r="C1" s="7"/>
    </row>
    <row r="2" spans="1:13" ht="17.45" customHeight="1" x14ac:dyDescent="0.25">
      <c r="A2" s="5"/>
      <c r="B2" s="144" t="s">
        <v>47</v>
      </c>
      <c r="C2" s="145"/>
      <c r="D2" s="5"/>
      <c r="E2" s="90"/>
      <c r="F2" s="5"/>
      <c r="G2" s="5"/>
      <c r="H2" s="5"/>
      <c r="I2" s="5"/>
      <c r="J2" s="5"/>
      <c r="K2" s="5"/>
      <c r="L2" s="5"/>
      <c r="M2" s="5"/>
    </row>
    <row r="3" spans="1:13" s="5" customFormat="1" ht="7.5" customHeight="1" x14ac:dyDescent="0.25">
      <c r="C3" s="7"/>
    </row>
    <row r="4" spans="1:13" s="5" customFormat="1" ht="76.5" customHeight="1" x14ac:dyDescent="0.25">
      <c r="C4" s="205" t="s">
        <v>137</v>
      </c>
      <c r="D4" s="206"/>
      <c r="E4" s="206"/>
      <c r="F4" s="206"/>
      <c r="G4" s="206"/>
      <c r="H4" s="206"/>
      <c r="I4" s="206"/>
      <c r="J4" s="206"/>
      <c r="K4" s="206"/>
      <c r="L4" s="206"/>
    </row>
    <row r="5" spans="1:13" s="5" customFormat="1" ht="11.1" customHeight="1" x14ac:dyDescent="0.25"/>
    <row r="6" spans="1:13" s="5" customFormat="1" ht="24.95" customHeight="1" x14ac:dyDescent="0.25">
      <c r="C6" s="207" t="str">
        <f>IF(AND(OR('Preliminary Considerations A-D'!G29="Y",'Preliminary Considerations A-D'!G29="PY"),OR('Preliminary Considerations A-D'!G30="Y",'Preliminary Considerations A-D'!G30="PY")), "Based on your previous responses, please proceed with Domain 1 Variant B", IF('Preliminary Considerations A-D'!G27="","Please complete the Preliminary Considerations tabs before proceeding", "Based on your previous responses, please disregard this tab and proceed to Domain 1 Variant A"))</f>
        <v>Based on your previous responses, please disregard this tab and proceed to Domain 1 Variant A</v>
      </c>
      <c r="D6" s="207"/>
      <c r="E6" s="207"/>
    </row>
    <row r="7" spans="1:13" ht="96" customHeight="1" x14ac:dyDescent="0.25">
      <c r="A7" s="5"/>
      <c r="B7" s="5"/>
      <c r="C7" s="200" t="s">
        <v>494</v>
      </c>
      <c r="D7" s="200"/>
      <c r="E7" s="200"/>
      <c r="F7" s="5"/>
      <c r="G7" s="100" t="s">
        <v>138</v>
      </c>
      <c r="H7" s="100"/>
      <c r="I7" s="100" t="s">
        <v>139</v>
      </c>
      <c r="J7" s="5"/>
      <c r="K7" s="100" t="s">
        <v>49</v>
      </c>
      <c r="L7" s="5"/>
      <c r="M7" s="5"/>
    </row>
    <row r="8" spans="1:13" ht="20.25" customHeight="1" x14ac:dyDescent="0.25">
      <c r="A8" s="11"/>
      <c r="B8" s="5"/>
      <c r="C8" s="202" t="s">
        <v>140</v>
      </c>
      <c r="D8" s="202"/>
      <c r="E8" s="105" t="s">
        <v>141</v>
      </c>
      <c r="F8" s="11"/>
      <c r="G8" s="12" t="s">
        <v>142</v>
      </c>
      <c r="H8" s="11"/>
      <c r="I8" s="12" t="s">
        <v>143</v>
      </c>
      <c r="J8" s="11"/>
      <c r="K8" s="105" t="s">
        <v>144</v>
      </c>
      <c r="L8" s="11"/>
      <c r="M8" s="5"/>
    </row>
    <row r="9" spans="1:13" ht="60" x14ac:dyDescent="0.25">
      <c r="A9" s="6"/>
      <c r="B9" s="5"/>
      <c r="C9" s="8">
        <v>1.1000000000000001</v>
      </c>
      <c r="D9" s="104" t="s">
        <v>161</v>
      </c>
      <c r="E9" s="63" t="s">
        <v>162</v>
      </c>
      <c r="F9" s="6"/>
      <c r="G9" s="4"/>
      <c r="H9" s="6"/>
      <c r="I9" s="4"/>
      <c r="J9" s="6"/>
      <c r="K9" s="63" t="str">
        <f>IF(ISNA(VLOOKUP(_xlfn.CONCAT(C9,G9),Domain1bAnswerChoices[[#All],[Concatenate]:[Action]],2,)),"",VLOOKUP(_xlfn.CONCAT(C9,G9),Domain1bAnswerChoices[[#All],[Concatenate]:[Action]],2,))</f>
        <v/>
      </c>
      <c r="L9" s="6"/>
      <c r="M9" s="5"/>
    </row>
    <row r="10" spans="1:13" ht="256.5" customHeight="1" x14ac:dyDescent="0.25">
      <c r="A10" s="6"/>
      <c r="B10" s="5"/>
      <c r="C10" s="8">
        <v>1.2</v>
      </c>
      <c r="D10" s="104" t="s">
        <v>163</v>
      </c>
      <c r="E10" s="63" t="s">
        <v>164</v>
      </c>
      <c r="F10" s="6"/>
      <c r="G10" s="4"/>
      <c r="H10" s="6"/>
      <c r="I10" s="4"/>
      <c r="J10" s="6"/>
      <c r="K10" s="63" t="str">
        <f>IF(ISNA(VLOOKUP(_xlfn.CONCAT(C10,G10),Domain1bAnswerChoices[[#All],[Concatenate]:[Action]],2,)),"",VLOOKUP(_xlfn.CONCAT(C10,G10),Domain1bAnswerChoices[[#All],[Concatenate]:[Action]],2,))</f>
        <v/>
      </c>
      <c r="L10" s="6"/>
      <c r="M10" s="5"/>
    </row>
    <row r="11" spans="1:13" ht="101.1" customHeight="1" x14ac:dyDescent="0.25">
      <c r="A11" s="6"/>
      <c r="B11" s="5"/>
      <c r="C11" s="8">
        <v>1.3</v>
      </c>
      <c r="D11" s="104" t="s">
        <v>147</v>
      </c>
      <c r="E11" s="63" t="s">
        <v>148</v>
      </c>
      <c r="F11" s="6"/>
      <c r="G11" s="4"/>
      <c r="H11" s="6"/>
      <c r="I11" s="4"/>
      <c r="J11" s="6"/>
      <c r="K11" s="63" t="str">
        <f>IF(ISNA(VLOOKUP(_xlfn.CONCAT(C11,G11),Domain1bAnswerChoices[[#All],[Concatenate]:[Action]],2,)),"",VLOOKUP(_xlfn.CONCAT(C11,G11),Domain1bAnswerChoices[[#All],[Concatenate]:[Action]],2,))</f>
        <v/>
      </c>
      <c r="L11" s="6"/>
      <c r="M11" s="5"/>
    </row>
    <row r="12" spans="1:13" ht="68.45" customHeight="1" x14ac:dyDescent="0.25">
      <c r="A12" s="6"/>
      <c r="B12" s="5"/>
      <c r="C12" s="8">
        <v>1.4</v>
      </c>
      <c r="D12" s="104" t="s">
        <v>165</v>
      </c>
      <c r="E12" s="63" t="s">
        <v>166</v>
      </c>
      <c r="F12" s="6"/>
      <c r="G12" s="4"/>
      <c r="H12" s="6"/>
      <c r="I12" s="4"/>
      <c r="J12" s="6"/>
      <c r="K12" s="63" t="str">
        <f>IF(ISNA(VLOOKUP(_xlfn.CONCAT(C12,G12),Domain1bAnswerChoices[[#All],[Concatenate]:[Action]],2,)),"",VLOOKUP(_xlfn.CONCAT(C12,G12),Domain1bAnswerChoices[[#All],[Concatenate]:[Action]],2,))</f>
        <v/>
      </c>
      <c r="L12" s="6"/>
      <c r="M12" s="5"/>
    </row>
    <row r="13" spans="1:13" ht="105.6" customHeight="1" x14ac:dyDescent="0.25">
      <c r="A13" s="6"/>
      <c r="B13" s="5"/>
      <c r="C13" s="8">
        <v>1.5</v>
      </c>
      <c r="D13" s="104" t="s">
        <v>167</v>
      </c>
      <c r="E13" s="63" t="s">
        <v>152</v>
      </c>
      <c r="F13" s="6"/>
      <c r="G13" s="4"/>
      <c r="H13" s="6"/>
      <c r="I13" s="4"/>
      <c r="J13" s="6"/>
      <c r="K13" s="63" t="str">
        <f>IF(ISNA(VLOOKUP(_xlfn.CONCAT(C13,G13),Domain1bAnswerChoices[[#All],[Concatenate]:[Action]],2,)),"",VLOOKUP(_xlfn.CONCAT(C13,G13),Domain1bAnswerChoices[[#All],[Concatenate]:[Action]],2,))</f>
        <v/>
      </c>
      <c r="L13" s="6"/>
      <c r="M13" s="5"/>
    </row>
    <row r="14" spans="1:13" s="5" customFormat="1" ht="8.25" customHeight="1" x14ac:dyDescent="0.25">
      <c r="C14" s="7"/>
    </row>
    <row r="15" spans="1:13" ht="51.75" customHeight="1" x14ac:dyDescent="0.25">
      <c r="A15" s="6"/>
      <c r="B15" s="5"/>
      <c r="C15" s="198" t="s">
        <v>168</v>
      </c>
      <c r="D15" s="204"/>
      <c r="E15" s="62" t="s">
        <v>154</v>
      </c>
      <c r="F15" s="6"/>
      <c r="G15" s="13"/>
      <c r="H15" s="5"/>
      <c r="I15" s="13"/>
      <c r="J15" s="5"/>
      <c r="K15" s="201" t="s">
        <v>155</v>
      </c>
      <c r="L15" s="5"/>
      <c r="M15" s="5"/>
    </row>
    <row r="16" spans="1:13" s="5" customFormat="1" ht="8.25" customHeight="1" x14ac:dyDescent="0.25">
      <c r="C16" s="7"/>
      <c r="K16" s="201"/>
    </row>
    <row r="17" spans="1:13" ht="72.95" customHeight="1" x14ac:dyDescent="0.25">
      <c r="A17" s="6"/>
      <c r="B17" s="5"/>
      <c r="C17" s="203" t="s">
        <v>156</v>
      </c>
      <c r="D17" s="203"/>
      <c r="E17" s="10" t="s">
        <v>157</v>
      </c>
      <c r="F17" s="6"/>
      <c r="G17" s="4"/>
      <c r="H17" s="5"/>
      <c r="I17" s="4"/>
      <c r="J17" s="5"/>
      <c r="K17" s="201"/>
      <c r="L17" s="5"/>
      <c r="M17" s="5"/>
    </row>
    <row r="18" spans="1:13" s="5" customFormat="1" ht="8.25" customHeight="1" x14ac:dyDescent="0.25">
      <c r="C18" s="7"/>
      <c r="E18" s="90"/>
      <c r="K18" s="201"/>
    </row>
    <row r="19" spans="1:13" ht="179.45" customHeight="1" x14ac:dyDescent="0.25">
      <c r="A19" s="6"/>
      <c r="B19" s="5"/>
      <c r="C19" s="198" t="s">
        <v>158</v>
      </c>
      <c r="D19" s="199"/>
      <c r="E19" s="10" t="s">
        <v>159</v>
      </c>
      <c r="F19" s="6"/>
      <c r="G19" s="4"/>
      <c r="H19" s="5"/>
      <c r="I19" s="4"/>
      <c r="J19" s="5"/>
      <c r="K19" s="201"/>
      <c r="L19" s="5"/>
      <c r="M19" s="5"/>
    </row>
    <row r="20" spans="1:13" ht="44.25" customHeight="1" x14ac:dyDescent="0.25">
      <c r="A20" s="6"/>
      <c r="B20" s="5"/>
      <c r="C20" s="168" t="s">
        <v>169</v>
      </c>
      <c r="D20" s="168"/>
      <c r="E20" s="168"/>
      <c r="F20" s="168"/>
      <c r="G20" s="168"/>
      <c r="H20" s="168"/>
      <c r="I20" s="168"/>
      <c r="J20" s="168"/>
      <c r="K20" s="168"/>
      <c r="L20" s="168"/>
      <c r="M20" s="5"/>
    </row>
    <row r="21" spans="1:13" hidden="1" x14ac:dyDescent="0.25">
      <c r="M21" s="5"/>
    </row>
    <row r="22" spans="1:13" hidden="1" x14ac:dyDescent="0.25">
      <c r="M22" s="5"/>
    </row>
    <row r="23" spans="1:13" hidden="1" x14ac:dyDescent="0.2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10">
    <mergeCell ref="B2:C2"/>
    <mergeCell ref="C19:D19"/>
    <mergeCell ref="C7:E7"/>
    <mergeCell ref="C20:L20"/>
    <mergeCell ref="C8:D8"/>
    <mergeCell ref="K15:K19"/>
    <mergeCell ref="C17:D17"/>
    <mergeCell ref="C15:D15"/>
    <mergeCell ref="C4:L4"/>
    <mergeCell ref="C6:E6"/>
  </mergeCells>
  <conditionalFormatting sqref="G15 K21:K1048576 I15 K8:K15">
    <cfRule type="containsText" dxfId="210" priority="29" operator="containsText" text="Very">
      <formula>NOT(ISERROR(SEARCH("Very",G8)))</formula>
    </cfRule>
    <cfRule type="containsText" dxfId="209" priority="30" operator="containsText" text="High">
      <formula>NOT(ISERROR(SEARCH("High",G8)))</formula>
    </cfRule>
    <cfRule type="containsText" dxfId="208" priority="31" operator="containsText" text="Some">
      <formula>NOT(ISERROR(SEARCH("Some",G8)))</formula>
    </cfRule>
    <cfRule type="containsText" dxfId="207" priority="32" operator="containsText" text="Low">
      <formula>NOT(ISERROR(SEARCH("Low",G8)))</formula>
    </cfRule>
  </conditionalFormatting>
  <conditionalFormatting sqref="K2">
    <cfRule type="containsText" dxfId="206" priority="1" operator="containsText" text="Very">
      <formula>NOT(ISERROR(SEARCH("Very",K2)))</formula>
    </cfRule>
    <cfRule type="containsText" dxfId="205" priority="2" operator="containsText" text="High">
      <formula>NOT(ISERROR(SEARCH("High",K2)))</formula>
    </cfRule>
    <cfRule type="containsText" dxfId="204" priority="3" operator="containsText" text="Some">
      <formula>NOT(ISERROR(SEARCH("Some",K2)))</formula>
    </cfRule>
    <cfRule type="containsText" dxfId="203"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'Data Validation'!$B$23:$B$25</xm:f>
          </x14:formula1>
          <xm:sqref>I17</xm:sqref>
        </x14:dataValidation>
        <x14:dataValidation type="list" allowBlank="1" showInputMessage="1" showErrorMessage="1">
          <x14:formula1>
            <xm:f>'Data Validation'!$B$70:$B$74</xm:f>
          </x14:formula1>
          <xm:sqref>I15</xm:sqref>
        </x14:dataValidation>
        <x14:dataValidation type="list" allowBlank="1" showInputMessage="1" showErrorMessage="1">
          <x14:formula1>
            <xm:f>'Data Validation'!$B$3:$B$6</xm:f>
          </x14:formula1>
          <xm:sqref>L9 J9 G13</xm:sqref>
        </x14:dataValidation>
        <x14:dataValidation type="list" allowBlank="1" showInputMessage="1" showErrorMessage="1">
          <x14:formula1>
            <xm:f>'Data Validation'!$B$9:$B$13</xm:f>
          </x14:formula1>
          <xm:sqref>G9 G12</xm:sqref>
        </x14:dataValidation>
        <x14:dataValidation type="list" allowBlank="1" showInputMessage="1" showErrorMessage="1">
          <x14:formula1>
            <xm:f>'Data Validation'!$D$23:$D$25</xm:f>
          </x14:formula1>
          <xm:sqref>G19 I19</xm:sqref>
        </x14:dataValidation>
        <x14:dataValidation type="list" allowBlank="1" showInputMessage="1" showErrorMessage="1">
          <x14:formula1>
            <xm:f>'Data Validation'!$D$9:$D$13</xm:f>
          </x14:formula1>
          <xm:sqref>G10</xm:sqref>
        </x14:dataValidation>
        <x14:dataValidation type="list" allowBlank="1" showInputMessage="1" showErrorMessage="1">
          <x14:formula1>
            <xm:f>'Data Validation'!$B$16:$B$20</xm:f>
          </x14:formula1>
          <xm:sqref>G11</xm:sqref>
        </x14:dataValidation>
        <x14:dataValidation type="list" allowBlank="1" showInputMessage="1" showErrorMessage="1">
          <x14:formula1>
            <xm:f>'Data Validation'!$B$85:$B$87</xm:f>
          </x14:formula1>
          <xm:sqref>G17</xm:sqref>
        </x14:dataValidation>
        <x14:dataValidation type="list" allowBlank="1" showInputMessage="1" showErrorMessage="1">
          <x14:formula1>
            <xm:f>'Data Validation'!$B$71:$B$74</xm:f>
          </x14:formula1>
          <xm:sqref>G15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opLeftCell="A16" zoomScale="70" zoomScaleNormal="70" workbookViewId="0">
      <selection activeCell="E13" sqref="E13"/>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7.140625" customWidth="1"/>
    <col min="8" max="8" width="1.28515625" customWidth="1"/>
    <col min="9" max="9" width="43.42578125" customWidth="1"/>
    <col min="10" max="10" width="1.140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ht="123.6" customHeight="1" x14ac:dyDescent="0.25">
      <c r="A4" s="5"/>
      <c r="B4" s="5"/>
      <c r="C4" s="208" t="s">
        <v>170</v>
      </c>
      <c r="D4" s="206"/>
      <c r="E4" s="206"/>
      <c r="F4" s="206"/>
      <c r="G4" s="206"/>
      <c r="H4" s="206"/>
      <c r="I4" s="206"/>
      <c r="J4" s="206"/>
      <c r="K4" s="206"/>
      <c r="L4" s="206"/>
      <c r="M4" s="5"/>
    </row>
    <row r="5" spans="1:13" s="5" customFormat="1" ht="11.1" customHeight="1" x14ac:dyDescent="0.25"/>
    <row r="6" spans="1:13" s="5" customFormat="1" ht="24.95" customHeight="1" x14ac:dyDescent="0.25">
      <c r="C6" s="207" t="str">
        <f>IF(OR('Preliminary Considerations A-D'!$G$29="Y",'Preliminary Considerations A-D'!$G$29="PY"),"Based on your previous responses, please disregard this tab and proceed to Domain 2 Variant C",IF(OR('Preliminary Considerations A-D'!$G$28="Y",'Preliminary Considerations A-D'!$G$28="PY"),"Based on your previous responses, please disregard this tab and proceed to Domain 2 Variant B", IF('Preliminary Considerations A-D'!G27="","Please complete the Preliminary Considerations tabs before proceeding", "Based on your previous responses, please proceed with Domain 2 Variant A")))</f>
        <v>Based on your previous responses, please disregard this tab and proceed to Domain 2 Variant B</v>
      </c>
      <c r="D6" s="207"/>
      <c r="E6" s="207"/>
    </row>
    <row r="7" spans="1:13" ht="40.5" customHeight="1" x14ac:dyDescent="0.25">
      <c r="A7" s="5"/>
      <c r="B7" s="5"/>
      <c r="C7" s="209" t="s">
        <v>495</v>
      </c>
      <c r="D7" s="209"/>
      <c r="E7" s="209"/>
      <c r="F7" s="5"/>
      <c r="G7" s="94" t="s">
        <v>138</v>
      </c>
      <c r="H7" s="5"/>
      <c r="I7" s="100" t="s">
        <v>139</v>
      </c>
      <c r="J7" s="100"/>
      <c r="K7" s="94" t="s">
        <v>49</v>
      </c>
      <c r="L7" s="5"/>
      <c r="M7" s="5"/>
    </row>
    <row r="8" spans="1:13" ht="20.25" customHeight="1" x14ac:dyDescent="0.25">
      <c r="A8" s="11"/>
      <c r="B8" s="5"/>
      <c r="C8" s="202" t="s">
        <v>140</v>
      </c>
      <c r="D8" s="202"/>
      <c r="E8" s="105" t="s">
        <v>141</v>
      </c>
      <c r="F8" s="11"/>
      <c r="G8" s="53" t="s">
        <v>142</v>
      </c>
      <c r="H8" s="11"/>
      <c r="I8" s="12" t="s">
        <v>143</v>
      </c>
      <c r="J8" s="11"/>
      <c r="K8" s="54" t="s">
        <v>144</v>
      </c>
      <c r="L8" s="11"/>
      <c r="M8" s="5"/>
    </row>
    <row r="9" spans="1:13" ht="96" customHeight="1" x14ac:dyDescent="0.25">
      <c r="A9" s="6"/>
      <c r="B9" s="5"/>
      <c r="C9" s="208" t="s">
        <v>171</v>
      </c>
      <c r="D9" s="212"/>
      <c r="E9" s="93" t="s">
        <v>172</v>
      </c>
      <c r="F9" s="6"/>
      <c r="G9" s="5"/>
      <c r="H9" s="5"/>
      <c r="I9" s="5"/>
      <c r="J9" s="5"/>
      <c r="K9" s="5"/>
      <c r="L9" s="6"/>
      <c r="M9" s="5"/>
    </row>
    <row r="10" spans="1:13" ht="151.5" customHeight="1" x14ac:dyDescent="0.25">
      <c r="A10" s="6"/>
      <c r="B10" s="5"/>
      <c r="C10" s="8">
        <v>2.1</v>
      </c>
      <c r="D10" s="104" t="s">
        <v>173</v>
      </c>
      <c r="E10" s="63" t="s">
        <v>174</v>
      </c>
      <c r="F10" s="6"/>
      <c r="G10" s="4"/>
      <c r="H10" s="55"/>
      <c r="I10" s="4"/>
      <c r="J10" s="55"/>
      <c r="K10" s="63" t="str">
        <f>IF(ISNA(VLOOKUP(_xlfn.CONCAT(C10,G10),Domain2aAnswerChoices[[#All],[Concatenate]:[Action]],2,)),"",VLOOKUP(_xlfn.CONCAT(C10,G10),Domain2aAnswerChoices[[#All],[Concatenate]:[Action]],2,))</f>
        <v/>
      </c>
      <c r="L10" s="55"/>
      <c r="M10" s="5"/>
    </row>
    <row r="11" spans="1:13" ht="114.6" customHeight="1" x14ac:dyDescent="0.25">
      <c r="A11" s="6"/>
      <c r="B11" s="5"/>
      <c r="C11" s="8">
        <v>2.2000000000000002</v>
      </c>
      <c r="D11" s="104" t="s">
        <v>175</v>
      </c>
      <c r="E11" s="63" t="s">
        <v>176</v>
      </c>
      <c r="F11" s="6"/>
      <c r="G11" s="51"/>
      <c r="H11" s="6"/>
      <c r="I11" s="4"/>
      <c r="J11" s="6"/>
      <c r="K11" s="52" t="str">
        <f>IF(ISNA(VLOOKUP(_xlfn.CONCAT(C11,G11),Domain2aAnswerChoices[[#All],[Concatenate]:[Action]],2,)),"",VLOOKUP(_xlfn.CONCAT(C11,G11),Domain2aAnswerChoices[[#All],[Concatenate]:[Action]],2,))</f>
        <v/>
      </c>
      <c r="L11" s="6"/>
      <c r="M11" s="5"/>
    </row>
    <row r="12" spans="1:13" ht="60.95" customHeight="1" x14ac:dyDescent="0.25">
      <c r="A12" s="6"/>
      <c r="B12" s="5"/>
      <c r="C12" s="208" t="s">
        <v>177</v>
      </c>
      <c r="D12" s="212"/>
      <c r="E12" s="93" t="s">
        <v>178</v>
      </c>
      <c r="F12" s="6"/>
      <c r="G12" s="6"/>
      <c r="H12" s="6"/>
      <c r="I12" s="5"/>
      <c r="J12" s="6"/>
      <c r="K12" s="6"/>
      <c r="L12" s="6"/>
      <c r="M12" s="5"/>
    </row>
    <row r="13" spans="1:13" ht="140.44999999999999" customHeight="1" x14ac:dyDescent="0.25">
      <c r="A13" s="6"/>
      <c r="B13" s="5"/>
      <c r="C13" s="8">
        <v>2.2999999999999998</v>
      </c>
      <c r="D13" s="104" t="s">
        <v>179</v>
      </c>
      <c r="E13" s="63" t="s">
        <v>180</v>
      </c>
      <c r="F13" s="6"/>
      <c r="G13" s="4"/>
      <c r="H13" s="6"/>
      <c r="I13" s="4"/>
      <c r="J13" s="6"/>
      <c r="K13" s="63" t="str">
        <f>IF(ISNA(VLOOKUP(_xlfn.CONCAT(C13,G13),Domain2aAnswerChoices[[#All],[Concatenate]:[Action]],2,)),"",VLOOKUP(_xlfn.CONCAT(C13,G13),Domain2aAnswerChoices[[#All],[Concatenate]:[Action]],2,))</f>
        <v/>
      </c>
      <c r="L13" s="6"/>
      <c r="M13" s="5"/>
    </row>
    <row r="14" spans="1:13" ht="109.5" customHeight="1" x14ac:dyDescent="0.25">
      <c r="A14" s="6"/>
      <c r="B14" s="5"/>
      <c r="C14" s="8">
        <v>2.4</v>
      </c>
      <c r="D14" s="104" t="s">
        <v>181</v>
      </c>
      <c r="E14" s="16" t="s">
        <v>182</v>
      </c>
      <c r="F14" s="6"/>
      <c r="G14" s="4"/>
      <c r="H14" s="6"/>
      <c r="I14" s="4"/>
      <c r="J14" s="6"/>
      <c r="K14" s="63" t="str">
        <f>IF(ISNA(VLOOKUP(_xlfn.CONCAT(C14,G14),Domain2aAnswerChoices[[#All],[Concatenate]:[Action]],2,)),"",VLOOKUP(_xlfn.CONCAT(C14,G14),Domain2aAnswerChoices[[#All],[Concatenate]:[Action]],2,))</f>
        <v/>
      </c>
      <c r="L14" s="6"/>
      <c r="M14" s="5"/>
    </row>
    <row r="15" spans="1:13" s="5" customFormat="1" ht="6" customHeight="1" x14ac:dyDescent="0.25">
      <c r="C15" s="7"/>
    </row>
    <row r="16" spans="1:13" ht="51" customHeight="1" x14ac:dyDescent="0.25">
      <c r="A16" s="6"/>
      <c r="B16" s="5"/>
      <c r="C16" s="210" t="s">
        <v>183</v>
      </c>
      <c r="D16" s="211"/>
      <c r="E16" s="62" t="s">
        <v>184</v>
      </c>
      <c r="F16" s="6"/>
      <c r="G16" s="13"/>
      <c r="H16" s="5"/>
      <c r="I16" s="4"/>
      <c r="J16" s="5"/>
      <c r="K16" s="201" t="s">
        <v>155</v>
      </c>
      <c r="L16" s="5"/>
      <c r="M16" s="5"/>
    </row>
    <row r="17" spans="1:13" s="5" customFormat="1" ht="6" customHeight="1" x14ac:dyDescent="0.25">
      <c r="C17" s="7"/>
      <c r="K17" s="201"/>
    </row>
    <row r="18" spans="1:13" ht="64.5" customHeight="1" x14ac:dyDescent="0.25">
      <c r="A18" s="6"/>
      <c r="B18" s="5"/>
      <c r="C18" s="203" t="s">
        <v>185</v>
      </c>
      <c r="D18" s="203"/>
      <c r="E18" s="10" t="s">
        <v>186</v>
      </c>
      <c r="F18" s="6"/>
      <c r="G18" s="4"/>
      <c r="H18" s="5"/>
      <c r="I18" s="4"/>
      <c r="J18" s="5"/>
      <c r="K18" s="201"/>
      <c r="L18" s="5"/>
      <c r="M18" s="5"/>
    </row>
    <row r="19" spans="1:13" s="5" customFormat="1" ht="6" customHeight="1" x14ac:dyDescent="0.25">
      <c r="C19" s="7"/>
      <c r="K19" s="201"/>
    </row>
    <row r="20" spans="1:13" ht="101.45" customHeight="1" x14ac:dyDescent="0.25">
      <c r="A20" s="6"/>
      <c r="B20" s="5"/>
      <c r="C20" s="198" t="s">
        <v>187</v>
      </c>
      <c r="D20" s="199"/>
      <c r="E20" s="16" t="s">
        <v>188</v>
      </c>
      <c r="F20" s="6"/>
      <c r="G20" s="4"/>
      <c r="H20" s="5"/>
      <c r="I20" s="4"/>
      <c r="J20" s="5"/>
      <c r="K20" s="201"/>
      <c r="L20" s="5"/>
      <c r="M20" s="5"/>
    </row>
    <row r="21" spans="1:13" ht="36.6" customHeight="1" x14ac:dyDescent="0.25">
      <c r="A21" s="6"/>
      <c r="B21" s="5"/>
      <c r="C21" s="168" t="s">
        <v>169</v>
      </c>
      <c r="D21" s="168"/>
      <c r="E21" s="168"/>
      <c r="F21" s="168"/>
      <c r="G21" s="168"/>
      <c r="H21" s="168"/>
      <c r="I21" s="168"/>
      <c r="J21" s="168"/>
      <c r="K21" s="168"/>
      <c r="L21" s="168"/>
      <c r="M21" s="5"/>
    </row>
    <row r="22" spans="1:13" hidden="1" x14ac:dyDescent="0.25">
      <c r="M22" s="5"/>
    </row>
    <row r="23" spans="1:13" hidden="1" x14ac:dyDescent="0.2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12">
    <mergeCell ref="B2:C2"/>
    <mergeCell ref="C4:L4"/>
    <mergeCell ref="C20:D20"/>
    <mergeCell ref="C21:L21"/>
    <mergeCell ref="C7:E7"/>
    <mergeCell ref="C8:D8"/>
    <mergeCell ref="K16:K20"/>
    <mergeCell ref="C18:D18"/>
    <mergeCell ref="C16:D16"/>
    <mergeCell ref="C9:D9"/>
    <mergeCell ref="C12:D12"/>
    <mergeCell ref="C6:E6"/>
  </mergeCells>
  <conditionalFormatting sqref="G16 K22:K1048576 K8 K13:K16 K10:K11">
    <cfRule type="containsText" dxfId="202" priority="29" operator="containsText" text="Very">
      <formula>NOT(ISERROR(SEARCH("Very",G8)))</formula>
    </cfRule>
    <cfRule type="containsText" dxfId="201" priority="30" operator="containsText" text="High">
      <formula>NOT(ISERROR(SEARCH("High",G8)))</formula>
    </cfRule>
    <cfRule type="containsText" dxfId="200" priority="31" operator="containsText" text="Some">
      <formula>NOT(ISERROR(SEARCH("Some",G8)))</formula>
    </cfRule>
    <cfRule type="containsText" dxfId="199" priority="32" operator="containsText" text="Low">
      <formula>NOT(ISERROR(SEARCH("Low",G8)))</formula>
    </cfRule>
  </conditionalFormatting>
  <conditionalFormatting sqref="K12">
    <cfRule type="containsText" dxfId="198" priority="5" operator="containsText" text="Very">
      <formula>NOT(ISERROR(SEARCH("Very",K12)))</formula>
    </cfRule>
    <cfRule type="containsText" dxfId="197" priority="6" operator="containsText" text="High">
      <formula>NOT(ISERROR(SEARCH("High",K12)))</formula>
    </cfRule>
    <cfRule type="containsText" dxfId="196" priority="7" operator="containsText" text="Some">
      <formula>NOT(ISERROR(SEARCH("Some",K12)))</formula>
    </cfRule>
    <cfRule type="containsText" dxfId="195" priority="8" operator="containsText" text="Low">
      <formula>NOT(ISERROR(SEARCH("Low",K12)))</formula>
    </cfRule>
  </conditionalFormatting>
  <conditionalFormatting sqref="K2">
    <cfRule type="containsText" dxfId="194" priority="1" operator="containsText" text="Very">
      <formula>NOT(ISERROR(SEARCH("Very",K2)))</formula>
    </cfRule>
    <cfRule type="containsText" dxfId="193" priority="2" operator="containsText" text="High">
      <formula>NOT(ISERROR(SEARCH("High",K2)))</formula>
    </cfRule>
    <cfRule type="containsText" dxfId="192" priority="3" operator="containsText" text="Some">
      <formula>NOT(ISERROR(SEARCH("Some",K2)))</formula>
    </cfRule>
    <cfRule type="containsText" dxfId="191"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 Validation'!$B$3:$B$6</xm:f>
          </x14:formula1>
          <xm:sqref>L12 G12:H12 J12 L9</xm:sqref>
        </x14:dataValidation>
        <x14:dataValidation type="list" allowBlank="1" showInputMessage="1" showErrorMessage="1">
          <x14:formula1>
            <xm:f>'Data Validation'!$D$16:$D$19</xm:f>
          </x14:formula1>
          <xm:sqref>G16</xm:sqref>
        </x14:dataValidation>
        <x14:dataValidation type="list" allowBlank="1" showInputMessage="1" showErrorMessage="1">
          <x14:formula1>
            <xm:f>'Data Validation'!$B$90:$B$94</xm:f>
          </x14:formula1>
          <xm:sqref>G18</xm:sqref>
        </x14:dataValidation>
        <x14:dataValidation type="list" allowBlank="1" showInputMessage="1" showErrorMessage="1">
          <x14:formula1>
            <xm:f>'Data Validation'!$D$28:$D$32</xm:f>
          </x14:formula1>
          <xm:sqref>G10</xm:sqref>
        </x14:dataValidation>
        <x14:dataValidation type="list" allowBlank="1" showInputMessage="1" showErrorMessage="1">
          <x14:formula1>
            <xm:f>'Data Validation'!$B$42:$B$46</xm:f>
          </x14:formula1>
          <xm:sqref>G13:G14</xm:sqref>
        </x14:dataValidation>
        <x14:dataValidation type="list" allowBlank="1" showInputMessage="1" showErrorMessage="1">
          <x14:formula1>
            <xm:f>'Data Validation'!$D$23:$D$25</xm:f>
          </x14:formula1>
          <xm:sqref>G20</xm:sqref>
        </x14:dataValidation>
        <x14:dataValidation type="list" allowBlank="1" showInputMessage="1" showErrorMessage="1">
          <x14:formula1>
            <xm:f>'Data Validation'!$B$35:$B$39</xm:f>
          </x14:formula1>
          <xm:sqref>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70" zoomScaleNormal="70" workbookViewId="0">
      <selection activeCell="E9" sqref="E9"/>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0.42578125" customWidth="1"/>
    <col min="8" max="8" width="1.28515625" customWidth="1"/>
    <col min="9" max="9" width="31.5703125" customWidth="1"/>
    <col min="10" max="10" width="1.140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ht="123.6" customHeight="1" x14ac:dyDescent="0.25">
      <c r="A4" s="5"/>
      <c r="B4" s="5"/>
      <c r="C4" s="208" t="s">
        <v>170</v>
      </c>
      <c r="D4" s="206"/>
      <c r="E4" s="206"/>
      <c r="F4" s="206"/>
      <c r="G4" s="206"/>
      <c r="H4" s="206"/>
      <c r="I4" s="206"/>
      <c r="J4" s="206"/>
      <c r="K4" s="206"/>
      <c r="L4" s="206"/>
      <c r="M4" s="5"/>
    </row>
    <row r="5" spans="1:13" s="5" customFormat="1" ht="11.1" customHeight="1" x14ac:dyDescent="0.25"/>
    <row r="6" spans="1:13" s="5" customFormat="1" ht="24.95" customHeight="1" x14ac:dyDescent="0.25">
      <c r="C6" s="207" t="str">
        <f>IF(OR('Preliminary Considerations A-D'!$G$29="Y",'Preliminary Considerations A-D'!$G$29="PY"),"Based on your previous responses, please disregard this tab and proceed to Domain 2 Variant C",IF(OR('Preliminary Considerations A-D'!$G$28="Y",'Preliminary Considerations A-D'!$G$28="PY"),"Based on your previous responses, please proceed with Domain 2 Variant B", IF('Preliminary Considerations A-D'!G27="","Please complete the Preliminary Considerations tabs before proceeding", "Based on your previous responses, please disregard this tab and proceed to Domain 2 Variant A")))</f>
        <v>Based on your previous responses, please proceed with Domain 2 Variant B</v>
      </c>
      <c r="D6" s="207"/>
      <c r="E6" s="207"/>
    </row>
    <row r="7" spans="1:13" ht="40.5" customHeight="1" x14ac:dyDescent="0.25">
      <c r="A7" s="5"/>
      <c r="B7" s="5"/>
      <c r="C7" s="209" t="s">
        <v>496</v>
      </c>
      <c r="D7" s="209"/>
      <c r="E7" s="209"/>
      <c r="F7" s="5"/>
      <c r="G7" s="94" t="s">
        <v>138</v>
      </c>
      <c r="H7" s="5"/>
      <c r="I7" s="100" t="s">
        <v>139</v>
      </c>
      <c r="J7" s="100"/>
      <c r="K7" s="94" t="s">
        <v>49</v>
      </c>
      <c r="L7" s="5"/>
      <c r="M7" s="5"/>
    </row>
    <row r="8" spans="1:13" ht="20.25" customHeight="1" x14ac:dyDescent="0.25">
      <c r="A8" s="11"/>
      <c r="B8" s="5"/>
      <c r="C8" s="202" t="s">
        <v>140</v>
      </c>
      <c r="D8" s="202"/>
      <c r="E8" s="105" t="s">
        <v>141</v>
      </c>
      <c r="F8" s="11"/>
      <c r="G8" s="53" t="s">
        <v>142</v>
      </c>
      <c r="H8" s="11"/>
      <c r="I8" s="12" t="s">
        <v>143</v>
      </c>
      <c r="J8" s="11"/>
      <c r="K8" s="54" t="s">
        <v>144</v>
      </c>
      <c r="L8" s="11"/>
      <c r="M8" s="5"/>
    </row>
    <row r="9" spans="1:13" ht="104.45" customHeight="1" x14ac:dyDescent="0.25">
      <c r="A9" s="6"/>
      <c r="B9" s="5"/>
      <c r="C9" s="208" t="s">
        <v>171</v>
      </c>
      <c r="D9" s="212"/>
      <c r="E9" s="93" t="s">
        <v>172</v>
      </c>
      <c r="F9" s="6"/>
      <c r="G9" s="5"/>
      <c r="H9" s="5"/>
      <c r="I9" s="5"/>
      <c r="J9" s="5"/>
      <c r="K9" s="5"/>
      <c r="L9" s="6"/>
      <c r="M9" s="5"/>
    </row>
    <row r="10" spans="1:13" ht="162" customHeight="1" x14ac:dyDescent="0.25">
      <c r="A10" s="6"/>
      <c r="B10" s="5"/>
      <c r="C10" s="8">
        <v>2.1</v>
      </c>
      <c r="D10" s="104" t="s">
        <v>173</v>
      </c>
      <c r="E10" s="63" t="s">
        <v>189</v>
      </c>
      <c r="F10" s="6"/>
      <c r="G10" s="4"/>
      <c r="H10" s="55"/>
      <c r="I10" s="4"/>
      <c r="J10" s="55"/>
      <c r="K10" s="63" t="str">
        <f>IF(ISNA(VLOOKUP(_xlfn.CONCAT(C10,G10),Domain2bAnswerChoices[[#All],[Concatenate]:[Action]],2,)),"",VLOOKUP(_xlfn.CONCAT(C10,G10),Domain2bAnswerChoices[[#All],[Concatenate]:[Action]],2,))</f>
        <v/>
      </c>
      <c r="L10" s="55"/>
      <c r="M10" s="5"/>
    </row>
    <row r="11" spans="1:13" ht="114.6" customHeight="1" x14ac:dyDescent="0.25">
      <c r="A11" s="6"/>
      <c r="B11" s="5"/>
      <c r="C11" s="8">
        <v>2.2000000000000002</v>
      </c>
      <c r="D11" s="104" t="s">
        <v>175</v>
      </c>
      <c r="E11" s="63" t="s">
        <v>176</v>
      </c>
      <c r="F11" s="6"/>
      <c r="G11" s="51"/>
      <c r="H11" s="6"/>
      <c r="I11" s="4"/>
      <c r="J11" s="6"/>
      <c r="K11" s="52" t="str">
        <f>IF(ISNA(VLOOKUP(_xlfn.CONCAT(C11,G11),Domain2bAnswerChoices[[#All],[Concatenate]:[Action]],2,)),"",VLOOKUP(_xlfn.CONCAT(C11,G11),Domain2bAnswerChoices[[#All],[Concatenate]:[Action]],2,))</f>
        <v/>
      </c>
      <c r="L11" s="6"/>
      <c r="M11" s="5"/>
    </row>
    <row r="12" spans="1:13" ht="60.95" customHeight="1" x14ac:dyDescent="0.25">
      <c r="A12" s="6"/>
      <c r="B12" s="5"/>
      <c r="C12" s="208" t="s">
        <v>177</v>
      </c>
      <c r="D12" s="212"/>
      <c r="E12" s="93"/>
      <c r="F12" s="6"/>
      <c r="G12" s="6"/>
      <c r="H12" s="6"/>
      <c r="I12" s="5"/>
      <c r="J12" s="6"/>
      <c r="K12" s="6"/>
      <c r="L12" s="6"/>
      <c r="M12" s="5"/>
    </row>
    <row r="13" spans="1:13" ht="140.44999999999999" customHeight="1" x14ac:dyDescent="0.25">
      <c r="A13" s="6"/>
      <c r="B13" s="5"/>
      <c r="C13" s="8">
        <v>2.2999999999999998</v>
      </c>
      <c r="D13" s="104" t="s">
        <v>179</v>
      </c>
      <c r="E13" s="63" t="s">
        <v>180</v>
      </c>
      <c r="F13" s="6"/>
      <c r="G13" s="4"/>
      <c r="H13" s="6"/>
      <c r="I13" s="4"/>
      <c r="J13" s="6"/>
      <c r="K13" s="63" t="str">
        <f>IF(ISNA(VLOOKUP(_xlfn.CONCAT(C13,G13),Domain2bAnswerChoices[[#All],[Concatenate]:[Action]],2,)),"",VLOOKUP(_xlfn.CONCAT(C13,G13),Domain2bAnswerChoices[[#All],[Concatenate]:[Action]],2,))</f>
        <v/>
      </c>
      <c r="L13" s="6"/>
      <c r="M13" s="5"/>
    </row>
    <row r="14" spans="1:13" ht="109.5" customHeight="1" x14ac:dyDescent="0.25">
      <c r="A14" s="6"/>
      <c r="B14" s="5"/>
      <c r="C14" s="8">
        <v>2.4</v>
      </c>
      <c r="D14" s="104" t="s">
        <v>181</v>
      </c>
      <c r="E14" s="16" t="s">
        <v>182</v>
      </c>
      <c r="F14" s="6"/>
      <c r="G14" s="4"/>
      <c r="H14" s="6"/>
      <c r="I14" s="4"/>
      <c r="J14" s="6"/>
      <c r="K14" s="63" t="str">
        <f>IF(ISNA(VLOOKUP(_xlfn.CONCAT(C14,G14),Domain2bAnswerChoices[[#All],[Concatenate]:[Action]],2,)),"",VLOOKUP(_xlfn.CONCAT(C14,G14),Domain2bAnswerChoices[[#All],[Concatenate]:[Action]],2,))</f>
        <v/>
      </c>
      <c r="L14" s="6"/>
      <c r="M14" s="5"/>
    </row>
    <row r="15" spans="1:13" s="5" customFormat="1" ht="6" customHeight="1" x14ac:dyDescent="0.25">
      <c r="C15" s="7"/>
    </row>
    <row r="16" spans="1:13" ht="51" customHeight="1" x14ac:dyDescent="0.25">
      <c r="A16" s="6"/>
      <c r="B16" s="5"/>
      <c r="C16" s="210" t="s">
        <v>183</v>
      </c>
      <c r="D16" s="211"/>
      <c r="E16" s="62" t="s">
        <v>184</v>
      </c>
      <c r="F16" s="6"/>
      <c r="G16" s="13"/>
      <c r="H16" s="5"/>
      <c r="I16" s="4"/>
      <c r="J16" s="5"/>
      <c r="K16" s="201" t="s">
        <v>155</v>
      </c>
      <c r="L16" s="5"/>
      <c r="M16" s="5"/>
    </row>
    <row r="17" spans="1:13" s="5" customFormat="1" ht="6" customHeight="1" x14ac:dyDescent="0.25">
      <c r="C17" s="7"/>
      <c r="K17" s="201"/>
    </row>
    <row r="18" spans="1:13" ht="48.6" customHeight="1" x14ac:dyDescent="0.25">
      <c r="A18" s="6"/>
      <c r="B18" s="5"/>
      <c r="C18" s="203" t="s">
        <v>185</v>
      </c>
      <c r="D18" s="203"/>
      <c r="E18" s="10" t="s">
        <v>186</v>
      </c>
      <c r="F18" s="6"/>
      <c r="G18" s="4"/>
      <c r="H18" s="5"/>
      <c r="I18" s="4"/>
      <c r="J18" s="5"/>
      <c r="K18" s="201"/>
      <c r="L18" s="5"/>
      <c r="M18" s="5"/>
    </row>
    <row r="19" spans="1:13" s="5" customFormat="1" ht="6" customHeight="1" x14ac:dyDescent="0.25">
      <c r="C19" s="7"/>
      <c r="K19" s="201"/>
    </row>
    <row r="20" spans="1:13" ht="101.45" customHeight="1" x14ac:dyDescent="0.25">
      <c r="A20" s="6"/>
      <c r="B20" s="5"/>
      <c r="C20" s="198" t="s">
        <v>187</v>
      </c>
      <c r="D20" s="199"/>
      <c r="E20" s="16" t="s">
        <v>188</v>
      </c>
      <c r="F20" s="6"/>
      <c r="G20" s="4"/>
      <c r="H20" s="5"/>
      <c r="I20" s="4"/>
      <c r="J20" s="5"/>
      <c r="K20" s="201"/>
      <c r="L20" s="5"/>
      <c r="M20" s="5"/>
    </row>
    <row r="21" spans="1:13" ht="36.6" customHeight="1" x14ac:dyDescent="0.25">
      <c r="A21" s="6"/>
      <c r="B21" s="5"/>
      <c r="C21" s="168" t="s">
        <v>169</v>
      </c>
      <c r="D21" s="168"/>
      <c r="E21" s="168"/>
      <c r="F21" s="168"/>
      <c r="G21" s="168"/>
      <c r="H21" s="168"/>
      <c r="I21" s="168"/>
      <c r="J21" s="168"/>
      <c r="K21" s="168"/>
      <c r="L21" s="168"/>
      <c r="M21" s="5"/>
    </row>
    <row r="22" spans="1:13" hidden="1" x14ac:dyDescent="0.25">
      <c r="M22" s="5"/>
    </row>
    <row r="23" spans="1:13" hidden="1" x14ac:dyDescent="0.2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12">
    <mergeCell ref="C16:D16"/>
    <mergeCell ref="K16:K20"/>
    <mergeCell ref="C18:D18"/>
    <mergeCell ref="C20:D20"/>
    <mergeCell ref="C21:L21"/>
    <mergeCell ref="C12:D12"/>
    <mergeCell ref="C6:E6"/>
    <mergeCell ref="B2:C2"/>
    <mergeCell ref="C4:L4"/>
    <mergeCell ref="C7:E7"/>
    <mergeCell ref="C8:D8"/>
    <mergeCell ref="C9:D9"/>
  </mergeCells>
  <conditionalFormatting sqref="G16 K22:K1048576 K8 K13:K16 K10:K11">
    <cfRule type="containsText" dxfId="190" priority="17" operator="containsText" text="Very">
      <formula>NOT(ISERROR(SEARCH("Very",G8)))</formula>
    </cfRule>
    <cfRule type="containsText" dxfId="189" priority="18" operator="containsText" text="High">
      <formula>NOT(ISERROR(SEARCH("High",G8)))</formula>
    </cfRule>
    <cfRule type="containsText" dxfId="188" priority="19" operator="containsText" text="Some">
      <formula>NOT(ISERROR(SEARCH("Some",G8)))</formula>
    </cfRule>
    <cfRule type="containsText" dxfId="187" priority="20" operator="containsText" text="Low">
      <formula>NOT(ISERROR(SEARCH("Low",G8)))</formula>
    </cfRule>
  </conditionalFormatting>
  <conditionalFormatting sqref="K12">
    <cfRule type="containsText" dxfId="186" priority="5" operator="containsText" text="Very">
      <formula>NOT(ISERROR(SEARCH("Very",K12)))</formula>
    </cfRule>
    <cfRule type="containsText" dxfId="185" priority="6" operator="containsText" text="High">
      <formula>NOT(ISERROR(SEARCH("High",K12)))</formula>
    </cfRule>
    <cfRule type="containsText" dxfId="184" priority="7" operator="containsText" text="Some">
      <formula>NOT(ISERROR(SEARCH("Some",K12)))</formula>
    </cfRule>
    <cfRule type="containsText" dxfId="183" priority="8" operator="containsText" text="Low">
      <formula>NOT(ISERROR(SEARCH("Low",K12)))</formula>
    </cfRule>
  </conditionalFormatting>
  <conditionalFormatting sqref="K2">
    <cfRule type="containsText" dxfId="182" priority="1" operator="containsText" text="Very">
      <formula>NOT(ISERROR(SEARCH("Very",K2)))</formula>
    </cfRule>
    <cfRule type="containsText" dxfId="181" priority="2" operator="containsText" text="High">
      <formula>NOT(ISERROR(SEARCH("High",K2)))</formula>
    </cfRule>
    <cfRule type="containsText" dxfId="180" priority="3" operator="containsText" text="Some">
      <formula>NOT(ISERROR(SEARCH("Some",K2)))</formula>
    </cfRule>
    <cfRule type="containsText" dxfId="179"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 Validation'!$B$35:$B$39</xm:f>
          </x14:formula1>
          <xm:sqref>G11</xm:sqref>
        </x14:dataValidation>
        <x14:dataValidation type="list" allowBlank="1" showInputMessage="1" showErrorMessage="1">
          <x14:formula1>
            <xm:f>'Data Validation'!$D$23:$D$25</xm:f>
          </x14:formula1>
          <xm:sqref>G20</xm:sqref>
        </x14:dataValidation>
        <x14:dataValidation type="list" allowBlank="1" showInputMessage="1" showErrorMessage="1">
          <x14:formula1>
            <xm:f>'Data Validation'!$B$42:$B$46</xm:f>
          </x14:formula1>
          <xm:sqref>G13:G14</xm:sqref>
        </x14:dataValidation>
        <x14:dataValidation type="list" allowBlank="1" showInputMessage="1" showErrorMessage="1">
          <x14:formula1>
            <xm:f>'Data Validation'!$D$28:$D$32</xm:f>
          </x14:formula1>
          <xm:sqref>G10</xm:sqref>
        </x14:dataValidation>
        <x14:dataValidation type="list" allowBlank="1" showInputMessage="1" showErrorMessage="1">
          <x14:formula1>
            <xm:f>'Data Validation'!$B$90:$B$94</xm:f>
          </x14:formula1>
          <xm:sqref>G18</xm:sqref>
        </x14:dataValidation>
        <x14:dataValidation type="list" allowBlank="1" showInputMessage="1" showErrorMessage="1">
          <x14:formula1>
            <xm:f>'Data Validation'!$D$16:$D$19</xm:f>
          </x14:formula1>
          <xm:sqref>G16</xm:sqref>
        </x14:dataValidation>
        <x14:dataValidation type="list" allowBlank="1" showInputMessage="1" showErrorMessage="1">
          <x14:formula1>
            <xm:f>'Data Validation'!$B$3:$B$6</xm:f>
          </x14:formula1>
          <xm:sqref>L12 G12:H12 J12 L9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70" zoomScaleNormal="70" workbookViewId="0">
      <selection activeCell="E10" sqref="E10"/>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2.5703125" customWidth="1"/>
    <col min="8" max="8" width="1.28515625" customWidth="1"/>
    <col min="9" max="9" width="33.7109375" customWidth="1"/>
    <col min="10" max="10" width="1.140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ht="123.6" customHeight="1" x14ac:dyDescent="0.25">
      <c r="A4" s="5"/>
      <c r="B4" s="5"/>
      <c r="C4" s="208" t="s">
        <v>170</v>
      </c>
      <c r="D4" s="206"/>
      <c r="E4" s="206"/>
      <c r="F4" s="206"/>
      <c r="G4" s="206"/>
      <c r="H4" s="206"/>
      <c r="I4" s="206"/>
      <c r="J4" s="206"/>
      <c r="K4" s="206"/>
      <c r="L4" s="206"/>
      <c r="M4" s="5"/>
    </row>
    <row r="5" spans="1:13" s="5" customFormat="1" ht="11.1" customHeight="1" x14ac:dyDescent="0.25"/>
    <row r="6" spans="1:13" s="5" customFormat="1" ht="24.95" customHeight="1" x14ac:dyDescent="0.25">
      <c r="C6" s="207" t="str">
        <f>IF(OR('Preliminary Considerations A-D'!$G$29="Y",'Preliminary Considerations A-D'!$G$29="PY"),"Based on your previous responses, please proceed with Domain 2 Variant C",IF(OR('Preliminary Considerations A-D'!$G$28="Y",'Preliminary Considerations A-D'!$G$28="PY"),"Based on your previous responses, please disregard this tab and proceed to Domain 2 Variant B", IF('Preliminary Considerations A-D'!G27="","Please complete the Preliminary Considerations tabs before proceeding", "Based on your previous responses, please disregard this tab and proceed to Domain 2 Variant A")))</f>
        <v>Based on your previous responses, please disregard this tab and proceed to Domain 2 Variant B</v>
      </c>
      <c r="D6" s="207"/>
      <c r="E6" s="207"/>
    </row>
    <row r="7" spans="1:13" ht="69.75" customHeight="1" x14ac:dyDescent="0.25">
      <c r="A7" s="5"/>
      <c r="B7" s="5"/>
      <c r="C7" s="209" t="s">
        <v>497</v>
      </c>
      <c r="D7" s="209"/>
      <c r="E7" s="209"/>
      <c r="F7" s="5"/>
      <c r="G7" s="94" t="s">
        <v>138</v>
      </c>
      <c r="H7" s="5"/>
      <c r="I7" s="100" t="s">
        <v>139</v>
      </c>
      <c r="J7" s="100"/>
      <c r="K7" s="94" t="s">
        <v>49</v>
      </c>
      <c r="L7" s="5"/>
      <c r="M7" s="5"/>
    </row>
    <row r="8" spans="1:13" ht="20.25" customHeight="1" x14ac:dyDescent="0.25">
      <c r="A8" s="11"/>
      <c r="B8" s="5"/>
      <c r="C8" s="202" t="s">
        <v>140</v>
      </c>
      <c r="D8" s="202"/>
      <c r="E8" s="105" t="s">
        <v>141</v>
      </c>
      <c r="F8" s="11"/>
      <c r="G8" s="53" t="s">
        <v>142</v>
      </c>
      <c r="H8" s="11"/>
      <c r="I8" s="12" t="s">
        <v>143</v>
      </c>
      <c r="J8" s="11"/>
      <c r="K8" s="54" t="s">
        <v>144</v>
      </c>
      <c r="L8" s="11"/>
      <c r="M8" s="5"/>
    </row>
    <row r="9" spans="1:13" ht="33.950000000000003" customHeight="1" x14ac:dyDescent="0.25">
      <c r="A9" s="6"/>
      <c r="B9" s="5"/>
      <c r="C9" s="208" t="s">
        <v>171</v>
      </c>
      <c r="D9" s="212"/>
      <c r="E9" s="93"/>
      <c r="F9" s="6"/>
      <c r="G9" s="5"/>
      <c r="H9" s="5"/>
      <c r="I9" s="5"/>
      <c r="J9" s="5"/>
      <c r="K9" s="5"/>
      <c r="L9" s="6"/>
      <c r="M9" s="5"/>
    </row>
    <row r="10" spans="1:13" ht="144.6" customHeight="1" x14ac:dyDescent="0.25">
      <c r="A10" s="6"/>
      <c r="B10" s="5"/>
      <c r="C10" s="8">
        <v>2.1</v>
      </c>
      <c r="D10" s="104" t="s">
        <v>190</v>
      </c>
      <c r="E10" s="63" t="s">
        <v>191</v>
      </c>
      <c r="F10" s="6"/>
      <c r="G10" s="4"/>
      <c r="H10" s="55"/>
      <c r="I10" s="4"/>
      <c r="J10" s="55"/>
      <c r="K10" s="63" t="str">
        <f>IF(ISNA(VLOOKUP(_xlfn.CONCAT(C10,G10),Domain2cAnswerChoices[[#All],[Concatenate]:[Action]],2,)),"",VLOOKUP(_xlfn.CONCAT(C10,G10),Domain2cAnswerChoices[[#All],[Concatenate]:[Action]],2,))</f>
        <v/>
      </c>
      <c r="L10" s="55"/>
      <c r="M10" s="5"/>
    </row>
    <row r="11" spans="1:13" ht="114.6" customHeight="1" x14ac:dyDescent="0.25">
      <c r="A11" s="6"/>
      <c r="B11" s="5"/>
      <c r="C11" s="8">
        <v>2.2000000000000002</v>
      </c>
      <c r="D11" s="104" t="s">
        <v>175</v>
      </c>
      <c r="E11" s="63" t="s">
        <v>176</v>
      </c>
      <c r="F11" s="6"/>
      <c r="G11" s="51"/>
      <c r="H11" s="6"/>
      <c r="I11" s="4"/>
      <c r="J11" s="6"/>
      <c r="K11" s="52" t="str">
        <f>IF(ISNA(VLOOKUP(_xlfn.CONCAT(C11,G11),Domain2cAnswerChoices[[#All],[Concatenate]:[Action]],2,)),"",VLOOKUP(_xlfn.CONCAT(C11,G11),Domain2cAnswerChoices[[#All],[Concatenate]:[Action]],2,))</f>
        <v/>
      </c>
      <c r="L11" s="6"/>
      <c r="M11" s="5"/>
    </row>
    <row r="12" spans="1:13" ht="60.95" customHeight="1" x14ac:dyDescent="0.25">
      <c r="A12" s="6"/>
      <c r="B12" s="5"/>
      <c r="C12" s="208" t="s">
        <v>177</v>
      </c>
      <c r="D12" s="212"/>
      <c r="E12" s="93"/>
      <c r="F12" s="6"/>
      <c r="G12" s="6"/>
      <c r="H12" s="6"/>
      <c r="I12" s="5"/>
      <c r="J12" s="6"/>
      <c r="K12" s="6"/>
      <c r="L12" s="6"/>
      <c r="M12" s="5"/>
    </row>
    <row r="13" spans="1:13" ht="140.44999999999999" customHeight="1" x14ac:dyDescent="0.25">
      <c r="A13" s="6"/>
      <c r="B13" s="5"/>
      <c r="C13" s="8">
        <v>2.2999999999999998</v>
      </c>
      <c r="D13" s="104" t="s">
        <v>179</v>
      </c>
      <c r="E13" s="63" t="s">
        <v>192</v>
      </c>
      <c r="F13" s="6"/>
      <c r="G13" s="4"/>
      <c r="H13" s="6"/>
      <c r="I13" s="4"/>
      <c r="J13" s="6"/>
      <c r="K13" s="63" t="str">
        <f>IF(ISNA(VLOOKUP(_xlfn.CONCAT(C13,G13),Domain2cAnswerChoices[[#All],[Concatenate]:[Action]],2,)),"",VLOOKUP(_xlfn.CONCAT(C13,G13),Domain2cAnswerChoices[[#All],[Concatenate]:[Action]],2,))</f>
        <v/>
      </c>
      <c r="L13" s="6"/>
      <c r="M13" s="5"/>
    </row>
    <row r="14" spans="1:13" ht="109.5" customHeight="1" x14ac:dyDescent="0.25">
      <c r="A14" s="6"/>
      <c r="B14" s="5"/>
      <c r="C14" s="8">
        <v>2.4</v>
      </c>
      <c r="D14" s="104" t="s">
        <v>181</v>
      </c>
      <c r="E14" s="16" t="s">
        <v>193</v>
      </c>
      <c r="F14" s="6"/>
      <c r="G14" s="4"/>
      <c r="H14" s="6"/>
      <c r="I14" s="4"/>
      <c r="J14" s="6"/>
      <c r="K14" s="63" t="str">
        <f>IF(ISNA(VLOOKUP(_xlfn.CONCAT(C14,G14),Domain2cAnswerChoices[[#All],[Concatenate]:[Action]],2,)),"",VLOOKUP(_xlfn.CONCAT(C14,G14),Domain2cAnswerChoices[[#All],[Concatenate]:[Action]],2,))</f>
        <v/>
      </c>
      <c r="L14" s="6"/>
      <c r="M14" s="5"/>
    </row>
    <row r="15" spans="1:13" s="5" customFormat="1" ht="6" customHeight="1" x14ac:dyDescent="0.25">
      <c r="C15" s="7"/>
    </row>
    <row r="16" spans="1:13" ht="51" customHeight="1" x14ac:dyDescent="0.25">
      <c r="A16" s="6"/>
      <c r="B16" s="5"/>
      <c r="C16" s="210" t="s">
        <v>183</v>
      </c>
      <c r="D16" s="211"/>
      <c r="E16" s="62" t="s">
        <v>184</v>
      </c>
      <c r="F16" s="6"/>
      <c r="G16" s="13"/>
      <c r="H16" s="5"/>
      <c r="I16" s="4"/>
      <c r="J16" s="5"/>
      <c r="K16" s="201" t="s">
        <v>155</v>
      </c>
      <c r="L16" s="5"/>
      <c r="M16" s="5"/>
    </row>
    <row r="17" spans="1:13" s="5" customFormat="1" ht="6" customHeight="1" x14ac:dyDescent="0.25">
      <c r="C17" s="7"/>
      <c r="K17" s="201"/>
    </row>
    <row r="18" spans="1:13" ht="60" x14ac:dyDescent="0.25">
      <c r="A18" s="6"/>
      <c r="B18" s="5"/>
      <c r="C18" s="203" t="s">
        <v>185</v>
      </c>
      <c r="D18" s="203"/>
      <c r="E18" s="10" t="s">
        <v>186</v>
      </c>
      <c r="F18" s="6"/>
      <c r="G18" s="4"/>
      <c r="H18" s="5"/>
      <c r="I18" s="4"/>
      <c r="J18" s="5"/>
      <c r="K18" s="201"/>
      <c r="L18" s="5"/>
      <c r="M18" s="5"/>
    </row>
    <row r="19" spans="1:13" s="5" customFormat="1" ht="6" customHeight="1" x14ac:dyDescent="0.25">
      <c r="C19" s="7"/>
      <c r="K19" s="201"/>
    </row>
    <row r="20" spans="1:13" ht="101.45" customHeight="1" x14ac:dyDescent="0.25">
      <c r="A20" s="6"/>
      <c r="B20" s="5"/>
      <c r="C20" s="198" t="s">
        <v>187</v>
      </c>
      <c r="D20" s="199"/>
      <c r="E20" s="16" t="s">
        <v>188</v>
      </c>
      <c r="F20" s="6"/>
      <c r="G20" s="4"/>
      <c r="H20" s="5"/>
      <c r="I20" s="4"/>
      <c r="J20" s="5"/>
      <c r="K20" s="201"/>
      <c r="L20" s="5"/>
      <c r="M20" s="5"/>
    </row>
    <row r="21" spans="1:13" ht="36.6" customHeight="1" x14ac:dyDescent="0.25">
      <c r="A21" s="6"/>
      <c r="B21" s="5"/>
      <c r="C21" s="168" t="s">
        <v>169</v>
      </c>
      <c r="D21" s="168"/>
      <c r="E21" s="168"/>
      <c r="F21" s="168"/>
      <c r="G21" s="168"/>
      <c r="H21" s="168"/>
      <c r="I21" s="168"/>
      <c r="J21" s="168"/>
      <c r="K21" s="168"/>
      <c r="L21" s="168"/>
      <c r="M21" s="5"/>
    </row>
    <row r="22" spans="1:13" hidden="1" x14ac:dyDescent="0.25">
      <c r="M22" s="5"/>
    </row>
    <row r="23" spans="1:13" hidden="1" x14ac:dyDescent="0.2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12">
    <mergeCell ref="C16:D16"/>
    <mergeCell ref="K16:K20"/>
    <mergeCell ref="C18:D18"/>
    <mergeCell ref="C20:D20"/>
    <mergeCell ref="C21:L21"/>
    <mergeCell ref="C12:D12"/>
    <mergeCell ref="C6:E6"/>
    <mergeCell ref="B2:C2"/>
    <mergeCell ref="C4:L4"/>
    <mergeCell ref="C7:E7"/>
    <mergeCell ref="C8:D8"/>
    <mergeCell ref="C9:D9"/>
  </mergeCells>
  <conditionalFormatting sqref="G16 K22:K1048576 K8 K13:K16 K10:K11">
    <cfRule type="containsText" dxfId="178" priority="17" operator="containsText" text="Very">
      <formula>NOT(ISERROR(SEARCH("Very",G8)))</formula>
    </cfRule>
    <cfRule type="containsText" dxfId="177" priority="18" operator="containsText" text="High">
      <formula>NOT(ISERROR(SEARCH("High",G8)))</formula>
    </cfRule>
    <cfRule type="containsText" dxfId="176" priority="19" operator="containsText" text="Some">
      <formula>NOT(ISERROR(SEARCH("Some",G8)))</formula>
    </cfRule>
    <cfRule type="containsText" dxfId="175" priority="20" operator="containsText" text="Low">
      <formula>NOT(ISERROR(SEARCH("Low",G8)))</formula>
    </cfRule>
  </conditionalFormatting>
  <conditionalFormatting sqref="K12">
    <cfRule type="containsText" dxfId="174" priority="5" operator="containsText" text="Very">
      <formula>NOT(ISERROR(SEARCH("Very",K12)))</formula>
    </cfRule>
    <cfRule type="containsText" dxfId="173" priority="6" operator="containsText" text="High">
      <formula>NOT(ISERROR(SEARCH("High",K12)))</formula>
    </cfRule>
    <cfRule type="containsText" dxfId="172" priority="7" operator="containsText" text="Some">
      <formula>NOT(ISERROR(SEARCH("Some",K12)))</formula>
    </cfRule>
    <cfRule type="containsText" dxfId="171" priority="8" operator="containsText" text="Low">
      <formula>NOT(ISERROR(SEARCH("Low",K12)))</formula>
    </cfRule>
  </conditionalFormatting>
  <conditionalFormatting sqref="K2">
    <cfRule type="containsText" dxfId="170" priority="1" operator="containsText" text="Very">
      <formula>NOT(ISERROR(SEARCH("Very",K2)))</formula>
    </cfRule>
    <cfRule type="containsText" dxfId="169" priority="2" operator="containsText" text="High">
      <formula>NOT(ISERROR(SEARCH("High",K2)))</formula>
    </cfRule>
    <cfRule type="containsText" dxfId="168" priority="3" operator="containsText" text="Some">
      <formula>NOT(ISERROR(SEARCH("Some",K2)))</formula>
    </cfRule>
    <cfRule type="containsText" dxfId="167"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 Validation'!$B$3:$B$6</xm:f>
          </x14:formula1>
          <xm:sqref>L12 G12:H12 J12 L9</xm:sqref>
        </x14:dataValidation>
        <x14:dataValidation type="list" allowBlank="1" showInputMessage="1" showErrorMessage="1">
          <x14:formula1>
            <xm:f>'Data Validation'!$D$16:$D$19</xm:f>
          </x14:formula1>
          <xm:sqref>G16</xm:sqref>
        </x14:dataValidation>
        <x14:dataValidation type="list" allowBlank="1" showInputMessage="1" showErrorMessage="1">
          <x14:formula1>
            <xm:f>'Data Validation'!$B$90:$B$94</xm:f>
          </x14:formula1>
          <xm:sqref>G18</xm:sqref>
        </x14:dataValidation>
        <x14:dataValidation type="list" allowBlank="1" showInputMessage="1" showErrorMessage="1">
          <x14:formula1>
            <xm:f>'Data Validation'!$D$28:$D$32</xm:f>
          </x14:formula1>
          <xm:sqref>G10</xm:sqref>
        </x14:dataValidation>
        <x14:dataValidation type="list" allowBlank="1" showInputMessage="1" showErrorMessage="1">
          <x14:formula1>
            <xm:f>'Data Validation'!$B$42:$B$46</xm:f>
          </x14:formula1>
          <xm:sqref>G13:G14</xm:sqref>
        </x14:dataValidation>
        <x14:dataValidation type="list" allowBlank="1" showInputMessage="1" showErrorMessage="1">
          <x14:formula1>
            <xm:f>'Data Validation'!$D$23:$D$25</xm:f>
          </x14:formula1>
          <xm:sqref>G20</xm:sqref>
        </x14:dataValidation>
        <x14:dataValidation type="list" allowBlank="1" showInputMessage="1" showErrorMessage="1">
          <x14:formula1>
            <xm:f>'Data Validation'!$B$35:$B$39</xm:f>
          </x14:formula1>
          <xm:sqref>G11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zoomScale="70" zoomScaleNormal="70" workbookViewId="0">
      <selection activeCell="K8" sqref="K8"/>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2.28515625" customWidth="1"/>
    <col min="8" max="8" width="1.42578125" customWidth="1"/>
    <col min="9" max="9" width="32.42578125" customWidth="1"/>
    <col min="10" max="10" width="1.28515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s="5" customFormat="1" ht="59.1" customHeight="1" x14ac:dyDescent="0.25">
      <c r="C4" s="205" t="s">
        <v>194</v>
      </c>
      <c r="D4" s="206"/>
      <c r="E4" s="206"/>
      <c r="F4" s="206"/>
      <c r="G4" s="206"/>
      <c r="H4" s="206"/>
      <c r="I4" s="206"/>
      <c r="J4" s="206"/>
      <c r="K4" s="206"/>
      <c r="L4" s="206"/>
    </row>
    <row r="5" spans="1:13" ht="36.75" x14ac:dyDescent="0.25">
      <c r="A5" s="5"/>
      <c r="B5" s="5"/>
      <c r="C5" s="213" t="s">
        <v>498</v>
      </c>
      <c r="D5" s="213"/>
      <c r="E5" s="213"/>
      <c r="F5" s="5"/>
      <c r="G5" s="100" t="s">
        <v>138</v>
      </c>
      <c r="H5" s="100"/>
      <c r="I5" s="100" t="s">
        <v>139</v>
      </c>
      <c r="J5" s="5"/>
      <c r="K5" s="100" t="s">
        <v>49</v>
      </c>
      <c r="L5" s="5"/>
      <c r="M5" s="5"/>
    </row>
    <row r="6" spans="1:13" ht="20.25" customHeight="1" x14ac:dyDescent="0.25">
      <c r="A6" s="5"/>
      <c r="B6" s="5"/>
      <c r="C6" s="202" t="s">
        <v>140</v>
      </c>
      <c r="D6" s="202"/>
      <c r="E6" s="105" t="s">
        <v>141</v>
      </c>
      <c r="F6" s="11"/>
      <c r="G6" s="12" t="s">
        <v>142</v>
      </c>
      <c r="H6" s="11"/>
      <c r="I6" s="12" t="s">
        <v>143</v>
      </c>
      <c r="J6" s="11"/>
      <c r="K6" s="105" t="s">
        <v>144</v>
      </c>
      <c r="L6" s="11"/>
      <c r="M6" s="5"/>
    </row>
    <row r="7" spans="1:13" ht="15" customHeight="1" x14ac:dyDescent="0.25">
      <c r="A7" s="5"/>
      <c r="B7" s="5"/>
      <c r="C7" s="92" t="s">
        <v>61</v>
      </c>
      <c r="D7" s="206" t="s">
        <v>195</v>
      </c>
      <c r="E7" s="212"/>
      <c r="F7" s="6"/>
      <c r="G7" s="6"/>
      <c r="H7" s="6"/>
      <c r="I7" s="6"/>
      <c r="J7" s="6"/>
      <c r="K7" s="6"/>
      <c r="L7" s="6"/>
      <c r="M7" s="5"/>
    </row>
    <row r="8" spans="1:13" ht="180" x14ac:dyDescent="0.25">
      <c r="A8" s="11"/>
      <c r="B8" s="5"/>
      <c r="C8" s="8">
        <v>3.1</v>
      </c>
      <c r="D8" s="104" t="s">
        <v>499</v>
      </c>
      <c r="E8" s="63" t="s">
        <v>196</v>
      </c>
      <c r="F8" s="6"/>
      <c r="G8" s="4"/>
      <c r="H8" s="11"/>
      <c r="I8" s="4"/>
      <c r="J8" s="6"/>
      <c r="K8" s="63" t="str">
        <f>IF(ISNA(VLOOKUP(_xlfn.CONCAT(C8,G8),Domain3AnswerChoices[[#All],[Concatenate]:[Action]],2,)),"",VLOOKUP(_xlfn.CONCAT(C8,G8),Domain3AnswerChoices[[#All],[Concatenate]:[Action]],2,))</f>
        <v/>
      </c>
      <c r="L8" s="6"/>
      <c r="M8" s="5"/>
    </row>
    <row r="9" spans="1:13" ht="77.099999999999994" customHeight="1" x14ac:dyDescent="0.25">
      <c r="A9" s="6"/>
      <c r="B9" s="5"/>
      <c r="C9" s="8">
        <v>3.2</v>
      </c>
      <c r="D9" s="104" t="s">
        <v>500</v>
      </c>
      <c r="E9" s="63" t="s">
        <v>197</v>
      </c>
      <c r="F9" s="6"/>
      <c r="G9" s="4"/>
      <c r="H9" s="6"/>
      <c r="I9" s="4"/>
      <c r="J9" s="6"/>
      <c r="K9" s="63" t="str">
        <f>IF(ISNA(VLOOKUP(_xlfn.CONCAT(C9,G9),Domain3AnswerChoices[[#All],[Concatenate]:[Action]],2,)),"",VLOOKUP(_xlfn.CONCAT(C9,G9),Domain3AnswerChoices[[#All],[Concatenate]:[Action]],2,))</f>
        <v/>
      </c>
      <c r="L9" s="6"/>
      <c r="M9" s="5"/>
    </row>
    <row r="10" spans="1:13" x14ac:dyDescent="0.25">
      <c r="A10" s="6"/>
      <c r="B10" s="5"/>
      <c r="C10" s="92" t="s">
        <v>65</v>
      </c>
      <c r="D10" s="214" t="s">
        <v>501</v>
      </c>
      <c r="E10" s="215"/>
      <c r="F10" s="6"/>
      <c r="G10" s="6"/>
      <c r="H10" s="6"/>
      <c r="I10" s="6"/>
      <c r="J10" s="6"/>
      <c r="K10" s="6"/>
      <c r="L10" s="6"/>
      <c r="M10" s="5"/>
    </row>
    <row r="11" spans="1:13" ht="203.1" customHeight="1" x14ac:dyDescent="0.25">
      <c r="A11" s="6"/>
      <c r="B11" s="5"/>
      <c r="C11" s="8">
        <v>3.3</v>
      </c>
      <c r="D11" s="104" t="s">
        <v>502</v>
      </c>
      <c r="E11" s="63" t="s">
        <v>198</v>
      </c>
      <c r="F11" s="6"/>
      <c r="G11" s="4"/>
      <c r="H11" s="11"/>
      <c r="I11" s="4"/>
      <c r="J11" s="6"/>
      <c r="K11" s="63" t="str">
        <f>IF(ISNA(VLOOKUP(_xlfn.CONCAT(C11,G11),Domain3AnswerChoices[[#All],[Concatenate]:[Action]],2,)),"",VLOOKUP(_xlfn.CONCAT(C11,G11),Domain3AnswerChoices[[#All],[Concatenate]:[Action]],2,))</f>
        <v/>
      </c>
      <c r="L11" s="6"/>
      <c r="M11" s="5"/>
    </row>
    <row r="12" spans="1:13" ht="75" x14ac:dyDescent="0.25">
      <c r="A12" s="6"/>
      <c r="B12" s="5"/>
      <c r="C12" s="8">
        <v>3.4</v>
      </c>
      <c r="D12" s="104" t="s">
        <v>199</v>
      </c>
      <c r="E12" s="63" t="s">
        <v>200</v>
      </c>
      <c r="F12" s="6"/>
      <c r="G12" s="4"/>
      <c r="H12" s="6"/>
      <c r="I12" s="4"/>
      <c r="J12" s="6"/>
      <c r="K12" s="63" t="str">
        <f>IF(ISNA(VLOOKUP(_xlfn.CONCAT(C12,G12),Domain3AnswerChoices[[#All],[Concatenate]:[Action]],2,)),"",VLOOKUP(_xlfn.CONCAT(C12,G12),Domain3AnswerChoices[[#All],[Concatenate]:[Action]],2,))</f>
        <v/>
      </c>
      <c r="L12" s="6"/>
      <c r="M12" s="5"/>
    </row>
    <row r="13" spans="1:13" ht="75" x14ac:dyDescent="0.25">
      <c r="A13" s="6"/>
      <c r="B13" s="5"/>
      <c r="C13" s="8">
        <v>3.5</v>
      </c>
      <c r="D13" s="104" t="s">
        <v>201</v>
      </c>
      <c r="E13" s="63" t="s">
        <v>202</v>
      </c>
      <c r="F13" s="6"/>
      <c r="G13" s="4"/>
      <c r="H13" s="11"/>
      <c r="I13" s="4"/>
      <c r="J13" s="6"/>
      <c r="K13" s="63" t="str">
        <f>IF(ISNA(VLOOKUP(_xlfn.CONCAT(C13,G13),Domain3AnswerChoices[[#All],[Concatenate]:[Action]],2,)),"",VLOOKUP(_xlfn.CONCAT(C13,G13),Domain3AnswerChoices[[#All],[Concatenate]:[Action]],2,))</f>
        <v/>
      </c>
      <c r="L13" s="6"/>
      <c r="M13" s="5"/>
    </row>
    <row r="14" spans="1:13" x14ac:dyDescent="0.25">
      <c r="A14" s="6"/>
      <c r="B14" s="5"/>
      <c r="C14" s="56" t="s">
        <v>79</v>
      </c>
      <c r="D14" s="214" t="s">
        <v>503</v>
      </c>
      <c r="E14" s="215"/>
      <c r="F14" s="6"/>
      <c r="G14" s="6"/>
      <c r="H14" s="6"/>
      <c r="I14" s="6"/>
      <c r="J14" s="6"/>
      <c r="K14" s="6"/>
      <c r="L14" s="6"/>
      <c r="M14" s="5"/>
    </row>
    <row r="15" spans="1:13" ht="105" x14ac:dyDescent="0.25">
      <c r="A15" s="6"/>
      <c r="B15" s="5"/>
      <c r="C15" s="8">
        <v>3.6</v>
      </c>
      <c r="D15" s="104" t="s">
        <v>203</v>
      </c>
      <c r="E15" s="63" t="s">
        <v>204</v>
      </c>
      <c r="F15" s="6"/>
      <c r="G15" s="4"/>
      <c r="H15" s="11"/>
      <c r="I15" s="4"/>
      <c r="J15" s="6"/>
      <c r="K15" s="63" t="str">
        <f>IF(ISNA(VLOOKUP(_xlfn.CONCAT(C15,G15),Domain3AnswerChoices[[#All],[Concatenate]:[Action]],2,)),"",VLOOKUP(_xlfn.CONCAT(C15,G15),Domain3AnswerChoices[[#All],[Concatenate]:[Action]],2,))</f>
        <v/>
      </c>
      <c r="L15" s="6"/>
      <c r="M15" s="5"/>
    </row>
    <row r="16" spans="1:13" ht="75.75" customHeight="1" x14ac:dyDescent="0.25">
      <c r="A16" s="5"/>
      <c r="B16" s="5"/>
      <c r="C16" s="8">
        <v>3.7</v>
      </c>
      <c r="D16" s="104" t="s">
        <v>504</v>
      </c>
      <c r="E16" s="63"/>
      <c r="F16" s="6"/>
      <c r="G16" s="4"/>
      <c r="H16" s="6"/>
      <c r="I16" s="4"/>
      <c r="J16" s="6"/>
      <c r="K16" s="63" t="str">
        <f>IF(ISNA(VLOOKUP(_xlfn.CONCAT(C16,G16),Domain3AnswerChoices[[#All],[Concatenate]:[Action]],2,)),"",VLOOKUP(_xlfn.CONCAT(C16,G16),Domain3AnswerChoices[[#All],[Concatenate]:[Action]],2,))</f>
        <v/>
      </c>
      <c r="L16" s="6"/>
      <c r="M16" s="5"/>
    </row>
    <row r="17" spans="1:13" s="5" customFormat="1" ht="6" customHeight="1" x14ac:dyDescent="0.25">
      <c r="A17" s="6"/>
      <c r="C17" s="7"/>
    </row>
    <row r="18" spans="1:13" ht="61.5" customHeight="1" x14ac:dyDescent="0.25">
      <c r="A18" s="5"/>
      <c r="B18" s="5"/>
      <c r="C18" s="210" t="s">
        <v>205</v>
      </c>
      <c r="D18" s="211"/>
      <c r="E18" s="62" t="s">
        <v>154</v>
      </c>
      <c r="F18" s="6"/>
      <c r="G18" s="13"/>
      <c r="H18" s="11"/>
      <c r="I18" s="4"/>
      <c r="J18" s="5"/>
      <c r="K18" s="201" t="s">
        <v>155</v>
      </c>
      <c r="L18" s="5"/>
      <c r="M18" s="5"/>
    </row>
    <row r="19" spans="1:13" s="5" customFormat="1" ht="6" customHeight="1" x14ac:dyDescent="0.25">
      <c r="A19" s="6"/>
      <c r="C19" s="7"/>
      <c r="H19" s="6"/>
      <c r="K19" s="201"/>
    </row>
    <row r="20" spans="1:13" ht="75" x14ac:dyDescent="0.25">
      <c r="A20" s="5"/>
      <c r="B20" s="5"/>
      <c r="C20" s="203" t="s">
        <v>206</v>
      </c>
      <c r="D20" s="203"/>
      <c r="E20" s="10" t="s">
        <v>186</v>
      </c>
      <c r="F20" s="6"/>
      <c r="G20" s="4"/>
      <c r="H20" s="11"/>
      <c r="I20" s="4"/>
      <c r="J20" s="5"/>
      <c r="K20" s="201"/>
      <c r="L20" s="5"/>
      <c r="M20" s="5"/>
    </row>
    <row r="21" spans="1:13" s="5" customFormat="1" ht="6" customHeight="1" x14ac:dyDescent="0.25">
      <c r="A21" s="6"/>
      <c r="C21" s="7"/>
      <c r="H21" s="6"/>
      <c r="K21" s="201"/>
    </row>
    <row r="22" spans="1:13" ht="106.5" customHeight="1" x14ac:dyDescent="0.25">
      <c r="A22" s="6"/>
      <c r="B22" s="5"/>
      <c r="C22" s="198" t="s">
        <v>207</v>
      </c>
      <c r="D22" s="199"/>
      <c r="E22" s="10" t="s">
        <v>208</v>
      </c>
      <c r="F22" s="6"/>
      <c r="G22" s="4"/>
      <c r="H22" s="11"/>
      <c r="I22" s="4"/>
      <c r="J22" s="5"/>
      <c r="K22" s="201"/>
      <c r="L22" s="5"/>
      <c r="M22" s="5"/>
    </row>
    <row r="23" spans="1:13" ht="44.25" customHeight="1" x14ac:dyDescent="0.25">
      <c r="A23" s="6"/>
      <c r="B23" s="5"/>
      <c r="C23" s="168" t="s">
        <v>209</v>
      </c>
      <c r="D23" s="168"/>
      <c r="E23" s="168"/>
      <c r="F23" s="168"/>
      <c r="G23" s="168"/>
      <c r="H23" s="168"/>
      <c r="I23" s="168"/>
      <c r="J23" s="168"/>
      <c r="K23" s="168"/>
      <c r="L23" s="168"/>
      <c r="M23" s="5"/>
    </row>
    <row r="24" spans="1:13" hidden="1" x14ac:dyDescent="0.25">
      <c r="A24" s="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row r="35" spans="13:13" hidden="1" x14ac:dyDescent="0.25">
      <c r="M35" s="5"/>
    </row>
  </sheetData>
  <mergeCells count="12">
    <mergeCell ref="B2:C2"/>
    <mergeCell ref="C5:E5"/>
    <mergeCell ref="C23:L23"/>
    <mergeCell ref="C6:D6"/>
    <mergeCell ref="K18:K22"/>
    <mergeCell ref="C20:D20"/>
    <mergeCell ref="C18:D18"/>
    <mergeCell ref="D7:E7"/>
    <mergeCell ref="D10:E10"/>
    <mergeCell ref="D14:E14"/>
    <mergeCell ref="C22:D22"/>
    <mergeCell ref="C4:L4"/>
  </mergeCells>
  <conditionalFormatting sqref="G18 K24:K1048576 K6 K8:K9 K11:K13 K15:K18">
    <cfRule type="containsText" dxfId="166" priority="49" operator="containsText" text="Very">
      <formula>NOT(ISERROR(SEARCH("Very",G6)))</formula>
    </cfRule>
    <cfRule type="containsText" dxfId="165" priority="50" operator="containsText" text="High">
      <formula>NOT(ISERROR(SEARCH("High",G6)))</formula>
    </cfRule>
    <cfRule type="containsText" dxfId="164" priority="51" operator="containsText" text="Some">
      <formula>NOT(ISERROR(SEARCH("Some",G6)))</formula>
    </cfRule>
    <cfRule type="containsText" dxfId="163" priority="52" operator="containsText" text="Low">
      <formula>NOT(ISERROR(SEARCH("Low",G6)))</formula>
    </cfRule>
  </conditionalFormatting>
  <conditionalFormatting sqref="K7">
    <cfRule type="containsText" dxfId="162" priority="17" operator="containsText" text="Very">
      <formula>NOT(ISERROR(SEARCH("Very",K7)))</formula>
    </cfRule>
    <cfRule type="containsText" dxfId="161" priority="18" operator="containsText" text="High">
      <formula>NOT(ISERROR(SEARCH("High",K7)))</formula>
    </cfRule>
    <cfRule type="containsText" dxfId="160" priority="19" operator="containsText" text="Some">
      <formula>NOT(ISERROR(SEARCH("Some",K7)))</formula>
    </cfRule>
    <cfRule type="containsText" dxfId="159" priority="20" operator="containsText" text="Low">
      <formula>NOT(ISERROR(SEARCH("Low",K7)))</formula>
    </cfRule>
  </conditionalFormatting>
  <conditionalFormatting sqref="K10">
    <cfRule type="containsText" dxfId="158" priority="13" operator="containsText" text="Very">
      <formula>NOT(ISERROR(SEARCH("Very",K10)))</formula>
    </cfRule>
    <cfRule type="containsText" dxfId="157" priority="14" operator="containsText" text="High">
      <formula>NOT(ISERROR(SEARCH("High",K10)))</formula>
    </cfRule>
    <cfRule type="containsText" dxfId="156" priority="15" operator="containsText" text="Some">
      <formula>NOT(ISERROR(SEARCH("Some",K10)))</formula>
    </cfRule>
    <cfRule type="containsText" dxfId="155" priority="16" operator="containsText" text="Low">
      <formula>NOT(ISERROR(SEARCH("Low",K10)))</formula>
    </cfRule>
  </conditionalFormatting>
  <conditionalFormatting sqref="K14">
    <cfRule type="containsText" dxfId="154" priority="9" operator="containsText" text="Very">
      <formula>NOT(ISERROR(SEARCH("Very",K14)))</formula>
    </cfRule>
    <cfRule type="containsText" dxfId="153" priority="10" operator="containsText" text="High">
      <formula>NOT(ISERROR(SEARCH("High",K14)))</formula>
    </cfRule>
    <cfRule type="containsText" dxfId="152" priority="11" operator="containsText" text="Some">
      <formula>NOT(ISERROR(SEARCH("Some",K14)))</formula>
    </cfRule>
    <cfRule type="containsText" dxfId="151" priority="12" operator="containsText" text="Low">
      <formula>NOT(ISERROR(SEARCH("Low",K14)))</formula>
    </cfRule>
  </conditionalFormatting>
  <conditionalFormatting sqref="K2">
    <cfRule type="containsText" dxfId="150" priority="5" operator="containsText" text="Very">
      <formula>NOT(ISERROR(SEARCH("Very",K2)))</formula>
    </cfRule>
    <cfRule type="containsText" dxfId="149" priority="6" operator="containsText" text="High">
      <formula>NOT(ISERROR(SEARCH("High",K2)))</formula>
    </cfRule>
    <cfRule type="containsText" dxfId="148" priority="7" operator="containsText" text="Some">
      <formula>NOT(ISERROR(SEARCH("Some",K2)))</formula>
    </cfRule>
    <cfRule type="containsText" dxfId="147" priority="8" operator="containsText" text="Low">
      <formula>NOT(ISERROR(SEARCH("Low",K2)))</formula>
    </cfRule>
  </conditionalFormatting>
  <conditionalFormatting sqref="I7">
    <cfRule type="containsText" dxfId="146" priority="1" operator="containsText" text="Very">
      <formula>NOT(ISERROR(SEARCH("Very",I7)))</formula>
    </cfRule>
    <cfRule type="containsText" dxfId="145" priority="2" operator="containsText" text="High">
      <formula>NOT(ISERROR(SEARCH("High",I7)))</formula>
    </cfRule>
    <cfRule type="containsText" dxfId="144" priority="3" operator="containsText" text="Some">
      <formula>NOT(ISERROR(SEARCH("Some",I7)))</formula>
    </cfRule>
    <cfRule type="containsText" dxfId="143" priority="4" operator="containsText" text="Low">
      <formula>NOT(ISERROR(SEARCH("Low",I7)))</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 Validation'!$B$28:$B$32</xm:f>
          </x14:formula1>
          <xm:sqref>G8</xm:sqref>
        </x14:dataValidation>
        <x14:dataValidation type="list" allowBlank="1" showInputMessage="1" showErrorMessage="1">
          <x14:formula1>
            <xm:f>'Data Validation'!$B$90:$B$94</xm:f>
          </x14:formula1>
          <xm:sqref>G20</xm:sqref>
        </x14:dataValidation>
        <x14:dataValidation type="list" allowBlank="1" showInputMessage="1" showErrorMessage="1">
          <x14:formula1>
            <xm:f>'Data Validation'!$D$16:$D$19</xm:f>
          </x14:formula1>
          <xm:sqref>G18</xm:sqref>
        </x14:dataValidation>
        <x14:dataValidation type="list" allowBlank="1" showInputMessage="1" showErrorMessage="1">
          <x14:formula1>
            <xm:f>'Data Validation'!$B$3:$B$6</xm:f>
          </x14:formula1>
          <xm:sqref>J9 H12 L7 L9:L10 G10:J10 L14 J7 G7:H7 H9 G14:J14 H16 H19 H21</xm:sqref>
        </x14:dataValidation>
        <x14:dataValidation type="list" allowBlank="1" showInputMessage="1" showErrorMessage="1">
          <x14:formula1>
            <xm:f>'Data Validation'!$B$9:$B$13</xm:f>
          </x14:formula1>
          <xm:sqref>G9 G11:G13 G15</xm:sqref>
        </x14:dataValidation>
        <x14:dataValidation type="list" allowBlank="1" showInputMessage="1" showErrorMessage="1">
          <x14:formula1>
            <xm:f>'Data Validation'!$D$23:$D$25</xm:f>
          </x14:formula1>
          <xm:sqref>G22</xm:sqref>
        </x14:dataValidation>
        <x14:dataValidation type="list" allowBlank="1" showInputMessage="1" showErrorMessage="1">
          <x14:formula1>
            <xm:f>'Data Validation'!$D$35:$D$38</xm:f>
          </x14:formula1>
          <xm:sqref>G16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70" zoomScaleNormal="70" workbookViewId="0">
      <selection activeCell="E10" sqref="E10"/>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2.28515625" customWidth="1"/>
    <col min="8" max="8" width="1.28515625" customWidth="1"/>
    <col min="9" max="9" width="32.85546875" customWidth="1"/>
    <col min="10" max="10" width="1.28515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ht="46.5" customHeight="1" x14ac:dyDescent="0.25">
      <c r="A4" s="5"/>
      <c r="B4" s="5"/>
      <c r="C4" s="205" t="s">
        <v>210</v>
      </c>
      <c r="D4" s="216"/>
      <c r="E4" s="216"/>
      <c r="F4" s="216"/>
      <c r="G4" s="216"/>
      <c r="H4" s="216"/>
      <c r="I4" s="216"/>
      <c r="J4" s="216"/>
      <c r="K4" s="216"/>
      <c r="L4" s="216"/>
      <c r="M4" s="5"/>
    </row>
    <row r="5" spans="1:13" ht="40.5" customHeight="1" x14ac:dyDescent="0.25">
      <c r="A5" s="5"/>
      <c r="B5" s="5"/>
      <c r="C5" s="217" t="s">
        <v>505</v>
      </c>
      <c r="D5" s="217"/>
      <c r="E5" s="217"/>
      <c r="F5" s="5"/>
      <c r="G5" s="94" t="s">
        <v>138</v>
      </c>
      <c r="H5" s="5"/>
      <c r="I5" s="100" t="s">
        <v>139</v>
      </c>
      <c r="J5" s="5"/>
      <c r="K5" s="94" t="s">
        <v>49</v>
      </c>
      <c r="L5" s="5"/>
      <c r="M5" s="5"/>
    </row>
    <row r="6" spans="1:13" ht="20.25" customHeight="1" x14ac:dyDescent="0.25">
      <c r="A6" s="5"/>
      <c r="B6" s="5"/>
      <c r="C6" s="202" t="s">
        <v>140</v>
      </c>
      <c r="D6" s="202"/>
      <c r="E6" s="105" t="s">
        <v>141</v>
      </c>
      <c r="F6" s="11"/>
      <c r="G6" s="12" t="s">
        <v>142</v>
      </c>
      <c r="H6" s="11"/>
      <c r="I6" s="12" t="s">
        <v>143</v>
      </c>
      <c r="J6" s="11"/>
      <c r="K6" s="105" t="s">
        <v>144</v>
      </c>
      <c r="L6" s="11"/>
      <c r="M6" s="5"/>
    </row>
    <row r="7" spans="1:13" ht="90" x14ac:dyDescent="0.25">
      <c r="A7" s="11"/>
      <c r="B7" s="5"/>
      <c r="C7" s="8">
        <v>4.0999999999999996</v>
      </c>
      <c r="D7" s="104" t="s">
        <v>211</v>
      </c>
      <c r="E7" s="63" t="s">
        <v>506</v>
      </c>
      <c r="F7" s="6"/>
      <c r="G7" s="4"/>
      <c r="H7" s="6"/>
      <c r="I7" s="4"/>
      <c r="J7" s="6"/>
      <c r="K7" s="63" t="str">
        <f>IF(ISNA(VLOOKUP(_xlfn.CONCAT(C7,G7),Domain4AnswerChoices[[#All],[Concatenate]:[Action]],2,)),"",VLOOKUP(_xlfn.CONCAT(C7,G7),Domain4AnswerChoices[[#All],[Concatenate]:[Action]],2,))</f>
        <v/>
      </c>
      <c r="L7" s="6"/>
      <c r="M7" s="5"/>
    </row>
    <row r="8" spans="1:13" ht="90" x14ac:dyDescent="0.25">
      <c r="A8" s="6"/>
      <c r="B8" s="5"/>
      <c r="C8" s="8">
        <v>4.2</v>
      </c>
      <c r="D8" s="104" t="s">
        <v>212</v>
      </c>
      <c r="E8" s="63" t="s">
        <v>507</v>
      </c>
      <c r="F8" s="6"/>
      <c r="G8" s="4"/>
      <c r="H8" s="6"/>
      <c r="I8" s="4"/>
      <c r="J8" s="6"/>
      <c r="K8" s="63" t="str">
        <f>IF(ISNA(VLOOKUP(_xlfn.CONCAT(C8,G8),Domain4AnswerChoices[[#All],[Concatenate]:[Action]],2,)),"",VLOOKUP(_xlfn.CONCAT(C8,G8),Domain4AnswerChoices[[#All],[Concatenate]:[Action]],2,))</f>
        <v/>
      </c>
      <c r="L8" s="6"/>
      <c r="M8" s="5"/>
    </row>
    <row r="9" spans="1:13" s="5" customFormat="1" ht="6" customHeight="1" x14ac:dyDescent="0.25">
      <c r="A9" s="6"/>
      <c r="C9" s="7"/>
    </row>
    <row r="10" spans="1:13" ht="49.5" customHeight="1" x14ac:dyDescent="0.25">
      <c r="A10" s="6"/>
      <c r="B10" s="5"/>
      <c r="C10" s="198" t="s">
        <v>213</v>
      </c>
      <c r="D10" s="204"/>
      <c r="E10" s="62" t="s">
        <v>154</v>
      </c>
      <c r="F10" s="6"/>
      <c r="G10" s="13"/>
      <c r="H10" s="5"/>
      <c r="I10" s="4"/>
      <c r="J10" s="5"/>
      <c r="K10" s="201" t="s">
        <v>155</v>
      </c>
      <c r="L10" s="5"/>
      <c r="M10" s="5"/>
    </row>
    <row r="11" spans="1:13" s="5" customFormat="1" ht="6" customHeight="1" x14ac:dyDescent="0.25">
      <c r="A11" s="6"/>
      <c r="C11" s="7"/>
      <c r="K11" s="201"/>
    </row>
    <row r="12" spans="1:13" ht="75" x14ac:dyDescent="0.25">
      <c r="A12" s="6"/>
      <c r="B12" s="5"/>
      <c r="C12" s="203" t="s">
        <v>214</v>
      </c>
      <c r="D12" s="203"/>
      <c r="E12" s="10" t="s">
        <v>215</v>
      </c>
      <c r="F12" s="6"/>
      <c r="G12" s="4"/>
      <c r="H12" s="5"/>
      <c r="I12" s="4"/>
      <c r="J12" s="5"/>
      <c r="K12" s="201"/>
      <c r="L12" s="5"/>
      <c r="M12" s="5"/>
    </row>
    <row r="13" spans="1:13" s="5" customFormat="1" ht="6" customHeight="1" x14ac:dyDescent="0.25">
      <c r="A13" s="6"/>
      <c r="C13" s="7"/>
      <c r="K13" s="201"/>
    </row>
    <row r="14" spans="1:13" ht="98.45" customHeight="1" x14ac:dyDescent="0.25">
      <c r="A14" s="6"/>
      <c r="B14" s="5"/>
      <c r="C14" s="198" t="s">
        <v>216</v>
      </c>
      <c r="D14" s="199"/>
      <c r="E14" s="10" t="s">
        <v>208</v>
      </c>
      <c r="F14" s="6"/>
      <c r="G14" s="4"/>
      <c r="H14" s="5"/>
      <c r="I14" s="4"/>
      <c r="J14" s="5"/>
      <c r="K14" s="201"/>
      <c r="L14" s="5"/>
      <c r="M14" s="5"/>
    </row>
    <row r="15" spans="1:13" ht="44.25" customHeight="1" x14ac:dyDescent="0.25">
      <c r="A15" s="6"/>
      <c r="B15" s="5"/>
      <c r="C15" s="168" t="s">
        <v>209</v>
      </c>
      <c r="D15" s="168"/>
      <c r="E15" s="168"/>
      <c r="F15" s="168"/>
      <c r="G15" s="168"/>
      <c r="H15" s="168"/>
      <c r="I15" s="168"/>
      <c r="J15" s="168"/>
      <c r="K15" s="168"/>
      <c r="L15" s="168"/>
      <c r="M15" s="5"/>
    </row>
    <row r="16" spans="1:13" hidden="1" x14ac:dyDescent="0.25">
      <c r="A16" s="6"/>
      <c r="M16" s="5"/>
    </row>
    <row r="17" spans="1:13" hidden="1" x14ac:dyDescent="0.25">
      <c r="A17" s="5"/>
      <c r="M17" s="5"/>
    </row>
    <row r="18" spans="1:13" hidden="1" x14ac:dyDescent="0.25">
      <c r="A18" s="6"/>
      <c r="M18" s="5"/>
    </row>
    <row r="19" spans="1:13" hidden="1" x14ac:dyDescent="0.25">
      <c r="A19" s="5"/>
      <c r="M19" s="5"/>
    </row>
    <row r="20" spans="1:13" hidden="1" x14ac:dyDescent="0.25">
      <c r="A20" s="6"/>
      <c r="M20" s="5"/>
    </row>
    <row r="21" spans="1:13" hidden="1" x14ac:dyDescent="0.25">
      <c r="A21" s="6"/>
      <c r="M21" s="5"/>
    </row>
    <row r="22" spans="1:13" hidden="1" x14ac:dyDescent="0.25">
      <c r="A22" s="6"/>
      <c r="M22" s="5"/>
    </row>
    <row r="23" spans="1:13" hidden="1" x14ac:dyDescent="0.25">
      <c r="A23" s="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9">
    <mergeCell ref="B2:C2"/>
    <mergeCell ref="C4:L4"/>
    <mergeCell ref="C15:L15"/>
    <mergeCell ref="C5:E5"/>
    <mergeCell ref="C6:D6"/>
    <mergeCell ref="K10:K14"/>
    <mergeCell ref="C12:D12"/>
    <mergeCell ref="C10:D10"/>
    <mergeCell ref="C14:D14"/>
  </mergeCells>
  <conditionalFormatting sqref="G10 K16:K1048576 K6:K10">
    <cfRule type="containsText" dxfId="142" priority="37" operator="containsText" text="Very">
      <formula>NOT(ISERROR(SEARCH("Very",G6)))</formula>
    </cfRule>
    <cfRule type="containsText" dxfId="141" priority="38" operator="containsText" text="High">
      <formula>NOT(ISERROR(SEARCH("High",G6)))</formula>
    </cfRule>
    <cfRule type="containsText" dxfId="140" priority="39" operator="containsText" text="Some">
      <formula>NOT(ISERROR(SEARCH("Some",G6)))</formula>
    </cfRule>
    <cfRule type="containsText" dxfId="139" priority="40" operator="containsText" text="Low">
      <formula>NOT(ISERROR(SEARCH("Low",G6)))</formula>
    </cfRule>
  </conditionalFormatting>
  <conditionalFormatting sqref="K2">
    <cfRule type="containsText" dxfId="138" priority="1" operator="containsText" text="Very">
      <formula>NOT(ISERROR(SEARCH("Very",K2)))</formula>
    </cfRule>
    <cfRule type="containsText" dxfId="137" priority="2" operator="containsText" text="High">
      <formula>NOT(ISERROR(SEARCH("High",K2)))</formula>
    </cfRule>
    <cfRule type="containsText" dxfId="136" priority="3" operator="containsText" text="Some">
      <formula>NOT(ISERROR(SEARCH("Some",K2)))</formula>
    </cfRule>
    <cfRule type="containsText" dxfId="135"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'Data Validation'!$B$3:$B$6</xm:f>
          </x14:formula1>
          <xm:sqref>L8 H8 J8</xm:sqref>
        </x14:dataValidation>
        <x14:dataValidation type="list" allowBlank="1" showInputMessage="1" showErrorMessage="1">
          <x14:formula1>
            <xm:f>'Data Validation'!$D$16:$D$19</xm:f>
          </x14:formula1>
          <xm:sqref>G10</xm:sqref>
        </x14:dataValidation>
        <x14:dataValidation type="list" allowBlank="1" showInputMessage="1" showErrorMessage="1">
          <x14:formula1>
            <xm:f>'Data Validation'!$B$90:$B$94</xm:f>
          </x14:formula1>
          <xm:sqref>G12</xm:sqref>
        </x14:dataValidation>
        <x14:dataValidation type="list" allowBlank="1" showInputMessage="1" showErrorMessage="1">
          <x14:formula1>
            <xm:f>'Data Validation'!$B$28:$B$32</xm:f>
          </x14:formula1>
          <xm:sqref>G7</xm:sqref>
        </x14:dataValidation>
        <x14:dataValidation type="list" allowBlank="1" showInputMessage="1" showErrorMessage="1">
          <x14:formula1>
            <xm:f>'Data Validation'!$B$9:$B$13</xm:f>
          </x14:formula1>
          <xm:sqref>G8</xm:sqref>
        </x14:dataValidation>
        <x14:dataValidation type="list" allowBlank="1" showInputMessage="1" showErrorMessage="1">
          <x14:formula1>
            <xm:f>'Data Validation'!$D$23:$D$25</xm:f>
          </x14:formula1>
          <xm:sqref>G14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70" zoomScaleNormal="70" workbookViewId="0">
      <selection activeCell="I7" sqref="I7"/>
    </sheetView>
  </sheetViews>
  <sheetFormatPr baseColWidth="10" defaultColWidth="0" defaultRowHeight="15" zeroHeight="1" x14ac:dyDescent="0.25"/>
  <cols>
    <col min="1" max="1" width="1.28515625" customWidth="1"/>
    <col min="2" max="2" width="9.140625" customWidth="1"/>
    <col min="3" max="3" width="5.140625" style="9" customWidth="1"/>
    <col min="4" max="4" width="36.85546875" customWidth="1"/>
    <col min="5" max="5" width="96.5703125" customWidth="1"/>
    <col min="6" max="6" width="1.28515625" customWidth="1"/>
    <col min="7" max="7" width="22.28515625" customWidth="1"/>
    <col min="8" max="8" width="1.140625" customWidth="1"/>
    <col min="9" max="9" width="32.85546875" customWidth="1"/>
    <col min="10" max="10" width="1.140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s="5" customFormat="1" ht="106.5" customHeight="1" x14ac:dyDescent="0.25">
      <c r="C4" s="205" t="s">
        <v>217</v>
      </c>
      <c r="D4" s="216"/>
      <c r="E4" s="216"/>
      <c r="F4" s="216"/>
      <c r="G4" s="216"/>
      <c r="H4" s="216"/>
      <c r="I4" s="216"/>
      <c r="J4" s="216"/>
      <c r="K4" s="216"/>
      <c r="L4" s="216"/>
    </row>
    <row r="5" spans="1:13" ht="36.75" x14ac:dyDescent="0.25">
      <c r="A5" s="5"/>
      <c r="B5" s="5"/>
      <c r="C5" s="213" t="s">
        <v>508</v>
      </c>
      <c r="D5" s="213"/>
      <c r="E5" s="213"/>
      <c r="F5" s="5"/>
      <c r="G5" s="100" t="s">
        <v>138</v>
      </c>
      <c r="H5" s="5"/>
      <c r="I5" s="100" t="s">
        <v>139</v>
      </c>
      <c r="J5" s="5"/>
      <c r="K5" s="100" t="s">
        <v>49</v>
      </c>
      <c r="L5" s="5"/>
      <c r="M5" s="5"/>
    </row>
    <row r="6" spans="1:13" ht="20.25" customHeight="1" x14ac:dyDescent="0.25">
      <c r="A6" s="5"/>
      <c r="B6" s="5"/>
      <c r="C6" s="202" t="s">
        <v>140</v>
      </c>
      <c r="D6" s="202"/>
      <c r="E6" s="105" t="s">
        <v>141</v>
      </c>
      <c r="F6" s="11"/>
      <c r="G6" s="12" t="s">
        <v>142</v>
      </c>
      <c r="H6" s="11"/>
      <c r="I6" s="12" t="s">
        <v>143</v>
      </c>
      <c r="J6" s="11"/>
      <c r="K6" s="105" t="s">
        <v>144</v>
      </c>
      <c r="L6" s="11"/>
      <c r="M6" s="5"/>
    </row>
    <row r="7" spans="1:13" ht="63.75" customHeight="1" x14ac:dyDescent="0.25">
      <c r="A7" s="5"/>
      <c r="B7" s="5"/>
      <c r="C7" s="8">
        <v>5.0999999999999996</v>
      </c>
      <c r="D7" s="104" t="s">
        <v>218</v>
      </c>
      <c r="E7" s="63" t="s">
        <v>219</v>
      </c>
      <c r="F7" s="6"/>
      <c r="G7" s="4"/>
      <c r="H7" s="6"/>
      <c r="I7" s="4"/>
      <c r="J7" s="6"/>
      <c r="K7" s="63" t="str">
        <f>IF(ISNA(VLOOKUP(_xlfn.CONCAT(C7,G7),Domain5AnswerChoices[[#All],[Concatenate]:[Action]],2,)),"",VLOOKUP(_xlfn.CONCAT(C7,G7),Domain5AnswerChoices[[#All],[Concatenate]:[Action]],2,))</f>
        <v/>
      </c>
      <c r="L7" s="6"/>
      <c r="M7" s="5"/>
    </row>
    <row r="8" spans="1:13" ht="48" customHeight="1" x14ac:dyDescent="0.25">
      <c r="A8" s="11"/>
      <c r="B8" s="5"/>
      <c r="C8" s="8">
        <v>5.2</v>
      </c>
      <c r="D8" s="104" t="s">
        <v>220</v>
      </c>
      <c r="E8" s="63" t="s">
        <v>221</v>
      </c>
      <c r="F8" s="6"/>
      <c r="G8" s="4"/>
      <c r="H8" s="6"/>
      <c r="I8" s="4"/>
      <c r="J8" s="6"/>
      <c r="K8" s="63" t="str">
        <f>IF(ISNA(VLOOKUP(_xlfn.CONCAT(C8,G8),Domain5AnswerChoices[[#All],[Concatenate]:[Action]],2,)),"",VLOOKUP(_xlfn.CONCAT(C8,G8),Domain5AnswerChoices[[#All],[Concatenate]:[Action]],2,))</f>
        <v/>
      </c>
      <c r="L8" s="6"/>
      <c r="M8" s="5"/>
    </row>
    <row r="9" spans="1:13" ht="45.6" customHeight="1" x14ac:dyDescent="0.25">
      <c r="A9" s="6"/>
      <c r="B9" s="5"/>
      <c r="C9" s="8">
        <v>5.3</v>
      </c>
      <c r="D9" s="104" t="s">
        <v>222</v>
      </c>
      <c r="E9" s="63" t="s">
        <v>219</v>
      </c>
      <c r="F9" s="6"/>
      <c r="G9" s="4"/>
      <c r="H9" s="6"/>
      <c r="I9" s="4"/>
      <c r="J9" s="6"/>
      <c r="K9" s="63" t="str">
        <f>IF(ISNA(VLOOKUP(_xlfn.CONCAT(C9,G9),Domain5AnswerChoices[[#All],[Concatenate]:[Action]],2,)),"",VLOOKUP(_xlfn.CONCAT(C9,G9),Domain5AnswerChoices[[#All],[Concatenate]:[Action]],2,))</f>
        <v/>
      </c>
      <c r="L9" s="6"/>
      <c r="M9" s="5"/>
    </row>
    <row r="10" spans="1:13" ht="39" customHeight="1" x14ac:dyDescent="0.25">
      <c r="A10" s="6"/>
      <c r="B10" s="5"/>
      <c r="C10" s="8">
        <v>5.4</v>
      </c>
      <c r="D10" s="104" t="s">
        <v>223</v>
      </c>
      <c r="E10" s="98" t="s">
        <v>224</v>
      </c>
      <c r="F10" s="6"/>
      <c r="G10" s="4"/>
      <c r="H10" s="6"/>
      <c r="I10" s="4"/>
      <c r="J10" s="6"/>
      <c r="K10" s="63" t="str">
        <f>IF(ISNA(VLOOKUP(_xlfn.CONCAT(C10,G10),Domain5AnswerChoices[[#All],[Concatenate]:[Action]],2,)),"",VLOOKUP(_xlfn.CONCAT(C10,G10),Domain5AnswerChoices[[#All],[Concatenate]:[Action]],2,))</f>
        <v/>
      </c>
      <c r="L10" s="6"/>
      <c r="M10" s="5"/>
    </row>
    <row r="11" spans="1:13" ht="61.5" customHeight="1" x14ac:dyDescent="0.25">
      <c r="A11" s="6"/>
      <c r="B11" s="5"/>
      <c r="C11" s="8">
        <v>5.5</v>
      </c>
      <c r="D11" s="103" t="s">
        <v>225</v>
      </c>
      <c r="E11" s="99" t="s">
        <v>226</v>
      </c>
      <c r="F11" s="6"/>
      <c r="G11" s="4"/>
      <c r="H11" s="6"/>
      <c r="I11" s="4"/>
      <c r="J11" s="6"/>
      <c r="K11" s="63" t="str">
        <f>IF(ISNA(VLOOKUP(_xlfn.CONCAT(C11,G11),Domain5AnswerChoices[[#All],[Concatenate]:[Action]],2,)),"",VLOOKUP(_xlfn.CONCAT(C11,G11),Domain5AnswerChoices[[#All],[Concatenate]:[Action]],2,))</f>
        <v/>
      </c>
      <c r="L11" s="6"/>
      <c r="M11" s="5"/>
    </row>
    <row r="12" spans="1:13" ht="77.099999999999994" customHeight="1" x14ac:dyDescent="0.25">
      <c r="A12" s="6"/>
      <c r="B12" s="5"/>
      <c r="C12" s="8">
        <v>5.6</v>
      </c>
      <c r="D12" s="64" t="s">
        <v>227</v>
      </c>
      <c r="E12" s="52" t="s">
        <v>228</v>
      </c>
      <c r="F12" s="6"/>
      <c r="G12" s="4"/>
      <c r="H12" s="6"/>
      <c r="I12" s="4"/>
      <c r="J12" s="6"/>
      <c r="K12" s="63" t="str">
        <f>IF(ISNA(VLOOKUP(_xlfn.CONCAT(C12,G12),Domain5AnswerChoices[[#All],[Concatenate]:[Action]],2,)),"",VLOOKUP(_xlfn.CONCAT(C12,G12),Domain5AnswerChoices[[#All],[Concatenate]:[Action]],2,))</f>
        <v/>
      </c>
      <c r="L12" s="6"/>
      <c r="M12" s="5"/>
    </row>
    <row r="13" spans="1:13" ht="35.450000000000003" customHeight="1" x14ac:dyDescent="0.25">
      <c r="A13" s="6"/>
      <c r="B13" s="5"/>
      <c r="C13" s="8">
        <v>5.7</v>
      </c>
      <c r="D13" s="64" t="s">
        <v>229</v>
      </c>
      <c r="E13" s="52" t="s">
        <v>230</v>
      </c>
      <c r="F13" s="6"/>
      <c r="G13" s="4"/>
      <c r="H13" s="6"/>
      <c r="I13" s="4"/>
      <c r="J13" s="6"/>
      <c r="K13" s="63" t="str">
        <f>IF(ISNA(VLOOKUP(_xlfn.CONCAT(C13,G13),Domain5AnswerChoices[[#All],[Concatenate]:[Action]],2,)),"",VLOOKUP(_xlfn.CONCAT(C13,G13),Domain5AnswerChoices[[#All],[Concatenate]:[Action]],2,))</f>
        <v/>
      </c>
      <c r="L13" s="6"/>
      <c r="M13" s="5"/>
    </row>
    <row r="14" spans="1:13" ht="51" customHeight="1" x14ac:dyDescent="0.25">
      <c r="A14" s="6"/>
      <c r="B14" s="5"/>
      <c r="C14" s="8">
        <v>5.8</v>
      </c>
      <c r="D14" s="64" t="s">
        <v>231</v>
      </c>
      <c r="E14" s="52" t="s">
        <v>232</v>
      </c>
      <c r="F14" s="6"/>
      <c r="G14" s="4"/>
      <c r="H14" s="6"/>
      <c r="I14" s="4"/>
      <c r="J14" s="6"/>
      <c r="K14" s="63" t="str">
        <f>IF(ISNA(VLOOKUP(_xlfn.CONCAT(C14,G14),Domain5AnswerChoices[[#All],[Concatenate]:[Action]],2,)),"",VLOOKUP(_xlfn.CONCAT(C14,G14),Domain5AnswerChoices[[#All],[Concatenate]:[Action]],2,))</f>
        <v/>
      </c>
      <c r="L14" s="6"/>
      <c r="M14" s="5"/>
    </row>
    <row r="15" spans="1:13" ht="138" customHeight="1" x14ac:dyDescent="0.25">
      <c r="A15" s="6"/>
      <c r="B15" s="5"/>
      <c r="C15" s="8">
        <v>5.9</v>
      </c>
      <c r="D15" s="64" t="s">
        <v>233</v>
      </c>
      <c r="E15" s="52" t="s">
        <v>509</v>
      </c>
      <c r="F15" s="6"/>
      <c r="G15" s="4"/>
      <c r="H15" s="6"/>
      <c r="I15" s="4"/>
      <c r="J15" s="6"/>
      <c r="K15" s="63" t="str">
        <f>IF(ISNA(VLOOKUP(_xlfn.CONCAT(C15,G15),Domain5AnswerChoices[[#All],[Concatenate]:[Action]],2,)),"",VLOOKUP(_xlfn.CONCAT(C15,G15),Domain5AnswerChoices[[#All],[Concatenate]:[Action]],2,))</f>
        <v/>
      </c>
      <c r="L15" s="6"/>
      <c r="M15" s="5"/>
    </row>
    <row r="16" spans="1:13" ht="164.25" customHeight="1" x14ac:dyDescent="0.25">
      <c r="A16" s="6"/>
      <c r="B16" s="5"/>
      <c r="C16" s="129">
        <v>5.101</v>
      </c>
      <c r="D16" s="64" t="s">
        <v>234</v>
      </c>
      <c r="E16" s="52" t="s">
        <v>235</v>
      </c>
      <c r="F16" s="6"/>
      <c r="G16" s="4"/>
      <c r="H16" s="6"/>
      <c r="I16" s="4"/>
      <c r="J16" s="6"/>
      <c r="K16" s="63" t="str">
        <f>IF(ISNA(VLOOKUP(_xlfn.CONCAT(C16,G16),Domain5AnswerChoices[[#All],[Concatenate]:[Action]],2,)),"",VLOOKUP(_xlfn.CONCAT(C16,G16),Domain5AnswerChoices[[#All],[Concatenate]:[Action]],2,))</f>
        <v/>
      </c>
      <c r="L16" s="6"/>
      <c r="M16" s="5"/>
    </row>
    <row r="17" spans="1:13" s="5" customFormat="1" ht="15.75" customHeight="1" x14ac:dyDescent="0.25">
      <c r="A17" s="6"/>
      <c r="C17" s="7"/>
    </row>
    <row r="18" spans="1:13" ht="42.75" customHeight="1" x14ac:dyDescent="0.25">
      <c r="A18" s="6"/>
      <c r="B18" s="5"/>
      <c r="C18" s="210" t="s">
        <v>205</v>
      </c>
      <c r="D18" s="211"/>
      <c r="E18" s="62" t="s">
        <v>154</v>
      </c>
      <c r="F18" s="6"/>
      <c r="G18" s="13"/>
      <c r="H18" s="5"/>
      <c r="I18" s="4"/>
      <c r="J18" s="5"/>
      <c r="K18" s="201" t="s">
        <v>155</v>
      </c>
      <c r="L18" s="5"/>
      <c r="M18" s="5"/>
    </row>
    <row r="19" spans="1:13" s="5" customFormat="1" ht="6" customHeight="1" x14ac:dyDescent="0.25">
      <c r="A19" s="6"/>
      <c r="C19" s="7"/>
      <c r="K19" s="201"/>
    </row>
    <row r="20" spans="1:13" ht="45" x14ac:dyDescent="0.25">
      <c r="A20" s="6"/>
      <c r="B20" s="5"/>
      <c r="C20" s="203" t="s">
        <v>206</v>
      </c>
      <c r="D20" s="203"/>
      <c r="E20" s="10" t="s">
        <v>215</v>
      </c>
      <c r="F20" s="6"/>
      <c r="G20" s="4"/>
      <c r="H20" s="5"/>
      <c r="I20" s="4"/>
      <c r="J20" s="5"/>
      <c r="K20" s="201"/>
      <c r="L20" s="5"/>
      <c r="M20" s="5"/>
    </row>
    <row r="21" spans="1:13" s="5" customFormat="1" ht="6" customHeight="1" x14ac:dyDescent="0.25">
      <c r="A21" s="6"/>
      <c r="C21" s="7"/>
      <c r="K21" s="201"/>
    </row>
    <row r="22" spans="1:13" ht="106.5" customHeight="1" x14ac:dyDescent="0.25">
      <c r="A22" s="5"/>
      <c r="B22" s="5"/>
      <c r="C22" s="198" t="s">
        <v>216</v>
      </c>
      <c r="D22" s="199"/>
      <c r="E22" s="10" t="s">
        <v>236</v>
      </c>
      <c r="F22" s="6"/>
      <c r="G22" s="4"/>
      <c r="H22" s="5"/>
      <c r="I22" s="4"/>
      <c r="J22" s="5"/>
      <c r="K22" s="201"/>
      <c r="L22" s="5"/>
      <c r="M22" s="5"/>
    </row>
    <row r="23" spans="1:13" ht="44.25" customHeight="1" x14ac:dyDescent="0.25">
      <c r="A23" s="6"/>
      <c r="B23" s="5"/>
      <c r="C23" s="168" t="s">
        <v>237</v>
      </c>
      <c r="D23" s="168"/>
      <c r="E23" s="168"/>
      <c r="F23" s="168"/>
      <c r="G23" s="168"/>
      <c r="H23" s="168"/>
      <c r="I23" s="168"/>
      <c r="J23" s="168"/>
      <c r="K23" s="168"/>
      <c r="L23" s="168"/>
      <c r="M23" s="5"/>
    </row>
    <row r="24" spans="1:13" hidden="1" x14ac:dyDescent="0.25">
      <c r="A24" s="5"/>
      <c r="M24" s="5"/>
    </row>
    <row r="25" spans="1:13" hidden="1" x14ac:dyDescent="0.25">
      <c r="A25" s="6"/>
      <c r="M25" s="5"/>
    </row>
    <row r="26" spans="1:13" hidden="1" x14ac:dyDescent="0.25">
      <c r="A26" s="6"/>
      <c r="M26" s="5"/>
    </row>
    <row r="27" spans="1:13" hidden="1" x14ac:dyDescent="0.25">
      <c r="A27" s="6"/>
      <c r="M27" s="5"/>
    </row>
    <row r="28" spans="1:13" hidden="1" x14ac:dyDescent="0.25">
      <c r="A28" s="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row r="35" spans="13:13" hidden="1" x14ac:dyDescent="0.25">
      <c r="M35" s="5"/>
    </row>
    <row r="36" spans="13:13" hidden="1" x14ac:dyDescent="0.25">
      <c r="M36" s="5"/>
    </row>
    <row r="37" spans="13:13" hidden="1" x14ac:dyDescent="0.25">
      <c r="M37" s="5"/>
    </row>
    <row r="38" spans="13:13" hidden="1" x14ac:dyDescent="0.25">
      <c r="M38" s="5"/>
    </row>
    <row r="39" spans="13:13" hidden="1" x14ac:dyDescent="0.25">
      <c r="M39" s="5"/>
    </row>
  </sheetData>
  <mergeCells count="9">
    <mergeCell ref="B2:C2"/>
    <mergeCell ref="C5:E5"/>
    <mergeCell ref="C22:D22"/>
    <mergeCell ref="C23:L23"/>
    <mergeCell ref="C6:D6"/>
    <mergeCell ref="K18:K22"/>
    <mergeCell ref="C20:D20"/>
    <mergeCell ref="C18:D18"/>
    <mergeCell ref="C4:L4"/>
  </mergeCells>
  <conditionalFormatting sqref="G18 K24:K1048576 K6:K12 K17:K18">
    <cfRule type="containsText" dxfId="134" priority="49" operator="containsText" text="Very">
      <formula>NOT(ISERROR(SEARCH("Very",G6)))</formula>
    </cfRule>
    <cfRule type="containsText" dxfId="133" priority="50" operator="containsText" text="High">
      <formula>NOT(ISERROR(SEARCH("High",G6)))</formula>
    </cfRule>
    <cfRule type="containsText" dxfId="132" priority="51" operator="containsText" text="Some">
      <formula>NOT(ISERROR(SEARCH("Some",G6)))</formula>
    </cfRule>
    <cfRule type="containsText" dxfId="131" priority="52" operator="containsText" text="Low">
      <formula>NOT(ISERROR(SEARCH("Low",G6)))</formula>
    </cfRule>
  </conditionalFormatting>
  <conditionalFormatting sqref="K2">
    <cfRule type="containsText" dxfId="130" priority="17" operator="containsText" text="Very">
      <formula>NOT(ISERROR(SEARCH("Very",K2)))</formula>
    </cfRule>
    <cfRule type="containsText" dxfId="129" priority="18" operator="containsText" text="High">
      <formula>NOT(ISERROR(SEARCH("High",K2)))</formula>
    </cfRule>
    <cfRule type="containsText" dxfId="128" priority="19" operator="containsText" text="Some">
      <formula>NOT(ISERROR(SEARCH("Some",K2)))</formula>
    </cfRule>
    <cfRule type="containsText" dxfId="127" priority="20" operator="containsText" text="Low">
      <formula>NOT(ISERROR(SEARCH("Low",K2)))</formula>
    </cfRule>
  </conditionalFormatting>
  <conditionalFormatting sqref="K16">
    <cfRule type="containsText" dxfId="126" priority="1" operator="containsText" text="Very">
      <formula>NOT(ISERROR(SEARCH("Very",K16)))</formula>
    </cfRule>
    <cfRule type="containsText" dxfId="125" priority="2" operator="containsText" text="High">
      <formula>NOT(ISERROR(SEARCH("High",K16)))</formula>
    </cfRule>
    <cfRule type="containsText" dxfId="124" priority="3" operator="containsText" text="Some">
      <formula>NOT(ISERROR(SEARCH("Some",K16)))</formula>
    </cfRule>
    <cfRule type="containsText" dxfId="123" priority="4" operator="containsText" text="Low">
      <formula>NOT(ISERROR(SEARCH("Low",K16)))</formula>
    </cfRule>
  </conditionalFormatting>
  <conditionalFormatting sqref="K13">
    <cfRule type="containsText" dxfId="122" priority="13" operator="containsText" text="Very">
      <formula>NOT(ISERROR(SEARCH("Very",K13)))</formula>
    </cfRule>
    <cfRule type="containsText" dxfId="121" priority="14" operator="containsText" text="High">
      <formula>NOT(ISERROR(SEARCH("High",K13)))</formula>
    </cfRule>
    <cfRule type="containsText" dxfId="120" priority="15" operator="containsText" text="Some">
      <formula>NOT(ISERROR(SEARCH("Some",K13)))</formula>
    </cfRule>
    <cfRule type="containsText" dxfId="119" priority="16" operator="containsText" text="Low">
      <formula>NOT(ISERROR(SEARCH("Low",K13)))</formula>
    </cfRule>
  </conditionalFormatting>
  <conditionalFormatting sqref="K14">
    <cfRule type="containsText" dxfId="118" priority="9" operator="containsText" text="Very">
      <formula>NOT(ISERROR(SEARCH("Very",K14)))</formula>
    </cfRule>
    <cfRule type="containsText" dxfId="117" priority="10" operator="containsText" text="High">
      <formula>NOT(ISERROR(SEARCH("High",K14)))</formula>
    </cfRule>
    <cfRule type="containsText" dxfId="116" priority="11" operator="containsText" text="Some">
      <formula>NOT(ISERROR(SEARCH("Some",K14)))</formula>
    </cfRule>
    <cfRule type="containsText" dxfId="115" priority="12" operator="containsText" text="Low">
      <formula>NOT(ISERROR(SEARCH("Low",K14)))</formula>
    </cfRule>
  </conditionalFormatting>
  <conditionalFormatting sqref="K15">
    <cfRule type="containsText" dxfId="114" priority="5" operator="containsText" text="Very">
      <formula>NOT(ISERROR(SEARCH("Very",K15)))</formula>
    </cfRule>
    <cfRule type="containsText" dxfId="113" priority="6" operator="containsText" text="High">
      <formula>NOT(ISERROR(SEARCH("High",K15)))</formula>
    </cfRule>
    <cfRule type="containsText" dxfId="112" priority="7" operator="containsText" text="Some">
      <formula>NOT(ISERROR(SEARCH("Some",K15)))</formula>
    </cfRule>
    <cfRule type="containsText" dxfId="111" priority="8" operator="containsText" text="Low">
      <formula>NOT(ISERROR(SEARCH("Low",K15)))</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'Data Validation'!$B$3:$B$6</xm:f>
          </x14:formula1>
          <xm:sqref>J8:J16 L8:L16 H8:H16 G16</xm:sqref>
        </x14:dataValidation>
        <x14:dataValidation type="list" allowBlank="1" showInputMessage="1" showErrorMessage="1">
          <x14:formula1>
            <xm:f>'Data Validation'!$D$16:$D$19</xm:f>
          </x14:formula1>
          <xm:sqref>G18</xm:sqref>
        </x14:dataValidation>
        <x14:dataValidation type="list" allowBlank="1" showInputMessage="1" showErrorMessage="1">
          <x14:formula1>
            <xm:f>'Data Validation'!$B$90:$B$94</xm:f>
          </x14:formula1>
          <xm:sqref>G20</xm:sqref>
        </x14:dataValidation>
        <x14:dataValidation type="list" allowBlank="1" showInputMessage="1" showErrorMessage="1">
          <x14:formula1>
            <xm:f>'Data Validation'!$B$28:$B$32</xm:f>
          </x14:formula1>
          <xm:sqref>G7</xm:sqref>
        </x14:dataValidation>
        <x14:dataValidation type="list" allowBlank="1" showInputMessage="1" showErrorMessage="1">
          <x14:formula1>
            <xm:f>'Data Validation'!$B$9:$B$13</xm:f>
          </x14:formula1>
          <xm:sqref>G8:G10</xm:sqref>
        </x14:dataValidation>
        <x14:dataValidation type="list" allowBlank="1" showInputMessage="1" showErrorMessage="1">
          <x14:formula1>
            <xm:f>'Data Validation'!$B$42:$B$46</xm:f>
          </x14:formula1>
          <xm:sqref>G9</xm:sqref>
        </x14:dataValidation>
        <x14:dataValidation type="list" allowBlank="1" showInputMessage="1" showErrorMessage="1">
          <x14:formula1>
            <xm:f>'Data Validation'!$D$23:$D$25</xm:f>
          </x14:formula1>
          <xm:sqref>G22</xm:sqref>
        </x14:dataValidation>
        <x14:dataValidation type="list" allowBlank="1" showInputMessage="1" showErrorMessage="1">
          <x14:formula1>
            <xm:f>'Data Validation'!$B$97:$B$101</xm:f>
          </x14:formula1>
          <xm:sqref>G12</xm:sqref>
        </x14:dataValidation>
        <x14:dataValidation type="list" allowBlank="1" showInputMessage="1" showErrorMessage="1">
          <x14:formula1>
            <xm:f>'Data Validation'!$D$85:$D$89</xm:f>
          </x14:formula1>
          <xm:sqref>G11</xm:sqref>
        </x14:dataValidation>
        <x14:dataValidation type="list" allowBlank="1" showInputMessage="1" showErrorMessage="1">
          <x14:formula1>
            <xm:f>'Data Validation'!$D$97:$D$101</xm:f>
          </x14:formula1>
          <xm:sqref>G14:G15</xm:sqref>
        </x14:dataValidation>
        <x14:dataValidation type="list" allowBlank="1" showInputMessage="1" showErrorMessage="1">
          <x14:formula1>
            <xm:f>'Data Validation'!$B$9:$B$12</xm:f>
          </x14:formula1>
          <xm:sqref>G13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70" zoomScaleNormal="70" workbookViewId="0">
      <selection activeCell="C5" sqref="C5:E5"/>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5" customWidth="1"/>
    <col min="8" max="8" width="1.28515625" customWidth="1"/>
    <col min="9" max="9" width="33" customWidth="1"/>
    <col min="10" max="10" width="1.28515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s="5" customFormat="1" ht="149.44999999999999" customHeight="1" x14ac:dyDescent="0.25">
      <c r="C4" s="205" t="s">
        <v>238</v>
      </c>
      <c r="D4" s="216"/>
      <c r="E4" s="216"/>
      <c r="F4" s="216"/>
      <c r="G4" s="216"/>
      <c r="H4" s="216"/>
      <c r="I4" s="216"/>
      <c r="J4" s="216"/>
      <c r="K4" s="216"/>
      <c r="L4" s="216"/>
    </row>
    <row r="5" spans="1:13" ht="24.75" x14ac:dyDescent="0.25">
      <c r="A5" s="5"/>
      <c r="B5" s="5"/>
      <c r="C5" s="213" t="s">
        <v>510</v>
      </c>
      <c r="D5" s="213"/>
      <c r="E5" s="213"/>
      <c r="F5" s="5"/>
      <c r="G5" s="100" t="s">
        <v>138</v>
      </c>
      <c r="H5" s="5"/>
      <c r="I5" s="100" t="s">
        <v>139</v>
      </c>
      <c r="J5" s="5"/>
      <c r="K5" s="100" t="s">
        <v>49</v>
      </c>
      <c r="L5" s="5"/>
      <c r="M5" s="5"/>
    </row>
    <row r="6" spans="1:13" ht="20.25" customHeight="1" x14ac:dyDescent="0.25">
      <c r="A6" s="5"/>
      <c r="B6" s="5"/>
      <c r="C6" s="202" t="s">
        <v>140</v>
      </c>
      <c r="D6" s="202"/>
      <c r="E6" s="105" t="s">
        <v>141</v>
      </c>
      <c r="F6" s="11"/>
      <c r="G6" s="12" t="s">
        <v>142</v>
      </c>
      <c r="H6" s="11"/>
      <c r="I6" s="12" t="s">
        <v>143</v>
      </c>
      <c r="J6" s="11"/>
      <c r="K6" s="105" t="s">
        <v>144</v>
      </c>
      <c r="L6" s="11"/>
      <c r="M6" s="5"/>
    </row>
    <row r="7" spans="1:13" ht="84.6" customHeight="1" x14ac:dyDescent="0.25">
      <c r="A7" s="5"/>
      <c r="B7" s="5"/>
      <c r="C7" s="8">
        <v>6.1</v>
      </c>
      <c r="D7" s="104" t="s">
        <v>239</v>
      </c>
      <c r="E7" s="63" t="s">
        <v>240</v>
      </c>
      <c r="F7" s="6"/>
      <c r="G7" s="4"/>
      <c r="H7" s="6"/>
      <c r="I7" s="4"/>
      <c r="J7" s="6"/>
      <c r="K7" s="63" t="str">
        <f>IF(ISNA(VLOOKUP(_xlfn.CONCAT(C7,G7),Domain6AnswerChoices[[#All],[Concatenate]:[Action]],2,)),"",VLOOKUP(_xlfn.CONCAT(C7,G7),Domain6AnswerChoices[[#All],[Concatenate]:[Action]],2,))</f>
        <v/>
      </c>
      <c r="L7" s="6"/>
      <c r="M7" s="5"/>
    </row>
    <row r="8" spans="1:13" ht="84" customHeight="1" x14ac:dyDescent="0.25">
      <c r="A8" s="11"/>
      <c r="B8" s="5"/>
      <c r="C8" s="8">
        <v>6.2</v>
      </c>
      <c r="D8" s="104" t="s">
        <v>241</v>
      </c>
      <c r="E8" s="63" t="s">
        <v>242</v>
      </c>
      <c r="F8" s="6"/>
      <c r="G8" s="4"/>
      <c r="H8" s="6"/>
      <c r="I8" s="4"/>
      <c r="J8" s="6"/>
      <c r="K8" s="63" t="str">
        <f>IF(ISNA(VLOOKUP(_xlfn.CONCAT(C8,G8),Domain6AnswerChoices[[#All],[Concatenate]:[Action]],2,)),"",VLOOKUP(_xlfn.CONCAT(C8,G8),Domain6AnswerChoices[[#All],[Concatenate]:[Action]],2,))</f>
        <v/>
      </c>
      <c r="L8" s="6"/>
      <c r="M8" s="5"/>
    </row>
    <row r="9" spans="1:13" ht="97.5" customHeight="1" x14ac:dyDescent="0.25">
      <c r="A9" s="6"/>
      <c r="B9" s="5"/>
      <c r="C9" s="8">
        <v>6.3</v>
      </c>
      <c r="D9" s="104" t="s">
        <v>243</v>
      </c>
      <c r="E9" s="63" t="s">
        <v>244</v>
      </c>
      <c r="F9" s="6"/>
      <c r="G9" s="4"/>
      <c r="H9" s="6"/>
      <c r="I9" s="4"/>
      <c r="J9" s="6"/>
      <c r="K9" s="63" t="str">
        <f>IF(ISNA(VLOOKUP(_xlfn.CONCAT(C9,G9),Domain6AnswerChoices[[#All],[Concatenate]:[Action]],2,)),"",VLOOKUP(_xlfn.CONCAT(C9,G9),Domain6AnswerChoices[[#All],[Concatenate]:[Action]],2,))</f>
        <v/>
      </c>
      <c r="L9" s="6"/>
      <c r="M9" s="5"/>
    </row>
    <row r="10" spans="1:13" s="5" customFormat="1" ht="6" customHeight="1" x14ac:dyDescent="0.25">
      <c r="A10" s="6"/>
      <c r="C10" s="7"/>
    </row>
    <row r="11" spans="1:13" ht="51" customHeight="1" x14ac:dyDescent="0.25">
      <c r="A11" s="6"/>
      <c r="B11" s="5"/>
      <c r="C11" s="198" t="s">
        <v>245</v>
      </c>
      <c r="D11" s="204"/>
      <c r="E11" s="62" t="s">
        <v>184</v>
      </c>
      <c r="F11" s="6"/>
      <c r="G11" s="13"/>
      <c r="H11" s="5"/>
      <c r="I11" s="4"/>
      <c r="J11" s="5"/>
      <c r="K11" s="201" t="s">
        <v>155</v>
      </c>
      <c r="L11" s="5"/>
      <c r="M11" s="5"/>
    </row>
    <row r="12" spans="1:13" s="5" customFormat="1" ht="6" customHeight="1" x14ac:dyDescent="0.25">
      <c r="A12" s="6"/>
      <c r="C12" s="7"/>
      <c r="K12" s="201"/>
    </row>
    <row r="13" spans="1:13" ht="81" customHeight="1" x14ac:dyDescent="0.25">
      <c r="A13" s="6"/>
      <c r="B13" s="5"/>
      <c r="C13" s="203" t="s">
        <v>246</v>
      </c>
      <c r="D13" s="203"/>
      <c r="E13" s="10" t="s">
        <v>215</v>
      </c>
      <c r="F13" s="6"/>
      <c r="G13" s="4"/>
      <c r="H13" s="5"/>
      <c r="I13" s="4"/>
      <c r="J13" s="5"/>
      <c r="K13" s="201"/>
      <c r="L13" s="5"/>
      <c r="M13" s="5"/>
    </row>
    <row r="14" spans="1:13" s="5" customFormat="1" ht="6" customHeight="1" x14ac:dyDescent="0.25">
      <c r="A14" s="6"/>
      <c r="C14" s="7"/>
      <c r="K14" s="201"/>
    </row>
    <row r="15" spans="1:13" ht="106.5" customHeight="1" x14ac:dyDescent="0.25">
      <c r="A15" s="6"/>
      <c r="B15" s="5"/>
      <c r="C15" s="198" t="s">
        <v>216</v>
      </c>
      <c r="D15" s="204"/>
      <c r="E15" s="41" t="s">
        <v>247</v>
      </c>
      <c r="F15" s="6"/>
      <c r="G15" s="4"/>
      <c r="H15" s="5"/>
      <c r="I15" s="4"/>
      <c r="J15" s="5"/>
      <c r="K15" s="201"/>
      <c r="L15" s="5"/>
      <c r="M15" s="5"/>
    </row>
    <row r="16" spans="1:13" ht="44.25" customHeight="1" x14ac:dyDescent="0.25">
      <c r="A16" s="6"/>
      <c r="B16" s="5"/>
      <c r="C16" s="168" t="s">
        <v>237</v>
      </c>
      <c r="D16" s="168"/>
      <c r="E16" s="168"/>
      <c r="F16" s="168"/>
      <c r="G16" s="168"/>
      <c r="H16" s="168"/>
      <c r="I16" s="168"/>
      <c r="J16" s="168"/>
      <c r="K16" s="168"/>
      <c r="L16" s="168"/>
      <c r="M16" s="5"/>
    </row>
    <row r="17" spans="1:13" hidden="1" x14ac:dyDescent="0.25">
      <c r="A17" s="5"/>
      <c r="M17" s="5"/>
    </row>
    <row r="18" spans="1:13" hidden="1" x14ac:dyDescent="0.25">
      <c r="A18" s="6"/>
      <c r="M18" s="5"/>
    </row>
    <row r="19" spans="1:13" hidden="1" x14ac:dyDescent="0.25">
      <c r="A19" s="5"/>
      <c r="M19" s="5"/>
    </row>
    <row r="20" spans="1:13" hidden="1" x14ac:dyDescent="0.25">
      <c r="A20" s="6"/>
      <c r="M20" s="5"/>
    </row>
    <row r="21" spans="1:13" hidden="1" x14ac:dyDescent="0.25">
      <c r="A21" s="6"/>
      <c r="M21" s="5"/>
    </row>
    <row r="22" spans="1:13" hidden="1" x14ac:dyDescent="0.25">
      <c r="A22" s="6"/>
      <c r="M22" s="5"/>
    </row>
    <row r="23" spans="1:13" hidden="1" x14ac:dyDescent="0.25">
      <c r="A23" s="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sheetData>
  <mergeCells count="9">
    <mergeCell ref="B2:C2"/>
    <mergeCell ref="C5:E5"/>
    <mergeCell ref="C15:D15"/>
    <mergeCell ref="C16:L16"/>
    <mergeCell ref="C11:D11"/>
    <mergeCell ref="C6:D6"/>
    <mergeCell ref="K11:K15"/>
    <mergeCell ref="C13:D13"/>
    <mergeCell ref="C4:L4"/>
  </mergeCells>
  <conditionalFormatting sqref="G11 K17:K1048576 K6:K11">
    <cfRule type="containsText" dxfId="110" priority="33" operator="containsText" text="Very">
      <formula>NOT(ISERROR(SEARCH("Very",G6)))</formula>
    </cfRule>
    <cfRule type="containsText" dxfId="109" priority="34" operator="containsText" text="High">
      <formula>NOT(ISERROR(SEARCH("High",G6)))</formula>
    </cfRule>
    <cfRule type="containsText" dxfId="108" priority="35" operator="containsText" text="Some">
      <formula>NOT(ISERROR(SEARCH("Some",G6)))</formula>
    </cfRule>
    <cfRule type="containsText" dxfId="107" priority="36" operator="containsText" text="Low">
      <formula>NOT(ISERROR(SEARCH("Low",G6)))</formula>
    </cfRule>
  </conditionalFormatting>
  <conditionalFormatting sqref="K2">
    <cfRule type="containsText" dxfId="106" priority="1" operator="containsText" text="Very">
      <formula>NOT(ISERROR(SEARCH("Very",K2)))</formula>
    </cfRule>
    <cfRule type="containsText" dxfId="105" priority="2" operator="containsText" text="High">
      <formula>NOT(ISERROR(SEARCH("High",K2)))</formula>
    </cfRule>
    <cfRule type="containsText" dxfId="104" priority="3" operator="containsText" text="Some">
      <formula>NOT(ISERROR(SEARCH("Some",K2)))</formula>
    </cfRule>
    <cfRule type="containsText" dxfId="103"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'Data Validation'!$B$42:$B$46</xm:f>
          </x14:formula1>
          <xm:sqref>G9</xm:sqref>
        </x14:dataValidation>
        <x14:dataValidation type="list" allowBlank="1" showInputMessage="1" showErrorMessage="1">
          <x14:formula1>
            <xm:f>'Data Validation'!$B$3:$B$6</xm:f>
          </x14:formula1>
          <xm:sqref>L8 H8 J8</xm:sqref>
        </x14:dataValidation>
        <x14:dataValidation type="list" allowBlank="1" showInputMessage="1" showErrorMessage="1">
          <x14:formula1>
            <xm:f>'Data Validation'!$D$16:$D$19</xm:f>
          </x14:formula1>
          <xm:sqref>G11</xm:sqref>
        </x14:dataValidation>
        <x14:dataValidation type="list" allowBlank="1" showInputMessage="1" showErrorMessage="1">
          <x14:formula1>
            <xm:f>'Data Validation'!$B$90:$B$94</xm:f>
          </x14:formula1>
          <xm:sqref>G13</xm:sqref>
        </x14:dataValidation>
        <x14:dataValidation type="list" allowBlank="1" showInputMessage="1" showErrorMessage="1">
          <x14:formula1>
            <xm:f>'Data Validation'!$B$28:$B$32</xm:f>
          </x14:formula1>
          <xm:sqref>G7:G8</xm:sqref>
        </x14:dataValidation>
        <x14:dataValidation type="list" allowBlank="1" showInputMessage="1" showErrorMessage="1">
          <x14:formula1>
            <xm:f>'Data Validation'!$D$23:$D$25</xm:f>
          </x14:formula1>
          <xm:sqref>G15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10" zoomScale="70" zoomScaleNormal="70" workbookViewId="0">
      <selection activeCell="G13" sqref="G13"/>
    </sheetView>
  </sheetViews>
  <sheetFormatPr baseColWidth="10" defaultColWidth="0" defaultRowHeight="15" zeroHeight="1" x14ac:dyDescent="0.25"/>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3.5703125" customWidth="1"/>
    <col min="8" max="8" width="1.28515625" customWidth="1"/>
    <col min="9" max="9" width="32.28515625" customWidth="1"/>
    <col min="10" max="10" width="1.28515625" customWidth="1"/>
    <col min="11" max="11" width="31" customWidth="1"/>
    <col min="12" max="12" width="1.28515625" customWidth="1"/>
    <col min="13" max="13" width="5.5703125" customWidth="1"/>
    <col min="14" max="14" width="0" hidden="1" customWidth="1"/>
    <col min="15" max="16384" width="9.140625" hidden="1"/>
  </cols>
  <sheetData>
    <row r="1" spans="1:13" s="5" customFormat="1" ht="6" customHeight="1" x14ac:dyDescent="0.25">
      <c r="C1" s="7"/>
    </row>
    <row r="2" spans="1:13" x14ac:dyDescent="0.25">
      <c r="A2" s="5"/>
      <c r="B2" s="144" t="s">
        <v>47</v>
      </c>
      <c r="C2" s="145"/>
      <c r="D2" s="5"/>
      <c r="E2" s="90"/>
      <c r="F2" s="5"/>
      <c r="G2" s="5"/>
      <c r="H2" s="5"/>
      <c r="I2" s="5"/>
      <c r="J2" s="5"/>
      <c r="K2" s="5"/>
      <c r="L2" s="5"/>
      <c r="M2" s="5"/>
    </row>
    <row r="3" spans="1:13" s="5" customFormat="1" ht="6" customHeight="1" x14ac:dyDescent="0.25">
      <c r="C3" s="7"/>
    </row>
    <row r="4" spans="1:13" s="5" customFormat="1" ht="78.599999999999994" customHeight="1" x14ac:dyDescent="0.25">
      <c r="C4" s="205" t="s">
        <v>248</v>
      </c>
      <c r="D4" s="216"/>
      <c r="E4" s="216"/>
      <c r="F4" s="216"/>
      <c r="G4" s="216"/>
      <c r="H4" s="216"/>
      <c r="I4" s="216"/>
      <c r="J4" s="216"/>
      <c r="K4" s="216"/>
      <c r="L4" s="216"/>
    </row>
    <row r="5" spans="1:13" ht="35.25" customHeight="1" x14ac:dyDescent="0.25">
      <c r="A5" s="5"/>
      <c r="B5" s="5"/>
      <c r="C5" s="213" t="s">
        <v>511</v>
      </c>
      <c r="D5" s="213"/>
      <c r="E5" s="213"/>
      <c r="F5" s="5"/>
      <c r="G5" s="100" t="s">
        <v>138</v>
      </c>
      <c r="H5" s="5"/>
      <c r="I5" s="100" t="s">
        <v>139</v>
      </c>
      <c r="J5" s="5"/>
      <c r="K5" s="100" t="s">
        <v>49</v>
      </c>
      <c r="L5" s="5"/>
      <c r="M5" s="5"/>
    </row>
    <row r="6" spans="1:13" ht="20.25" customHeight="1" x14ac:dyDescent="0.25">
      <c r="A6" s="5"/>
      <c r="B6" s="5"/>
      <c r="C6" s="202" t="s">
        <v>140</v>
      </c>
      <c r="D6" s="202"/>
      <c r="E6" s="105" t="s">
        <v>141</v>
      </c>
      <c r="F6" s="11"/>
      <c r="G6" s="12" t="s">
        <v>142</v>
      </c>
      <c r="H6" s="11"/>
      <c r="I6" s="12" t="s">
        <v>143</v>
      </c>
      <c r="J6" s="11"/>
      <c r="K6" s="105" t="s">
        <v>144</v>
      </c>
      <c r="L6" s="11"/>
      <c r="M6" s="5"/>
    </row>
    <row r="7" spans="1:13" ht="85.5" customHeight="1" x14ac:dyDescent="0.25">
      <c r="A7" s="11"/>
      <c r="B7" s="5"/>
      <c r="C7" s="8">
        <v>7.1</v>
      </c>
      <c r="D7" s="104" t="s">
        <v>249</v>
      </c>
      <c r="E7" s="63" t="s">
        <v>250</v>
      </c>
      <c r="F7" s="6"/>
      <c r="G7" s="4"/>
      <c r="H7" s="6"/>
      <c r="I7" s="4"/>
      <c r="J7" s="6"/>
      <c r="K7" s="63" t="str">
        <f>IF(ISNA(VLOOKUP(_xlfn.CONCAT(C7,G7),Domain7AnswerChoices[[#All],[Concatenate]:[Action]],2,)),"",VLOOKUP(_xlfn.CONCAT(C7,G7),Domain7AnswerChoices[[#All],[Concatenate]:[Action]],2,))</f>
        <v/>
      </c>
      <c r="L7" s="6"/>
      <c r="M7" s="5"/>
    </row>
    <row r="8" spans="1:13" ht="100.5" customHeight="1" x14ac:dyDescent="0.25">
      <c r="A8" s="6"/>
      <c r="B8" s="5"/>
      <c r="C8" s="8">
        <v>7.2</v>
      </c>
      <c r="D8" s="104" t="s">
        <v>251</v>
      </c>
      <c r="E8" s="63" t="s">
        <v>252</v>
      </c>
      <c r="F8" s="6"/>
      <c r="G8" s="4"/>
      <c r="H8" s="6"/>
      <c r="I8" s="4"/>
      <c r="J8" s="6"/>
      <c r="K8" s="63" t="str">
        <f>IF(ISNA(VLOOKUP(_xlfn.CONCAT(C8,G8),Domain7AnswerChoices[[#All],[Concatenate]:[Action]],2,)),"",VLOOKUP(_xlfn.CONCAT(C8,G8),Domain7AnswerChoices[[#All],[Concatenate]:[Action]],2,))</f>
        <v/>
      </c>
      <c r="L8" s="6"/>
      <c r="M8" s="5"/>
    </row>
    <row r="9" spans="1:13" ht="99.6" customHeight="1" x14ac:dyDescent="0.25">
      <c r="A9" s="6"/>
      <c r="B9" s="5"/>
      <c r="C9" s="8">
        <v>7.3</v>
      </c>
      <c r="D9" s="104" t="s">
        <v>253</v>
      </c>
      <c r="E9" s="63" t="s">
        <v>254</v>
      </c>
      <c r="F9" s="6"/>
      <c r="G9" s="4"/>
      <c r="H9" s="6"/>
      <c r="I9" s="4"/>
      <c r="J9" s="6"/>
      <c r="K9" s="63" t="str">
        <f>IF(ISNA(VLOOKUP(_xlfn.CONCAT(C9,G9),Domain7AnswerChoices[[#All],[Concatenate]:[Action]],2,)),"",VLOOKUP(_xlfn.CONCAT(C9,G9),Domain7AnswerChoices[[#All],[Concatenate]:[Action]],2,))</f>
        <v/>
      </c>
      <c r="L9" s="6"/>
      <c r="M9" s="5"/>
    </row>
    <row r="10" spans="1:13" ht="85.5" customHeight="1" x14ac:dyDescent="0.25">
      <c r="A10" s="6"/>
      <c r="B10" s="5"/>
      <c r="C10" s="8">
        <v>7.4</v>
      </c>
      <c r="D10" s="104" t="s">
        <v>255</v>
      </c>
      <c r="E10" s="63" t="s">
        <v>256</v>
      </c>
      <c r="F10" s="6"/>
      <c r="G10" s="4"/>
      <c r="H10" s="6"/>
      <c r="I10" s="4"/>
      <c r="J10" s="6"/>
      <c r="K10" s="63" t="str">
        <f>IF(ISNA(VLOOKUP(_xlfn.CONCAT(C10,G10),Domain7AnswerChoices[[#All],[Concatenate]:[Action]],2,)),"",VLOOKUP(_xlfn.CONCAT(C10,G10),Domain7AnswerChoices[[#All],[Concatenate]:[Action]],2,))</f>
        <v/>
      </c>
      <c r="L10" s="6"/>
      <c r="M10" s="5"/>
    </row>
    <row r="11" spans="1:13" ht="136.5" customHeight="1" x14ac:dyDescent="0.25">
      <c r="A11" s="6"/>
      <c r="B11" s="5"/>
      <c r="C11" s="8">
        <v>7.5</v>
      </c>
      <c r="D11" s="104" t="s">
        <v>257</v>
      </c>
      <c r="E11" s="63" t="s">
        <v>258</v>
      </c>
      <c r="F11" s="6"/>
      <c r="G11" s="4"/>
      <c r="H11" s="6"/>
      <c r="I11" s="4"/>
      <c r="J11" s="6"/>
      <c r="K11" s="63" t="str">
        <f>IF(ISNA(VLOOKUP(_xlfn.CONCAT(C11,G11),Domain7AnswerChoices[[#All],[Concatenate]:[Action]],2,)),"",VLOOKUP(_xlfn.CONCAT(C11,G11),Domain7AnswerChoices[[#All],[Concatenate]:[Action]],2,))</f>
        <v/>
      </c>
      <c r="L11" s="6"/>
      <c r="M11" s="5"/>
    </row>
    <row r="12" spans="1:13" s="5" customFormat="1" ht="6" customHeight="1" x14ac:dyDescent="0.25">
      <c r="A12" s="6"/>
      <c r="C12" s="7"/>
    </row>
    <row r="13" spans="1:13" ht="48.75" customHeight="1" x14ac:dyDescent="0.25">
      <c r="A13" s="6"/>
      <c r="B13" s="5"/>
      <c r="C13" s="198" t="s">
        <v>259</v>
      </c>
      <c r="D13" s="204"/>
      <c r="E13" s="62" t="s">
        <v>154</v>
      </c>
      <c r="F13" s="6"/>
      <c r="G13" s="13"/>
      <c r="H13" s="5"/>
      <c r="I13" s="4"/>
      <c r="J13" s="5"/>
      <c r="K13" s="201" t="s">
        <v>155</v>
      </c>
      <c r="L13" s="5"/>
      <c r="M13" s="5"/>
    </row>
    <row r="14" spans="1:13" s="5" customFormat="1" ht="6" customHeight="1" x14ac:dyDescent="0.25">
      <c r="A14" s="6"/>
      <c r="C14" s="7"/>
      <c r="K14" s="201"/>
    </row>
    <row r="15" spans="1:13" ht="78.75" customHeight="1" x14ac:dyDescent="0.25">
      <c r="A15" s="6"/>
      <c r="B15" s="5"/>
      <c r="C15" s="203" t="s">
        <v>260</v>
      </c>
      <c r="D15" s="203"/>
      <c r="E15" s="10" t="s">
        <v>215</v>
      </c>
      <c r="F15" s="6"/>
      <c r="G15" s="4"/>
      <c r="H15" s="5"/>
      <c r="I15" s="4"/>
      <c r="J15" s="5"/>
      <c r="K15" s="201"/>
      <c r="L15" s="5"/>
      <c r="M15" s="5"/>
    </row>
    <row r="16" spans="1:13" s="5" customFormat="1" ht="6" customHeight="1" x14ac:dyDescent="0.25">
      <c r="A16" s="6"/>
      <c r="C16" s="7"/>
      <c r="K16" s="201"/>
    </row>
    <row r="17" spans="1:13" ht="108" customHeight="1" x14ac:dyDescent="0.25">
      <c r="A17" s="5"/>
      <c r="B17" s="5"/>
      <c r="C17" s="198" t="s">
        <v>216</v>
      </c>
      <c r="D17" s="199"/>
      <c r="E17" s="10" t="s">
        <v>261</v>
      </c>
      <c r="F17" s="6"/>
      <c r="G17" s="4"/>
      <c r="H17" s="5"/>
      <c r="I17" s="4"/>
      <c r="J17" s="5"/>
      <c r="K17" s="201"/>
      <c r="L17" s="5"/>
      <c r="M17" s="5"/>
    </row>
    <row r="18" spans="1:13" ht="44.1" customHeight="1" x14ac:dyDescent="0.25">
      <c r="A18" s="6"/>
      <c r="B18" s="5"/>
      <c r="C18" s="168" t="s">
        <v>262</v>
      </c>
      <c r="D18" s="168"/>
      <c r="E18" s="168"/>
      <c r="F18" s="168"/>
      <c r="G18" s="168"/>
      <c r="H18" s="168"/>
      <c r="I18" s="168"/>
      <c r="J18" s="168"/>
      <c r="K18" s="168"/>
      <c r="L18" s="168"/>
      <c r="M18" s="5"/>
    </row>
    <row r="19" spans="1:13" hidden="1" x14ac:dyDescent="0.25">
      <c r="A19" s="5"/>
      <c r="M19" s="5"/>
    </row>
    <row r="20" spans="1:13" hidden="1" x14ac:dyDescent="0.25">
      <c r="A20" s="6"/>
      <c r="M20" s="5"/>
    </row>
    <row r="21" spans="1:13" hidden="1" x14ac:dyDescent="0.25">
      <c r="A21" s="6"/>
      <c r="M21" s="5"/>
    </row>
    <row r="22" spans="1:13" hidden="1" x14ac:dyDescent="0.25">
      <c r="A22" s="6"/>
      <c r="M22" s="5"/>
    </row>
    <row r="23" spans="1:13" hidden="1" x14ac:dyDescent="0.25">
      <c r="A23" s="5"/>
      <c r="M23" s="5"/>
    </row>
    <row r="24" spans="1:13" hidden="1" x14ac:dyDescent="0.25">
      <c r="M24" s="5"/>
    </row>
    <row r="25" spans="1:13" hidden="1" x14ac:dyDescent="0.25">
      <c r="M25" s="5"/>
    </row>
    <row r="26" spans="1:13" hidden="1" x14ac:dyDescent="0.25">
      <c r="M26" s="5"/>
    </row>
    <row r="27" spans="1:13" hidden="1" x14ac:dyDescent="0.25">
      <c r="M27" s="5"/>
    </row>
    <row r="28" spans="1:13" hidden="1" x14ac:dyDescent="0.25">
      <c r="M28" s="5"/>
    </row>
    <row r="29" spans="1:13" hidden="1" x14ac:dyDescent="0.25">
      <c r="M29" s="5"/>
    </row>
    <row r="30" spans="1:13" hidden="1" x14ac:dyDescent="0.25">
      <c r="M30" s="5"/>
    </row>
    <row r="31" spans="1:13" hidden="1" x14ac:dyDescent="0.25">
      <c r="M31" s="5"/>
    </row>
    <row r="32" spans="1:13" hidden="1" x14ac:dyDescent="0.25">
      <c r="M32" s="5"/>
    </row>
    <row r="33" spans="13:13" hidden="1" x14ac:dyDescent="0.25">
      <c r="M33" s="5"/>
    </row>
    <row r="34" spans="13:13" hidden="1" x14ac:dyDescent="0.25">
      <c r="M34" s="5"/>
    </row>
    <row r="35" spans="13:13" hidden="1" x14ac:dyDescent="0.25">
      <c r="M35" s="5"/>
    </row>
  </sheetData>
  <mergeCells count="9">
    <mergeCell ref="B2:C2"/>
    <mergeCell ref="C5:E5"/>
    <mergeCell ref="C17:D17"/>
    <mergeCell ref="C18:L18"/>
    <mergeCell ref="C13:D13"/>
    <mergeCell ref="C6:D6"/>
    <mergeCell ref="K13:K17"/>
    <mergeCell ref="C15:D15"/>
    <mergeCell ref="C4:L4"/>
  </mergeCells>
  <conditionalFormatting sqref="G13 K19:K1048576 K6:K13">
    <cfRule type="containsText" dxfId="102" priority="33" operator="containsText" text="Very">
      <formula>NOT(ISERROR(SEARCH("Very",G6)))</formula>
    </cfRule>
    <cfRule type="containsText" dxfId="101" priority="34" operator="containsText" text="High">
      <formula>NOT(ISERROR(SEARCH("High",G6)))</formula>
    </cfRule>
    <cfRule type="containsText" dxfId="100" priority="35" operator="containsText" text="Some">
      <formula>NOT(ISERROR(SEARCH("Some",G6)))</formula>
    </cfRule>
    <cfRule type="containsText" dxfId="99" priority="36" operator="containsText" text="Low">
      <formula>NOT(ISERROR(SEARCH("Low",G6)))</formula>
    </cfRule>
  </conditionalFormatting>
  <conditionalFormatting sqref="K2">
    <cfRule type="containsText" dxfId="98" priority="1" operator="containsText" text="Very">
      <formula>NOT(ISERROR(SEARCH("Very",K2)))</formula>
    </cfRule>
    <cfRule type="containsText" dxfId="97" priority="2" operator="containsText" text="High">
      <formula>NOT(ISERROR(SEARCH("High",K2)))</formula>
    </cfRule>
    <cfRule type="containsText" dxfId="96" priority="3" operator="containsText" text="Some">
      <formula>NOT(ISERROR(SEARCH("Some",K2)))</formula>
    </cfRule>
    <cfRule type="containsText" dxfId="95" priority="4" operator="containsText" text="Low">
      <formula>NOT(ISERROR(SEARCH("Low",K2)))</formula>
    </cfRule>
  </conditionalFormatting>
  <hyperlinks>
    <hyperlink ref="B2:C2" location="README!A1" display="Go to README"/>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'Data Validation'!$B$9:$B$13</xm:f>
          </x14:formula1>
          <xm:sqref>G8:G9</xm:sqref>
        </x14:dataValidation>
        <x14:dataValidation type="list" allowBlank="1" showInputMessage="1" showErrorMessage="1">
          <x14:formula1>
            <xm:f>'Data Validation'!$B$3:$B$6</xm:f>
          </x14:formula1>
          <xm:sqref>L8 H8 J8</xm:sqref>
        </x14:dataValidation>
        <x14:dataValidation type="list" allowBlank="1" showInputMessage="1" showErrorMessage="1">
          <x14:formula1>
            <xm:f>'Data Validation'!$D$16:$D$19</xm:f>
          </x14:formula1>
          <xm:sqref>G13</xm:sqref>
        </x14:dataValidation>
        <x14:dataValidation type="list" allowBlank="1" showInputMessage="1" showErrorMessage="1">
          <x14:formula1>
            <xm:f>'Data Validation'!$B$90:$B$94</xm:f>
          </x14:formula1>
          <xm:sqref>G15</xm:sqref>
        </x14:dataValidation>
        <x14:dataValidation type="list" allowBlank="1" showInputMessage="1" showErrorMessage="1">
          <x14:formula1>
            <xm:f>'Data Validation'!$B$28:$B$32</xm:f>
          </x14:formula1>
          <xm:sqref>G7 G10:G11</xm:sqref>
        </x14:dataValidation>
        <x14:dataValidation type="list" allowBlank="1" showInputMessage="1" showErrorMessage="1">
          <x14:formula1>
            <xm:f>'Data Validation'!$D$23:$D$25</xm:f>
          </x14:formula1>
          <xm:sqref>G17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4" zoomScale="85" zoomScaleNormal="85" workbookViewId="0">
      <selection activeCell="C18" sqref="C18"/>
    </sheetView>
  </sheetViews>
  <sheetFormatPr baseColWidth="10" defaultColWidth="0" defaultRowHeight="15" zeroHeight="1" x14ac:dyDescent="0.25"/>
  <cols>
    <col min="1" max="1" width="1.28515625" style="5" customWidth="1"/>
    <col min="2" max="2" width="6.85546875" style="5" customWidth="1"/>
    <col min="3" max="3" width="32.42578125" customWidth="1"/>
    <col min="4" max="4" width="40.85546875" customWidth="1"/>
    <col min="5" max="5" width="40.42578125" customWidth="1"/>
    <col min="6" max="6" width="1.28515625" style="5" customWidth="1"/>
    <col min="7" max="7" width="33.7109375" style="5" customWidth="1"/>
    <col min="8" max="8" width="1.28515625" style="5" customWidth="1"/>
    <col min="9" max="16384" width="8.7109375" hidden="1"/>
  </cols>
  <sheetData>
    <row r="1" spans="2:12" s="5" customFormat="1" ht="6" customHeight="1" x14ac:dyDescent="0.25">
      <c r="C1" s="7"/>
    </row>
    <row r="2" spans="2:12" x14ac:dyDescent="0.25">
      <c r="B2" s="144" t="s">
        <v>47</v>
      </c>
      <c r="C2" s="145"/>
      <c r="D2" s="5"/>
      <c r="E2" s="90"/>
      <c r="I2" s="5"/>
      <c r="J2" s="5"/>
      <c r="K2" s="5"/>
      <c r="L2" s="5"/>
    </row>
    <row r="3" spans="2:12" s="5" customFormat="1" ht="6" customHeight="1" x14ac:dyDescent="0.25">
      <c r="C3" s="7"/>
    </row>
    <row r="4" spans="2:12" ht="18.95" customHeight="1" x14ac:dyDescent="0.25">
      <c r="C4" s="68" t="s">
        <v>263</v>
      </c>
      <c r="D4" s="68"/>
      <c r="E4" s="49"/>
    </row>
    <row r="5" spans="2:12" ht="15.6" customHeight="1" x14ac:dyDescent="0.25">
      <c r="C5" s="15" t="s">
        <v>264</v>
      </c>
      <c r="D5" s="65" t="str">
        <f>IF('Domain 1 vA'!G14="","",'Domain 1 vA'!G14)</f>
        <v/>
      </c>
      <c r="E5" s="67"/>
    </row>
    <row r="6" spans="2:12" x14ac:dyDescent="0.25">
      <c r="C6" s="15" t="s">
        <v>265</v>
      </c>
      <c r="D6" s="66" t="str">
        <f>IF('Domain 1 vB'!G15="","",'Domain 1 vB'!G15)</f>
        <v/>
      </c>
      <c r="E6" s="60"/>
    </row>
    <row r="7" spans="2:12" x14ac:dyDescent="0.25">
      <c r="C7" s="15" t="s">
        <v>266</v>
      </c>
      <c r="D7" s="66" t="str">
        <f>IF('Domain 2 vA'!G16="","",'Domain 2 vA'!G16)</f>
        <v/>
      </c>
      <c r="E7" s="60"/>
    </row>
    <row r="8" spans="2:12" x14ac:dyDescent="0.25">
      <c r="C8" s="15" t="s">
        <v>267</v>
      </c>
      <c r="D8" s="66" t="str">
        <f>IF('Domain 2 vB'!G16="","",'Domain 2 vB'!G16)</f>
        <v/>
      </c>
      <c r="E8" s="60"/>
    </row>
    <row r="9" spans="2:12" x14ac:dyDescent="0.25">
      <c r="C9" s="15" t="s">
        <v>268</v>
      </c>
      <c r="D9" s="66" t="str">
        <f>IF('Domain 2 vC'!G16="","",'Domain 2 vC'!G16)</f>
        <v/>
      </c>
      <c r="E9" s="60"/>
    </row>
    <row r="10" spans="2:12" x14ac:dyDescent="0.25">
      <c r="C10" s="15" t="s">
        <v>269</v>
      </c>
      <c r="D10" s="66" t="str">
        <f>IF('Domain 3'!G18="","",'Domain 3'!G18)</f>
        <v/>
      </c>
      <c r="E10" s="60"/>
    </row>
    <row r="11" spans="2:12" x14ac:dyDescent="0.25">
      <c r="C11" s="15" t="s">
        <v>270</v>
      </c>
      <c r="D11" s="66" t="str">
        <f>IF('Domain 4'!G10="","",'Domain 4'!G10)</f>
        <v/>
      </c>
      <c r="E11" s="60"/>
    </row>
    <row r="12" spans="2:12" x14ac:dyDescent="0.25">
      <c r="C12" s="15" t="s">
        <v>271</v>
      </c>
      <c r="D12" s="66" t="str">
        <f>IF('Domain 5'!G18="","",'Domain 5'!G18)</f>
        <v/>
      </c>
      <c r="E12" s="60"/>
    </row>
    <row r="13" spans="2:12" x14ac:dyDescent="0.25">
      <c r="C13" s="15" t="s">
        <v>272</v>
      </c>
      <c r="D13" s="66" t="str">
        <f>IF('Domain 6'!G11="","",'Domain 6'!G11)</f>
        <v/>
      </c>
      <c r="E13" s="60"/>
    </row>
    <row r="14" spans="2:12" x14ac:dyDescent="0.25">
      <c r="C14" s="15" t="s">
        <v>273</v>
      </c>
      <c r="D14" s="66" t="str">
        <f>IF('Domain 7'!G13="","",'Domain 7'!G13)</f>
        <v/>
      </c>
      <c r="E14" s="60"/>
    </row>
    <row r="15" spans="2:12" ht="26.1" customHeight="1" x14ac:dyDescent="0.25">
      <c r="C15" s="7"/>
      <c r="D15" s="5"/>
      <c r="E15" s="94" t="s">
        <v>138</v>
      </c>
      <c r="G15" s="100" t="s">
        <v>139</v>
      </c>
    </row>
    <row r="16" spans="2:12" ht="15.6" customHeight="1" x14ac:dyDescent="0.25">
      <c r="C16" s="68" t="s">
        <v>274</v>
      </c>
      <c r="D16" s="68"/>
      <c r="E16" s="12" t="s">
        <v>142</v>
      </c>
      <c r="G16" s="12" t="s">
        <v>143</v>
      </c>
    </row>
    <row r="17" spans="3:7" x14ac:dyDescent="0.25">
      <c r="C17" s="16" t="s">
        <v>275</v>
      </c>
      <c r="D17" s="15" t="s">
        <v>154</v>
      </c>
      <c r="E17" s="13"/>
      <c r="G17" s="4"/>
    </row>
    <row r="18" spans="3:7" ht="120" x14ac:dyDescent="0.25">
      <c r="C18" s="16" t="s">
        <v>276</v>
      </c>
      <c r="D18" s="10" t="s">
        <v>215</v>
      </c>
      <c r="E18" s="13"/>
      <c r="G18" s="4"/>
    </row>
    <row r="19" spans="3:7" ht="49.5" customHeight="1" x14ac:dyDescent="0.25">
      <c r="C19" s="198" t="s">
        <v>277</v>
      </c>
      <c r="D19" s="199"/>
      <c r="E19" s="13"/>
      <c r="G19" s="4"/>
    </row>
    <row r="20" spans="3:7" ht="15.6" customHeight="1" x14ac:dyDescent="0.25">
      <c r="C20" s="7"/>
      <c r="D20" s="5"/>
      <c r="E20" s="5"/>
    </row>
    <row r="21" spans="3:7" x14ac:dyDescent="0.25">
      <c r="C21" s="219" t="s">
        <v>278</v>
      </c>
      <c r="D21" s="219"/>
      <c r="E21" s="5"/>
    </row>
    <row r="22" spans="3:7" x14ac:dyDescent="0.25">
      <c r="C22" s="69" t="s">
        <v>31</v>
      </c>
      <c r="D22" s="69" t="s">
        <v>32</v>
      </c>
      <c r="E22" s="69" t="s">
        <v>279</v>
      </c>
    </row>
    <row r="23" spans="3:7" ht="75" x14ac:dyDescent="0.25">
      <c r="C23" s="10" t="s">
        <v>280</v>
      </c>
      <c r="D23" s="10" t="s">
        <v>281</v>
      </c>
      <c r="E23" s="10" t="s">
        <v>282</v>
      </c>
    </row>
    <row r="24" spans="3:7" ht="46.5" customHeight="1" x14ac:dyDescent="0.25">
      <c r="C24" s="10" t="s">
        <v>36</v>
      </c>
      <c r="D24" s="10" t="s">
        <v>283</v>
      </c>
      <c r="E24" s="10" t="s">
        <v>284</v>
      </c>
    </row>
    <row r="25" spans="3:7" ht="74.45" customHeight="1" x14ac:dyDescent="0.25">
      <c r="C25" s="10" t="s">
        <v>38</v>
      </c>
      <c r="D25" s="10" t="s">
        <v>285</v>
      </c>
      <c r="E25" s="10" t="s">
        <v>286</v>
      </c>
    </row>
    <row r="26" spans="3:7" ht="75.95" customHeight="1" x14ac:dyDescent="0.25">
      <c r="C26" s="10" t="s">
        <v>40</v>
      </c>
      <c r="D26" s="10" t="s">
        <v>287</v>
      </c>
      <c r="E26" s="10" t="s">
        <v>288</v>
      </c>
    </row>
    <row r="27" spans="3:7" s="5" customFormat="1" x14ac:dyDescent="0.25"/>
    <row r="28" spans="3:7" s="5" customFormat="1" x14ac:dyDescent="0.25">
      <c r="C28" s="218" t="s">
        <v>289</v>
      </c>
      <c r="D28" s="218"/>
    </row>
    <row r="29" spans="3:7" x14ac:dyDescent="0.25">
      <c r="C29" s="70" t="s">
        <v>31</v>
      </c>
      <c r="D29" s="71" t="s">
        <v>279</v>
      </c>
      <c r="E29" s="5"/>
    </row>
    <row r="30" spans="3:7" x14ac:dyDescent="0.25">
      <c r="C30" s="72" t="s">
        <v>290</v>
      </c>
      <c r="D30" s="72" t="s">
        <v>291</v>
      </c>
      <c r="E30" s="5"/>
    </row>
    <row r="31" spans="3:7" x14ac:dyDescent="0.25">
      <c r="C31" s="72" t="s">
        <v>292</v>
      </c>
      <c r="D31" s="72" t="s">
        <v>293</v>
      </c>
      <c r="E31" s="5"/>
    </row>
    <row r="32" spans="3:7" ht="30" x14ac:dyDescent="0.25">
      <c r="C32" s="72" t="s">
        <v>294</v>
      </c>
      <c r="D32" s="73" t="s">
        <v>295</v>
      </c>
      <c r="E32" s="5"/>
    </row>
    <row r="33" s="5" customFormat="1" ht="36.6" customHeight="1" x14ac:dyDescent="0.25"/>
    <row r="34" x14ac:dyDescent="0.25"/>
  </sheetData>
  <mergeCells count="4">
    <mergeCell ref="B2:C2"/>
    <mergeCell ref="C28:D28"/>
    <mergeCell ref="C19:D19"/>
    <mergeCell ref="C21:D21"/>
  </mergeCells>
  <conditionalFormatting sqref="E17:E19">
    <cfRule type="containsText" dxfId="94" priority="35" operator="containsText" text="Very">
      <formula>NOT(ISERROR(SEARCH("Very",E17)))</formula>
    </cfRule>
    <cfRule type="containsText" dxfId="93" priority="36" operator="containsText" text="Clear">
      <formula>NOT(ISERROR(SEARCH("Clear",E17)))</formula>
    </cfRule>
    <cfRule type="containsText" dxfId="92" priority="37" operator="containsText" text="Some">
      <formula>NOT(ISERROR(SEARCH("Some",E17)))</formula>
    </cfRule>
    <cfRule type="containsText" dxfId="91" priority="38" operator="containsText" text="Low">
      <formula>NOT(ISERROR(SEARCH("Low",E17)))</formula>
    </cfRule>
  </conditionalFormatting>
  <conditionalFormatting sqref="D5:E14">
    <cfRule type="containsText" dxfId="90" priority="39" operator="containsText" text="Very">
      <formula>NOT(ISERROR(SEARCH("Very",D5)))</formula>
    </cfRule>
  </conditionalFormatting>
  <conditionalFormatting sqref="E17:E19 D15 D5:E14">
    <cfRule type="containsText" dxfId="89" priority="40" operator="containsText" text="High">
      <formula>NOT(ISERROR(SEARCH("High",D5)))</formula>
    </cfRule>
    <cfRule type="containsText" dxfId="88" priority="41" operator="containsText" text="Some">
      <formula>NOT(ISERROR(SEARCH("Some",D5)))</formula>
    </cfRule>
    <cfRule type="containsText" dxfId="87" priority="42" operator="containsText" text="Low">
      <formula>NOT(ISERROR(SEARCH("Low",D5)))</formula>
    </cfRule>
  </conditionalFormatting>
  <conditionalFormatting sqref="K2 I2">
    <cfRule type="containsText" dxfId="86" priority="1" operator="containsText" text="Very">
      <formula>NOT(ISERROR(SEARCH("Very",I2)))</formula>
    </cfRule>
    <cfRule type="containsText" dxfId="85" priority="2" operator="containsText" text="High">
      <formula>NOT(ISERROR(SEARCH("High",I2)))</formula>
    </cfRule>
    <cfRule type="containsText" dxfId="84" priority="3" operator="containsText" text="Some">
      <formula>NOT(ISERROR(SEARCH("Some",I2)))</formula>
    </cfRule>
    <cfRule type="containsText" dxfId="83" priority="4" operator="containsText" text="Low">
      <formula>NOT(ISERROR(SEARCH("Low",I2)))</formula>
    </cfRule>
  </conditionalFormatting>
  <hyperlinks>
    <hyperlink ref="B2:C2" location="README!A1" display="Go to READM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 Validation'!$B$70:$B$74</xm:f>
          </x14:formula1>
          <xm:sqref>E17</xm:sqref>
        </x14:dataValidation>
        <x14:dataValidation type="list" allowBlank="1" showInputMessage="1" showErrorMessage="1">
          <x14:formula1>
            <xm:f>'Data Validation'!$D$23:$D$25</xm:f>
          </x14:formula1>
          <xm:sqref>E19</xm:sqref>
        </x14:dataValidation>
        <x14:dataValidation type="list" allowBlank="1" showInputMessage="1" showErrorMessage="1">
          <x14:formula1>
            <xm:f>'Data Validation'!$B$90:$B$94</xm:f>
          </x14:formula1>
          <xm:sqref>E18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zoomScale="85" zoomScaleNormal="85" workbookViewId="0">
      <selection activeCell="G10" sqref="G10"/>
    </sheetView>
  </sheetViews>
  <sheetFormatPr baseColWidth="10" defaultColWidth="0" defaultRowHeight="15" zeroHeight="1" x14ac:dyDescent="0.25"/>
  <cols>
    <col min="1" max="1" width="1.28515625" style="5" customWidth="1"/>
    <col min="2" max="2" width="8.7109375" style="5" customWidth="1"/>
    <col min="3" max="3" width="4.42578125" style="5" customWidth="1"/>
    <col min="4" max="4" width="20.5703125" style="5" customWidth="1"/>
    <col min="5" max="5" width="48.85546875" style="5" customWidth="1"/>
    <col min="6" max="6" width="1.28515625" style="5" customWidth="1"/>
    <col min="7" max="7" width="40.42578125" style="5" customWidth="1"/>
    <col min="8" max="8" width="1.28515625" style="5" customWidth="1"/>
    <col min="9" max="9" width="5.5703125" customWidth="1"/>
    <col min="10" max="13" width="0" style="5" hidden="1" customWidth="1"/>
    <col min="14" max="16384" width="8.7109375" style="5" hidden="1"/>
  </cols>
  <sheetData>
    <row r="1" spans="1:11" ht="6" customHeight="1" x14ac:dyDescent="0.25">
      <c r="C1" s="7"/>
      <c r="I1" s="5"/>
    </row>
    <row r="2" spans="1:11" customFormat="1" x14ac:dyDescent="0.25">
      <c r="A2" s="5"/>
      <c r="B2" s="144" t="s">
        <v>47</v>
      </c>
      <c r="C2" s="145"/>
      <c r="D2" s="5"/>
      <c r="E2" s="90"/>
      <c r="F2" s="5"/>
      <c r="G2" s="5"/>
      <c r="H2" s="5"/>
      <c r="I2" s="5"/>
      <c r="J2" s="5"/>
      <c r="K2" s="5"/>
    </row>
    <row r="3" spans="1:11" ht="6" customHeight="1" x14ac:dyDescent="0.25">
      <c r="C3" s="7"/>
      <c r="I3" s="5"/>
    </row>
    <row r="4" spans="1:11" ht="18.75" x14ac:dyDescent="0.25">
      <c r="C4" s="209" t="s">
        <v>296</v>
      </c>
      <c r="D4" s="209"/>
      <c r="E4" s="209"/>
      <c r="F4" s="209"/>
      <c r="G4" s="209"/>
      <c r="H4" s="209"/>
      <c r="I4" s="5"/>
    </row>
    <row r="5" spans="1:11" ht="15.75" x14ac:dyDescent="0.25">
      <c r="A5" s="11"/>
      <c r="I5" s="5"/>
    </row>
    <row r="6" spans="1:11" ht="30" customHeight="1" x14ac:dyDescent="0.25">
      <c r="A6" s="6"/>
      <c r="C6" s="221" t="s">
        <v>297</v>
      </c>
      <c r="D6" s="222"/>
      <c r="E6" s="223"/>
      <c r="F6" s="45"/>
      <c r="G6" s="14" t="s">
        <v>51</v>
      </c>
      <c r="H6" s="45"/>
      <c r="I6" s="5"/>
      <c r="J6" s="45"/>
    </row>
    <row r="7" spans="1:11" ht="65.25" customHeight="1" x14ac:dyDescent="0.25">
      <c r="A7" s="6"/>
      <c r="C7" s="43" t="s">
        <v>298</v>
      </c>
      <c r="D7" s="42" t="s">
        <v>299</v>
      </c>
      <c r="E7" s="41" t="s">
        <v>300</v>
      </c>
      <c r="F7" s="44"/>
      <c r="G7" s="46"/>
      <c r="H7" s="44"/>
      <c r="I7" s="5"/>
    </row>
    <row r="8" spans="1:11" ht="45" x14ac:dyDescent="0.25">
      <c r="A8" s="6"/>
      <c r="C8" s="43" t="s">
        <v>301</v>
      </c>
      <c r="D8" s="42" t="s">
        <v>302</v>
      </c>
      <c r="E8" s="41" t="s">
        <v>303</v>
      </c>
      <c r="F8" s="44"/>
      <c r="G8" s="46"/>
      <c r="H8" s="44"/>
      <c r="I8" s="5"/>
    </row>
    <row r="9" spans="1:11" ht="111" customHeight="1" x14ac:dyDescent="0.25">
      <c r="A9" s="6"/>
      <c r="C9" s="43" t="s">
        <v>304</v>
      </c>
      <c r="D9" s="42" t="s">
        <v>305</v>
      </c>
      <c r="E9" s="41" t="s">
        <v>306</v>
      </c>
      <c r="F9" s="44"/>
      <c r="G9" s="46"/>
      <c r="H9" s="44"/>
      <c r="I9" s="5"/>
    </row>
    <row r="10" spans="1:11" ht="79.5" customHeight="1" x14ac:dyDescent="0.25">
      <c r="A10" s="6"/>
      <c r="C10" s="43" t="s">
        <v>307</v>
      </c>
      <c r="D10" s="42" t="s">
        <v>308</v>
      </c>
      <c r="E10" s="41" t="s">
        <v>309</v>
      </c>
      <c r="F10" s="44"/>
      <c r="G10" s="46"/>
      <c r="H10" s="44"/>
      <c r="I10" s="5"/>
    </row>
    <row r="11" spans="1:11" ht="122.25" customHeight="1" x14ac:dyDescent="0.25">
      <c r="A11" s="6"/>
      <c r="C11" s="43" t="s">
        <v>310</v>
      </c>
      <c r="D11" s="42" t="s">
        <v>311</v>
      </c>
      <c r="E11" s="41" t="s">
        <v>312</v>
      </c>
      <c r="F11" s="44"/>
      <c r="G11" s="46"/>
      <c r="H11" s="44"/>
      <c r="I11" s="5"/>
    </row>
    <row r="12" spans="1:11" ht="60" x14ac:dyDescent="0.25">
      <c r="A12" s="6"/>
      <c r="C12" s="43" t="s">
        <v>313</v>
      </c>
      <c r="D12" s="42" t="s">
        <v>314</v>
      </c>
      <c r="E12" s="41" t="s">
        <v>315</v>
      </c>
      <c r="F12" s="44"/>
      <c r="G12" s="46"/>
      <c r="H12" s="44"/>
      <c r="I12" s="5"/>
    </row>
    <row r="13" spans="1:11" ht="6" customHeight="1" x14ac:dyDescent="0.25">
      <c r="A13" s="6"/>
      <c r="I13" s="5"/>
    </row>
    <row r="14" spans="1:11" ht="31.5" customHeight="1" x14ac:dyDescent="0.25">
      <c r="A14" s="6"/>
      <c r="C14" s="226" t="s">
        <v>316</v>
      </c>
      <c r="D14" s="226"/>
      <c r="E14" s="226"/>
      <c r="G14" s="14" t="s">
        <v>51</v>
      </c>
      <c r="I14" s="5"/>
    </row>
    <row r="15" spans="1:11" ht="34.5" customHeight="1" x14ac:dyDescent="0.25">
      <c r="C15" s="47" t="s">
        <v>317</v>
      </c>
      <c r="D15" s="153" t="s">
        <v>318</v>
      </c>
      <c r="E15" s="220"/>
      <c r="G15" s="46"/>
      <c r="I15" s="5"/>
    </row>
    <row r="16" spans="1:11" ht="78.75" customHeight="1" x14ac:dyDescent="0.25">
      <c r="A16" s="6"/>
      <c r="C16" s="47" t="s">
        <v>319</v>
      </c>
      <c r="D16" s="153" t="s">
        <v>320</v>
      </c>
      <c r="E16" s="220"/>
      <c r="G16" s="46"/>
      <c r="I16" s="5"/>
    </row>
    <row r="17" spans="1:9" ht="77.25" customHeight="1" x14ac:dyDescent="0.25">
      <c r="C17" s="47" t="s">
        <v>321</v>
      </c>
      <c r="D17" s="153" t="s">
        <v>322</v>
      </c>
      <c r="E17" s="220"/>
      <c r="G17" s="46"/>
      <c r="I17" s="5"/>
    </row>
    <row r="18" spans="1:9" ht="80.45" customHeight="1" x14ac:dyDescent="0.25">
      <c r="A18" s="6"/>
      <c r="C18" s="47" t="s">
        <v>323</v>
      </c>
      <c r="D18" s="153" t="s">
        <v>324</v>
      </c>
      <c r="E18" s="220"/>
      <c r="G18" s="46"/>
      <c r="I18" s="5"/>
    </row>
    <row r="19" spans="1:9" ht="62.45" customHeight="1" x14ac:dyDescent="0.25">
      <c r="A19" s="6"/>
      <c r="C19" s="47" t="s">
        <v>325</v>
      </c>
      <c r="D19" s="153" t="s">
        <v>326</v>
      </c>
      <c r="E19" s="220"/>
      <c r="G19" s="46"/>
      <c r="I19" s="5"/>
    </row>
    <row r="20" spans="1:9" ht="6" customHeight="1" x14ac:dyDescent="0.25">
      <c r="A20" s="6"/>
      <c r="G20" s="48"/>
      <c r="I20" s="5"/>
    </row>
    <row r="21" spans="1:9" ht="33" customHeight="1" x14ac:dyDescent="0.25">
      <c r="C21" s="221" t="s">
        <v>327</v>
      </c>
      <c r="D21" s="222"/>
      <c r="E21" s="223"/>
      <c r="G21" s="14" t="s">
        <v>142</v>
      </c>
      <c r="I21" s="5"/>
    </row>
    <row r="22" spans="1:9" ht="20.45" customHeight="1" x14ac:dyDescent="0.25">
      <c r="C22" s="26" t="s">
        <v>328</v>
      </c>
      <c r="D22" s="153" t="s">
        <v>329</v>
      </c>
      <c r="E22" s="220"/>
      <c r="G22" s="46"/>
      <c r="I22" s="5"/>
    </row>
    <row r="23" spans="1:9" ht="48" customHeight="1" x14ac:dyDescent="0.25">
      <c r="C23" s="26" t="s">
        <v>330</v>
      </c>
      <c r="D23" s="153" t="s">
        <v>331</v>
      </c>
      <c r="E23" s="220"/>
      <c r="G23" s="46"/>
      <c r="I23" s="5"/>
    </row>
    <row r="24" spans="1:9" ht="34.5" customHeight="1" x14ac:dyDescent="0.25">
      <c r="C24" s="26" t="s">
        <v>332</v>
      </c>
      <c r="D24" s="153" t="s">
        <v>333</v>
      </c>
      <c r="E24" s="220"/>
      <c r="G24" s="46"/>
      <c r="I24" s="5"/>
    </row>
    <row r="25" spans="1:9" ht="42.95" customHeight="1" x14ac:dyDescent="0.25">
      <c r="C25" s="26" t="s">
        <v>334</v>
      </c>
      <c r="D25" s="153" t="s">
        <v>335</v>
      </c>
      <c r="E25" s="220"/>
      <c r="G25" s="46"/>
      <c r="I25" s="5"/>
    </row>
    <row r="26" spans="1:9" ht="51.6" customHeight="1" x14ac:dyDescent="0.25">
      <c r="C26" s="26" t="s">
        <v>336</v>
      </c>
      <c r="D26" s="153" t="s">
        <v>337</v>
      </c>
      <c r="E26" s="220"/>
      <c r="G26" s="46"/>
      <c r="I26" s="5"/>
    </row>
    <row r="27" spans="1:9" ht="30.95" customHeight="1" x14ac:dyDescent="0.25">
      <c r="C27" s="224" t="s">
        <v>338</v>
      </c>
      <c r="D27" s="224"/>
      <c r="E27" s="224"/>
      <c r="G27" s="46"/>
      <c r="I27" s="5"/>
    </row>
    <row r="28" spans="1:9" ht="6" customHeight="1" x14ac:dyDescent="0.25">
      <c r="I28" s="5"/>
    </row>
    <row r="29" spans="1:9" x14ac:dyDescent="0.25">
      <c r="C29" s="225" t="s">
        <v>339</v>
      </c>
      <c r="D29" s="225"/>
      <c r="I29" s="5"/>
    </row>
    <row r="30" spans="1:9" ht="33" customHeight="1" x14ac:dyDescent="0.25">
      <c r="C30" s="220" t="s">
        <v>340</v>
      </c>
      <c r="D30" s="220"/>
      <c r="I30" s="5"/>
    </row>
    <row r="31" spans="1:9" ht="36.6" customHeight="1" x14ac:dyDescent="0.25">
      <c r="I31" s="5"/>
    </row>
    <row r="32" spans="1:9" hidden="1" x14ac:dyDescent="0.25">
      <c r="I32" s="5"/>
    </row>
    <row r="33" spans="9:9" hidden="1" x14ac:dyDescent="0.25">
      <c r="I33" s="5"/>
    </row>
    <row r="34" spans="9:9" hidden="1" x14ac:dyDescent="0.25">
      <c r="I34" s="5"/>
    </row>
  </sheetData>
  <mergeCells count="18">
    <mergeCell ref="D17:E17"/>
    <mergeCell ref="D18:E18"/>
    <mergeCell ref="B2:C2"/>
    <mergeCell ref="C27:E27"/>
    <mergeCell ref="C29:D29"/>
    <mergeCell ref="D19:E19"/>
    <mergeCell ref="C6:E6"/>
    <mergeCell ref="C14:E14"/>
    <mergeCell ref="D15:E15"/>
    <mergeCell ref="D16:E16"/>
    <mergeCell ref="C4:H4"/>
    <mergeCell ref="C30:D30"/>
    <mergeCell ref="C21:E21"/>
    <mergeCell ref="D22:E22"/>
    <mergeCell ref="D23:E23"/>
    <mergeCell ref="D24:E24"/>
    <mergeCell ref="D25:E25"/>
    <mergeCell ref="D26:E26"/>
  </mergeCells>
  <conditionalFormatting sqref="J2">
    <cfRule type="containsText" dxfId="82" priority="1" operator="containsText" text="Very">
      <formula>NOT(ISERROR(SEARCH("Very",J2)))</formula>
    </cfRule>
    <cfRule type="containsText" dxfId="81" priority="2" operator="containsText" text="High">
      <formula>NOT(ISERROR(SEARCH("High",J2)))</formula>
    </cfRule>
    <cfRule type="containsText" dxfId="80" priority="3" operator="containsText" text="Some">
      <formula>NOT(ISERROR(SEARCH("Some",J2)))</formula>
    </cfRule>
    <cfRule type="containsText" dxfId="79" priority="4" operator="containsText" text="Low">
      <formula>NOT(ISERROR(SEARCH("Low",J2)))</formula>
    </cfRule>
  </conditionalFormatting>
  <hyperlinks>
    <hyperlink ref="B2:C2" location="README!A1" display="Go to READM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 Validation'!$D$23:$D$24</xm:f>
          </x14:formula1>
          <xm:sqref>G22:G27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C101"/>
  <sheetViews>
    <sheetView zoomScaleNormal="100" workbookViewId="0">
      <selection activeCell="H53" sqref="H53"/>
    </sheetView>
  </sheetViews>
  <sheetFormatPr baseColWidth="10" defaultColWidth="9.140625" defaultRowHeight="15" x14ac:dyDescent="0.25"/>
  <cols>
    <col min="1" max="1" width="3" customWidth="1"/>
    <col min="2" max="2" width="21.42578125" customWidth="1"/>
    <col min="3" max="3" width="1.28515625" customWidth="1"/>
    <col min="4" max="4" width="25.28515625" customWidth="1"/>
    <col min="5" max="5" width="1.28515625" customWidth="1"/>
    <col min="6" max="6" width="5.28515625" customWidth="1"/>
    <col min="7" max="8" width="12.5703125" customWidth="1"/>
    <col min="9" max="9" width="20.140625" customWidth="1"/>
    <col min="10" max="10" width="8.7109375" customWidth="1"/>
    <col min="11" max="11" width="1.28515625" customWidth="1"/>
    <col min="12" max="12" width="5.28515625" customWidth="1"/>
    <col min="13" max="13" width="12.5703125" customWidth="1"/>
    <col min="14" max="14" width="15.7109375" customWidth="1"/>
    <col min="15" max="15" width="20.140625" customWidth="1"/>
    <col min="16" max="16" width="8.7109375" customWidth="1"/>
    <col min="17" max="17" width="3.140625" customWidth="1"/>
    <col min="18" max="18" width="6.5703125" customWidth="1"/>
    <col min="19" max="19" width="12.85546875" customWidth="1"/>
    <col min="20" max="20" width="15.7109375" customWidth="1"/>
    <col min="21" max="21" width="21.42578125" customWidth="1"/>
    <col min="22" max="22" width="6.140625" customWidth="1"/>
    <col min="23" max="23" width="3.85546875" customWidth="1"/>
    <col min="24" max="24" width="4.140625" customWidth="1"/>
    <col min="25" max="25" width="14.140625" customWidth="1"/>
    <col min="26" max="26" width="15.42578125" customWidth="1"/>
    <col min="27" max="27" width="21.140625" customWidth="1"/>
    <col min="28" max="28" width="8.42578125" customWidth="1"/>
    <col min="29" max="29" width="3.85546875" customWidth="1"/>
    <col min="30" max="30" width="5.42578125" customWidth="1"/>
    <col min="31" max="31" width="14" customWidth="1"/>
    <col min="32" max="32" width="16.7109375" customWidth="1"/>
    <col min="33" max="33" width="17.42578125" customWidth="1"/>
    <col min="34" max="34" width="6.28515625" customWidth="1"/>
    <col min="35" max="35" width="3.85546875" customWidth="1"/>
    <col min="36" max="38" width="8.7109375" customWidth="1"/>
    <col min="39" max="39" width="18.7109375" customWidth="1"/>
    <col min="40" max="40" width="18" customWidth="1"/>
    <col min="41" max="42" width="8.7109375" customWidth="1"/>
    <col min="43" max="43" width="6.85546875" customWidth="1"/>
    <col min="44" max="44" width="7.42578125" customWidth="1"/>
    <col min="45" max="47" width="8.7109375" customWidth="1"/>
    <col min="48" max="48" width="6" customWidth="1"/>
    <col min="49" max="51" width="8.7109375" customWidth="1"/>
    <col min="52" max="52" width="16" customWidth="1"/>
    <col min="53" max="53" width="8.7109375" customWidth="1"/>
    <col min="54" max="54" width="5.42578125" customWidth="1"/>
    <col min="55" max="57" width="8.7109375" customWidth="1"/>
    <col min="58" max="58" width="14.85546875" customWidth="1"/>
    <col min="59" max="60" width="8.7109375" customWidth="1"/>
    <col min="61" max="66" width="8.7109375" hidden="1" customWidth="1"/>
    <col min="67" max="75" width="8.7109375" customWidth="1"/>
    <col min="80" max="80" width="18.28515625" customWidth="1"/>
  </cols>
  <sheetData>
    <row r="1" spans="2:81" x14ac:dyDescent="0.25">
      <c r="F1" s="230" t="s">
        <v>341</v>
      </c>
      <c r="G1" s="230"/>
      <c r="H1" s="230"/>
      <c r="I1" s="230"/>
      <c r="J1" s="230"/>
      <c r="K1" s="230"/>
      <c r="L1" s="230"/>
      <c r="M1" s="230"/>
      <c r="N1" s="230"/>
      <c r="O1" s="230"/>
      <c r="P1" s="230"/>
      <c r="R1" s="231" t="s">
        <v>342</v>
      </c>
      <c r="S1" s="231"/>
      <c r="T1" s="231"/>
      <c r="U1" s="231"/>
      <c r="V1" s="231"/>
      <c r="W1" s="231"/>
      <c r="X1" s="231" t="s">
        <v>343</v>
      </c>
      <c r="Y1" s="231"/>
      <c r="Z1" s="231"/>
      <c r="AA1" s="231"/>
      <c r="AB1" s="231"/>
      <c r="AC1" s="126"/>
      <c r="AD1" s="231" t="s">
        <v>344</v>
      </c>
      <c r="AE1" s="231"/>
      <c r="AF1" s="231"/>
      <c r="AG1" s="231"/>
      <c r="AH1" s="231"/>
      <c r="AI1" s="126"/>
      <c r="AJ1" s="232" t="s">
        <v>345</v>
      </c>
      <c r="AK1" s="232"/>
      <c r="AL1" s="232"/>
      <c r="AM1" s="232"/>
      <c r="AN1" s="232"/>
      <c r="AO1" s="232"/>
      <c r="AP1" s="232"/>
      <c r="AQ1" s="232"/>
      <c r="AR1" s="232"/>
      <c r="AS1" s="232"/>
      <c r="AT1" s="232"/>
      <c r="AU1" s="232"/>
      <c r="AW1" s="233" t="s">
        <v>346</v>
      </c>
      <c r="AX1" s="233"/>
      <c r="AY1" s="233"/>
      <c r="AZ1" s="233"/>
      <c r="BA1" s="233"/>
      <c r="BC1" s="231" t="s">
        <v>347</v>
      </c>
      <c r="BD1" s="231"/>
      <c r="BE1" s="231"/>
      <c r="BF1" s="231"/>
      <c r="BG1" s="231"/>
      <c r="BI1" s="228" t="s">
        <v>348</v>
      </c>
      <c r="BJ1" s="228"/>
      <c r="BK1" s="228"/>
      <c r="BL1" s="228"/>
      <c r="BM1" s="228"/>
      <c r="BO1" s="229" t="s">
        <v>349</v>
      </c>
      <c r="BP1" s="229"/>
      <c r="BQ1" s="229"/>
      <c r="BR1" s="229"/>
      <c r="BS1" s="229"/>
      <c r="BT1" s="229"/>
      <c r="BU1" s="229"/>
      <c r="BV1" s="229"/>
      <c r="BW1" s="229"/>
      <c r="BY1" s="227" t="s">
        <v>350</v>
      </c>
      <c r="BZ1" s="227"/>
      <c r="CA1" s="227"/>
      <c r="CB1" s="227"/>
      <c r="CC1" s="227"/>
    </row>
    <row r="2" spans="2:81" x14ac:dyDescent="0.25">
      <c r="B2" s="1" t="s">
        <v>351</v>
      </c>
      <c r="C2" s="1"/>
      <c r="D2" t="s">
        <v>352</v>
      </c>
      <c r="E2" s="1"/>
      <c r="F2" t="s">
        <v>353</v>
      </c>
      <c r="G2" t="s">
        <v>354</v>
      </c>
      <c r="H2" t="s">
        <v>355</v>
      </c>
      <c r="I2" t="s">
        <v>356</v>
      </c>
      <c r="J2" t="s">
        <v>357</v>
      </c>
      <c r="K2" s="1"/>
      <c r="L2" t="s">
        <v>353</v>
      </c>
      <c r="M2" t="s">
        <v>354</v>
      </c>
      <c r="N2" t="s">
        <v>355</v>
      </c>
      <c r="O2" t="s">
        <v>356</v>
      </c>
      <c r="P2" t="s">
        <v>357</v>
      </c>
      <c r="R2" t="s">
        <v>353</v>
      </c>
      <c r="S2" t="s">
        <v>354</v>
      </c>
      <c r="T2" t="s">
        <v>355</v>
      </c>
      <c r="U2" t="s">
        <v>356</v>
      </c>
      <c r="V2" t="s">
        <v>357</v>
      </c>
      <c r="X2" t="s">
        <v>353</v>
      </c>
      <c r="Y2" t="s">
        <v>354</v>
      </c>
      <c r="Z2" t="s">
        <v>355</v>
      </c>
      <c r="AA2" t="s">
        <v>356</v>
      </c>
      <c r="AB2" t="s">
        <v>357</v>
      </c>
      <c r="AD2" t="s">
        <v>353</v>
      </c>
      <c r="AE2" t="s">
        <v>354</v>
      </c>
      <c r="AF2" t="s">
        <v>355</v>
      </c>
      <c r="AG2" t="s">
        <v>356</v>
      </c>
      <c r="AH2" t="s">
        <v>357</v>
      </c>
      <c r="AJ2" t="s">
        <v>353</v>
      </c>
      <c r="AK2" t="s">
        <v>354</v>
      </c>
      <c r="AL2" t="s">
        <v>355</v>
      </c>
      <c r="AM2" t="s">
        <v>356</v>
      </c>
      <c r="AN2" t="s">
        <v>358</v>
      </c>
      <c r="AO2" t="s">
        <v>357</v>
      </c>
      <c r="AQ2" t="s">
        <v>353</v>
      </c>
      <c r="AR2" t="s">
        <v>354</v>
      </c>
      <c r="AS2" t="s">
        <v>355</v>
      </c>
      <c r="AT2" t="s">
        <v>359</v>
      </c>
      <c r="AU2" t="s">
        <v>357</v>
      </c>
      <c r="AW2" t="s">
        <v>353</v>
      </c>
      <c r="AX2" t="s">
        <v>354</v>
      </c>
      <c r="AY2" t="s">
        <v>355</v>
      </c>
      <c r="AZ2" t="s">
        <v>356</v>
      </c>
      <c r="BA2" t="s">
        <v>357</v>
      </c>
      <c r="BC2" t="s">
        <v>353</v>
      </c>
      <c r="BD2" t="s">
        <v>354</v>
      </c>
      <c r="BE2" t="s">
        <v>355</v>
      </c>
      <c r="BF2" t="s">
        <v>356</v>
      </c>
      <c r="BG2" t="s">
        <v>357</v>
      </c>
      <c r="BI2" t="s">
        <v>353</v>
      </c>
      <c r="BJ2" t="s">
        <v>354</v>
      </c>
      <c r="BK2" t="s">
        <v>355</v>
      </c>
      <c r="BL2" t="s">
        <v>356</v>
      </c>
      <c r="BM2" t="s">
        <v>357</v>
      </c>
      <c r="BO2" t="s">
        <v>353</v>
      </c>
      <c r="BP2" t="s">
        <v>354</v>
      </c>
      <c r="BQ2" t="s">
        <v>355</v>
      </c>
      <c r="BR2" t="s">
        <v>356</v>
      </c>
      <c r="BS2" t="s">
        <v>357</v>
      </c>
      <c r="BU2" t="s">
        <v>353</v>
      </c>
      <c r="BV2" t="s">
        <v>354</v>
      </c>
      <c r="BW2" t="s">
        <v>355</v>
      </c>
      <c r="BY2" t="s">
        <v>353</v>
      </c>
      <c r="BZ2" t="s">
        <v>354</v>
      </c>
      <c r="CA2" t="s">
        <v>355</v>
      </c>
      <c r="CB2" t="s">
        <v>356</v>
      </c>
      <c r="CC2" t="s">
        <v>357</v>
      </c>
    </row>
    <row r="3" spans="2:81" x14ac:dyDescent="0.25">
      <c r="B3" t="s">
        <v>360</v>
      </c>
      <c r="C3" s="2"/>
      <c r="D3" t="s">
        <v>361</v>
      </c>
      <c r="E3" s="2"/>
      <c r="F3" s="3">
        <v>1.1000000000000001</v>
      </c>
      <c r="G3" t="s">
        <v>360</v>
      </c>
      <c r="H3" t="str">
        <f>_xlfn.CONCAT(F3,G3)</f>
        <v>1.1Y</v>
      </c>
      <c r="I3" t="s">
        <v>362</v>
      </c>
      <c r="K3" s="2"/>
      <c r="L3" s="3">
        <v>1.1000000000000001</v>
      </c>
      <c r="M3" t="s">
        <v>360</v>
      </c>
      <c r="N3" t="str">
        <f t="shared" ref="N3:N7" si="0">_xlfn.CONCAT(L3,M3)</f>
        <v>1.1Y</v>
      </c>
      <c r="O3" t="s">
        <v>362</v>
      </c>
      <c r="R3" s="3">
        <v>2.1</v>
      </c>
      <c r="S3" t="s">
        <v>360</v>
      </c>
      <c r="T3" t="str">
        <f t="shared" ref="T3:T26" si="1">_xlfn.CONCAT(R3,S3)</f>
        <v>2.1Y</v>
      </c>
      <c r="U3" t="s">
        <v>363</v>
      </c>
      <c r="X3" s="3">
        <v>2.1</v>
      </c>
      <c r="Y3" t="s">
        <v>360</v>
      </c>
      <c r="Z3" t="str">
        <f t="shared" ref="Z3:Z26" si="2">_xlfn.CONCAT(X3,Y3)</f>
        <v>2.1Y</v>
      </c>
      <c r="AA3" t="s">
        <v>363</v>
      </c>
      <c r="AD3" s="3">
        <v>2.1</v>
      </c>
      <c r="AE3" t="s">
        <v>360</v>
      </c>
      <c r="AF3" t="str">
        <f t="shared" ref="AF3:AF26" si="3">_xlfn.CONCAT(AD3,AE3)</f>
        <v>2.1Y</v>
      </c>
      <c r="AG3" t="s">
        <v>363</v>
      </c>
      <c r="AJ3" s="3">
        <v>3.1</v>
      </c>
      <c r="AK3" t="s">
        <v>360</v>
      </c>
      <c r="AL3" t="str">
        <f t="shared" ref="AL3:AL7" si="4">_xlfn.CONCAT(AJ3,AK3)</f>
        <v>3.1Y</v>
      </c>
      <c r="AM3" t="s">
        <v>364</v>
      </c>
      <c r="AN3" t="s">
        <v>365</v>
      </c>
      <c r="AQ3" s="3">
        <v>3.1</v>
      </c>
      <c r="AR3">
        <f>'Domain 3'!G8</f>
        <v>0</v>
      </c>
      <c r="AS3" t="str">
        <f t="shared" ref="AS3:AS7" si="5">_xlfn.CONCAT(AQ3,AR3)</f>
        <v>3.10</v>
      </c>
      <c r="AT3"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3" s="3">
        <v>4.0999999999999996</v>
      </c>
      <c r="AX3" t="s">
        <v>360</v>
      </c>
      <c r="AY3" t="str">
        <f t="shared" ref="AY3:AY7" si="6">_xlfn.CONCAT(AW3,AX3)</f>
        <v>4.1Y</v>
      </c>
      <c r="AZ3" t="s">
        <v>366</v>
      </c>
      <c r="BC3" s="3">
        <v>5.0999999999999996</v>
      </c>
      <c r="BD3" t="s">
        <v>360</v>
      </c>
      <c r="BE3" t="str">
        <f t="shared" ref="BE3:BE7" si="7">_xlfn.CONCAT(BC3,BD3)</f>
        <v>5.1Y</v>
      </c>
      <c r="BF3" t="s">
        <v>367</v>
      </c>
      <c r="BI3" s="3">
        <v>6.1</v>
      </c>
      <c r="BJ3" t="s">
        <v>360</v>
      </c>
      <c r="BK3" t="str">
        <f t="shared" ref="BK3:BK7" si="8">_xlfn.CONCAT(BI3,BJ3)</f>
        <v>6.1Y</v>
      </c>
      <c r="BL3" t="s">
        <v>368</v>
      </c>
      <c r="BO3" s="3">
        <v>7.1</v>
      </c>
      <c r="BP3" t="s">
        <v>360</v>
      </c>
      <c r="BQ3" t="str">
        <f t="shared" ref="BQ3:BQ7" si="9">_xlfn.CONCAT(BO3,BP3)</f>
        <v>7.1Y</v>
      </c>
      <c r="BR3" t="s">
        <v>365</v>
      </c>
      <c r="BU3" s="3">
        <v>7.2</v>
      </c>
      <c r="BV3">
        <f>'Domain 7'!G8</f>
        <v>0</v>
      </c>
      <c r="BW3" t="str">
        <f t="shared" ref="BW3:BW7" si="10">_xlfn.CONCAT(BU3,BV3)</f>
        <v>7.20</v>
      </c>
      <c r="BY3" s="31" t="s">
        <v>53</v>
      </c>
      <c r="CA3" t="str">
        <f t="shared" ref="CA3:CA28" si="11">_xlfn.CONCAT(BY3,BZ3)</f>
        <v>P1.</v>
      </c>
      <c r="CB3" t="str">
        <f>IF('Planning Stage'!G6="","","Go to question P2")</f>
        <v>Go to question P2</v>
      </c>
    </row>
    <row r="4" spans="2:81" x14ac:dyDescent="0.25">
      <c r="B4" t="s">
        <v>369</v>
      </c>
      <c r="C4" s="2"/>
      <c r="D4" t="s">
        <v>370</v>
      </c>
      <c r="E4" s="2"/>
      <c r="F4" s="3">
        <v>1.1000000000000001</v>
      </c>
      <c r="G4" t="s">
        <v>369</v>
      </c>
      <c r="H4" t="str">
        <f t="shared" ref="H4:H21" si="12">_xlfn.CONCAT(F4,G4)</f>
        <v>1.1PY</v>
      </c>
      <c r="I4" t="s">
        <v>362</v>
      </c>
      <c r="K4" s="2"/>
      <c r="L4" s="3">
        <v>1.1000000000000001</v>
      </c>
      <c r="M4" t="s">
        <v>369</v>
      </c>
      <c r="N4" t="str">
        <f t="shared" si="0"/>
        <v>1.1PY</v>
      </c>
      <c r="O4" t="s">
        <v>362</v>
      </c>
      <c r="R4" s="3">
        <v>2.1</v>
      </c>
      <c r="S4" t="s">
        <v>369</v>
      </c>
      <c r="T4" t="str">
        <f t="shared" si="1"/>
        <v>2.1PY</v>
      </c>
      <c r="U4" t="s">
        <v>363</v>
      </c>
      <c r="X4" s="3">
        <v>2.1</v>
      </c>
      <c r="Y4" t="s">
        <v>369</v>
      </c>
      <c r="Z4" t="str">
        <f t="shared" si="2"/>
        <v>2.1PY</v>
      </c>
      <c r="AA4" t="s">
        <v>363</v>
      </c>
      <c r="AD4" s="3">
        <v>2.1</v>
      </c>
      <c r="AE4" t="s">
        <v>369</v>
      </c>
      <c r="AF4" t="str">
        <f t="shared" si="3"/>
        <v>2.1PY</v>
      </c>
      <c r="AG4" t="s">
        <v>363</v>
      </c>
      <c r="AJ4" s="3">
        <v>3.1</v>
      </c>
      <c r="AK4" t="s">
        <v>369</v>
      </c>
      <c r="AL4" t="str">
        <f t="shared" si="4"/>
        <v>3.1PY</v>
      </c>
      <c r="AM4" t="s">
        <v>364</v>
      </c>
      <c r="AN4" t="s">
        <v>365</v>
      </c>
      <c r="AQ4" s="3">
        <v>3.2</v>
      </c>
      <c r="AR4">
        <f>'Domain 3'!G9</f>
        <v>0</v>
      </c>
      <c r="AS4" t="str">
        <f t="shared" si="5"/>
        <v>3.20</v>
      </c>
      <c r="AT4"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4" s="3">
        <v>4.0999999999999996</v>
      </c>
      <c r="AX4" t="s">
        <v>369</v>
      </c>
      <c r="AY4" t="str">
        <f t="shared" si="6"/>
        <v>4.1PY</v>
      </c>
      <c r="AZ4" t="s">
        <v>366</v>
      </c>
      <c r="BC4" s="3">
        <v>5.0999999999999996</v>
      </c>
      <c r="BD4" t="s">
        <v>369</v>
      </c>
      <c r="BE4" t="str">
        <f t="shared" si="7"/>
        <v>5.1PY</v>
      </c>
      <c r="BF4" t="s">
        <v>367</v>
      </c>
      <c r="BI4" s="3">
        <v>6.1</v>
      </c>
      <c r="BJ4" t="s">
        <v>369</v>
      </c>
      <c r="BK4" t="str">
        <f t="shared" si="8"/>
        <v>6.1PY</v>
      </c>
      <c r="BL4" t="s">
        <v>368</v>
      </c>
      <c r="BO4" s="3">
        <v>7.1</v>
      </c>
      <c r="BP4" t="s">
        <v>369</v>
      </c>
      <c r="BQ4" t="str">
        <f t="shared" si="9"/>
        <v>7.1PY</v>
      </c>
      <c r="BR4" t="s">
        <v>365</v>
      </c>
      <c r="BU4" s="3">
        <v>7.3</v>
      </c>
      <c r="BV4">
        <f>'Domain 7'!G9</f>
        <v>0</v>
      </c>
      <c r="BW4" t="str">
        <f t="shared" si="10"/>
        <v>7.30</v>
      </c>
      <c r="BY4" s="31" t="s">
        <v>56</v>
      </c>
      <c r="BZ4" t="s">
        <v>290</v>
      </c>
      <c r="CA4" t="str">
        <f t="shared" si="11"/>
        <v>P2.Yes</v>
      </c>
      <c r="CB4" t="s">
        <v>371</v>
      </c>
    </row>
    <row r="5" spans="2:81" x14ac:dyDescent="0.25">
      <c r="B5" t="s">
        <v>372</v>
      </c>
      <c r="C5" s="2"/>
      <c r="D5" t="s">
        <v>372</v>
      </c>
      <c r="E5" s="2"/>
      <c r="F5" s="3">
        <v>1.1000000000000001</v>
      </c>
      <c r="G5" t="s">
        <v>373</v>
      </c>
      <c r="H5" t="str">
        <f t="shared" si="12"/>
        <v>1.1WN (no, but uncontrolled confounding was probably not substantial)</v>
      </c>
      <c r="I5" t="s">
        <v>362</v>
      </c>
      <c r="K5" s="2"/>
      <c r="L5" s="3">
        <v>1.1000000000000001</v>
      </c>
      <c r="M5" t="s">
        <v>372</v>
      </c>
      <c r="N5" t="str">
        <f t="shared" si="0"/>
        <v>1.1PN</v>
      </c>
      <c r="O5" t="s">
        <v>374</v>
      </c>
      <c r="R5" s="3">
        <v>2.1</v>
      </c>
      <c r="S5" t="s">
        <v>375</v>
      </c>
      <c r="T5" t="str">
        <f t="shared" si="1"/>
        <v>2.1WN (no, to a small extent)</v>
      </c>
      <c r="U5" t="s">
        <v>363</v>
      </c>
      <c r="X5" s="3">
        <v>2.1</v>
      </c>
      <c r="Y5" t="s">
        <v>375</v>
      </c>
      <c r="Z5" t="str">
        <f t="shared" si="2"/>
        <v>2.1WN (no, to a small extent)</v>
      </c>
      <c r="AA5" t="s">
        <v>363</v>
      </c>
      <c r="AD5" s="3">
        <v>2.1</v>
      </c>
      <c r="AE5" t="s">
        <v>375</v>
      </c>
      <c r="AF5" t="str">
        <f t="shared" si="3"/>
        <v>2.1WN (no, to a small extent)</v>
      </c>
      <c r="AG5" t="s">
        <v>363</v>
      </c>
      <c r="AJ5" s="3">
        <v>3.1</v>
      </c>
      <c r="AK5" t="s">
        <v>372</v>
      </c>
      <c r="AL5" t="str">
        <f t="shared" si="4"/>
        <v>3.1PN</v>
      </c>
      <c r="AM5" t="s">
        <v>376</v>
      </c>
      <c r="AQ5" s="3">
        <v>3.3</v>
      </c>
      <c r="AR5">
        <f>'Domain 3'!G11</f>
        <v>0</v>
      </c>
      <c r="AS5" t="str">
        <f t="shared" si="5"/>
        <v>3.30</v>
      </c>
      <c r="AT5"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5" s="3">
        <v>4.0999999999999996</v>
      </c>
      <c r="AX5" t="s">
        <v>372</v>
      </c>
      <c r="AY5" t="str">
        <f t="shared" si="6"/>
        <v>4.1PN</v>
      </c>
      <c r="AZ5" t="s">
        <v>365</v>
      </c>
      <c r="BC5" s="3">
        <v>5.0999999999999996</v>
      </c>
      <c r="BD5" t="s">
        <v>372</v>
      </c>
      <c r="BE5" t="str">
        <f t="shared" si="7"/>
        <v>5.1PN</v>
      </c>
      <c r="BF5" t="s">
        <v>367</v>
      </c>
      <c r="BI5" s="3">
        <v>6.1</v>
      </c>
      <c r="BJ5" t="s">
        <v>372</v>
      </c>
      <c r="BK5" t="str">
        <f t="shared" si="8"/>
        <v>6.1PN</v>
      </c>
      <c r="BL5" t="s">
        <v>377</v>
      </c>
      <c r="BO5" s="3">
        <v>7.1</v>
      </c>
      <c r="BP5" t="s">
        <v>372</v>
      </c>
      <c r="BQ5" t="str">
        <f t="shared" si="9"/>
        <v>7.1PN</v>
      </c>
      <c r="BR5" t="s">
        <v>378</v>
      </c>
      <c r="BU5" s="3">
        <v>7.4</v>
      </c>
      <c r="BV5">
        <f>'Domain 7'!G10</f>
        <v>0</v>
      </c>
      <c r="BW5" t="str">
        <f t="shared" si="10"/>
        <v>7.40</v>
      </c>
      <c r="BY5" s="31" t="s">
        <v>56</v>
      </c>
      <c r="BZ5" t="s">
        <v>292</v>
      </c>
      <c r="CA5" t="str">
        <f t="shared" si="11"/>
        <v>P2.No</v>
      </c>
      <c r="CB5" t="s">
        <v>379</v>
      </c>
    </row>
    <row r="6" spans="2:81" x14ac:dyDescent="0.25">
      <c r="B6" t="s">
        <v>380</v>
      </c>
      <c r="C6" s="2"/>
      <c r="D6" t="s">
        <v>380</v>
      </c>
      <c r="E6" s="2"/>
      <c r="F6" s="3">
        <v>1.1000000000000001</v>
      </c>
      <c r="G6" t="s">
        <v>381</v>
      </c>
      <c r="H6" t="str">
        <f t="shared" si="12"/>
        <v>1.1SN (no, and uncontrolled confounding was probably substantial)</v>
      </c>
      <c r="I6" t="s">
        <v>368</v>
      </c>
      <c r="K6" s="2"/>
      <c r="L6" s="3">
        <v>1.1000000000000001</v>
      </c>
      <c r="M6" t="s">
        <v>380</v>
      </c>
      <c r="N6" t="str">
        <f t="shared" si="0"/>
        <v>1.1N</v>
      </c>
      <c r="O6" t="s">
        <v>374</v>
      </c>
      <c r="R6" s="3">
        <v>2.1</v>
      </c>
      <c r="S6" t="s">
        <v>382</v>
      </c>
      <c r="T6" t="str">
        <f t="shared" si="1"/>
        <v>2.1SN (no, to a large extent)</v>
      </c>
      <c r="U6" t="s">
        <v>363</v>
      </c>
      <c r="X6" s="3">
        <v>2.1</v>
      </c>
      <c r="Y6" t="s">
        <v>382</v>
      </c>
      <c r="Z6" t="str">
        <f t="shared" si="2"/>
        <v>2.1SN (no, to a large extent)</v>
      </c>
      <c r="AA6" t="s">
        <v>363</v>
      </c>
      <c r="AD6" s="3">
        <v>2.1</v>
      </c>
      <c r="AE6" t="s">
        <v>382</v>
      </c>
      <c r="AF6" t="str">
        <f t="shared" si="3"/>
        <v>2.1SN (no, to a large extent)</v>
      </c>
      <c r="AG6" t="s">
        <v>363</v>
      </c>
      <c r="AJ6" s="3">
        <v>3.1</v>
      </c>
      <c r="AK6" t="s">
        <v>380</v>
      </c>
      <c r="AL6" t="str">
        <f t="shared" si="4"/>
        <v>3.1N</v>
      </c>
      <c r="AM6" t="s">
        <v>376</v>
      </c>
      <c r="AQ6" s="3">
        <v>3.4</v>
      </c>
      <c r="AR6">
        <f>'Domain 3'!G12</f>
        <v>0</v>
      </c>
      <c r="AS6" t="str">
        <f t="shared" si="5"/>
        <v>3.40</v>
      </c>
      <c r="AT6"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6" s="3">
        <v>4.0999999999999996</v>
      </c>
      <c r="AX6" t="s">
        <v>380</v>
      </c>
      <c r="AY6" t="str">
        <f t="shared" si="6"/>
        <v>4.1N</v>
      </c>
      <c r="AZ6" t="s">
        <v>365</v>
      </c>
      <c r="BC6" s="3">
        <v>5.0999999999999996</v>
      </c>
      <c r="BD6" t="s">
        <v>380</v>
      </c>
      <c r="BE6" t="str">
        <f t="shared" si="7"/>
        <v>5.1N</v>
      </c>
      <c r="BF6" t="s">
        <v>367</v>
      </c>
      <c r="BI6" s="3">
        <v>6.1</v>
      </c>
      <c r="BJ6" t="s">
        <v>380</v>
      </c>
      <c r="BK6" t="str">
        <f t="shared" si="8"/>
        <v>6.1N</v>
      </c>
      <c r="BL6" t="s">
        <v>377</v>
      </c>
      <c r="BO6" s="3">
        <v>7.1</v>
      </c>
      <c r="BP6" t="s">
        <v>380</v>
      </c>
      <c r="BQ6" t="str">
        <f t="shared" si="9"/>
        <v>7.1N</v>
      </c>
      <c r="BR6" t="s">
        <v>378</v>
      </c>
      <c r="BU6" s="3">
        <v>7.5</v>
      </c>
      <c r="BV6">
        <f>'Domain 7'!G11</f>
        <v>0</v>
      </c>
      <c r="BW6" t="str">
        <f t="shared" si="10"/>
        <v>7.50</v>
      </c>
      <c r="BY6" s="3" t="s">
        <v>63</v>
      </c>
      <c r="CA6" t="str">
        <f t="shared" si="11"/>
        <v>A1.</v>
      </c>
      <c r="CB6" t="str">
        <f>IF('Preliminary Considerations A-D'!G9="","","Go to question B1")</f>
        <v>Go to question B1</v>
      </c>
    </row>
    <row r="7" spans="2:81" x14ac:dyDescent="0.25">
      <c r="C7" s="2"/>
      <c r="E7" s="2"/>
      <c r="F7" s="3">
        <v>1.1000000000000001</v>
      </c>
      <c r="G7" t="s">
        <v>383</v>
      </c>
      <c r="H7" t="str">
        <f t="shared" si="12"/>
        <v>1.1NI</v>
      </c>
      <c r="I7" t="s">
        <v>368</v>
      </c>
      <c r="K7" s="2"/>
      <c r="L7" s="3">
        <v>1.1000000000000001</v>
      </c>
      <c r="M7" t="s">
        <v>383</v>
      </c>
      <c r="N7" t="str">
        <f t="shared" si="0"/>
        <v>1.1NI</v>
      </c>
      <c r="O7" t="s">
        <v>374</v>
      </c>
      <c r="R7" s="3">
        <v>2.1</v>
      </c>
      <c r="S7" t="s">
        <v>383</v>
      </c>
      <c r="T7" t="str">
        <f t="shared" si="1"/>
        <v>2.1NI</v>
      </c>
      <c r="U7" t="s">
        <v>363</v>
      </c>
      <c r="X7" s="3">
        <v>2.1</v>
      </c>
      <c r="Y7" t="s">
        <v>383</v>
      </c>
      <c r="Z7" t="str">
        <f t="shared" si="2"/>
        <v>2.1NI</v>
      </c>
      <c r="AA7" t="s">
        <v>363</v>
      </c>
      <c r="AD7" s="3">
        <v>2.1</v>
      </c>
      <c r="AE7" t="s">
        <v>383</v>
      </c>
      <c r="AF7" t="str">
        <f t="shared" si="3"/>
        <v>2.1NI</v>
      </c>
      <c r="AG7" t="s">
        <v>363</v>
      </c>
      <c r="AJ7" s="3">
        <v>3.1</v>
      </c>
      <c r="AK7" t="s">
        <v>383</v>
      </c>
      <c r="AL7" t="str">
        <f t="shared" si="4"/>
        <v>3.1NI</v>
      </c>
      <c r="AM7" t="s">
        <v>364</v>
      </c>
      <c r="AN7" t="s">
        <v>384</v>
      </c>
      <c r="AQ7" s="3">
        <v>3.5</v>
      </c>
      <c r="AR7">
        <f>'Domain 3'!G13</f>
        <v>0</v>
      </c>
      <c r="AS7" t="str">
        <f t="shared" si="5"/>
        <v>3.50</v>
      </c>
      <c r="AT7"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7" s="3">
        <v>4.0999999999999996</v>
      </c>
      <c r="AX7" t="s">
        <v>383</v>
      </c>
      <c r="AY7" t="str">
        <f t="shared" si="6"/>
        <v>4.1NI</v>
      </c>
      <c r="AZ7" t="s">
        <v>384</v>
      </c>
      <c r="BC7" s="3">
        <v>5.0999999999999996</v>
      </c>
      <c r="BD7" t="s">
        <v>383</v>
      </c>
      <c r="BE7" t="str">
        <f t="shared" si="7"/>
        <v>5.1NI</v>
      </c>
      <c r="BF7" t="s">
        <v>367</v>
      </c>
      <c r="BI7" s="3">
        <v>6.1</v>
      </c>
      <c r="BJ7" t="s">
        <v>383</v>
      </c>
      <c r="BK7" t="str">
        <f t="shared" si="8"/>
        <v>6.1NI</v>
      </c>
      <c r="BL7" t="s">
        <v>377</v>
      </c>
      <c r="BO7" s="3">
        <v>7.1</v>
      </c>
      <c r="BP7" t="s">
        <v>383</v>
      </c>
      <c r="BQ7" t="str">
        <f t="shared" si="9"/>
        <v>7.1NI</v>
      </c>
      <c r="BR7" t="s">
        <v>378</v>
      </c>
      <c r="BU7" s="3"/>
      <c r="BW7" t="str">
        <f t="shared" si="10"/>
        <v/>
      </c>
      <c r="BY7" s="3" t="s">
        <v>67</v>
      </c>
      <c r="BZ7" t="s">
        <v>360</v>
      </c>
      <c r="CA7" t="str">
        <f t="shared" si="11"/>
        <v>B1.Y</v>
      </c>
      <c r="CB7" t="s">
        <v>385</v>
      </c>
    </row>
    <row r="8" spans="2:81" x14ac:dyDescent="0.25">
      <c r="B8" t="s">
        <v>386</v>
      </c>
      <c r="C8" s="2"/>
      <c r="D8" t="s">
        <v>387</v>
      </c>
      <c r="E8" s="2"/>
      <c r="F8" s="3">
        <v>1.2</v>
      </c>
      <c r="G8" t="s">
        <v>360</v>
      </c>
      <c r="H8" t="str">
        <f t="shared" si="12"/>
        <v>1.2Y</v>
      </c>
      <c r="I8" t="s">
        <v>388</v>
      </c>
      <c r="K8" s="2"/>
      <c r="L8" s="3">
        <v>1.2</v>
      </c>
      <c r="M8" t="s">
        <v>360</v>
      </c>
      <c r="N8" t="str">
        <f>_xlfn.CONCAT(L8,M8)</f>
        <v>1.2Y</v>
      </c>
      <c r="O8" t="s">
        <v>388</v>
      </c>
      <c r="R8" s="3">
        <v>2.2000000000000002</v>
      </c>
      <c r="S8" t="s">
        <v>389</v>
      </c>
      <c r="T8" t="str">
        <f t="shared" si="1"/>
        <v>2.2SY (yes, probably a substantial amount)</v>
      </c>
      <c r="U8" t="str">
        <f>IF('Domain 2 vA'!G10="SN (no, to a large extent)","Very High Risk of Bias","Go to question 2.3")</f>
        <v>Go to question 2.3</v>
      </c>
      <c r="X8" s="3">
        <v>2.2000000000000002</v>
      </c>
      <c r="Y8" t="s">
        <v>389</v>
      </c>
      <c r="Z8" t="str">
        <f t="shared" si="2"/>
        <v>2.2SY (yes, probably a substantial amount)</v>
      </c>
      <c r="AA8" t="e">
        <f>IF('Domain 2 vB'!#REF!="SN (no, to a large extent)","Very High Risk of Bias","Go to question 2.3")</f>
        <v>#REF!</v>
      </c>
      <c r="AD8" s="3">
        <v>2.2000000000000002</v>
      </c>
      <c r="AE8" t="s">
        <v>389</v>
      </c>
      <c r="AF8" t="str">
        <f t="shared" si="3"/>
        <v>2.2SY (yes, probably a substantial amount)</v>
      </c>
      <c r="AG8" t="str">
        <f>IF('Domain 2 vC'!R10="SN (no, to a large extent)","Very High Risk of Bias","Go to question 2.3")</f>
        <v>Go to question 2.3</v>
      </c>
      <c r="AJ8" s="3">
        <v>3.2</v>
      </c>
      <c r="AK8" t="s">
        <v>360</v>
      </c>
      <c r="AL8" t="str">
        <f t="shared" ref="AL8:AL30" si="13">_xlfn.CONCAT(AJ8,AK8)</f>
        <v>3.2Y</v>
      </c>
      <c r="AM8" t="s">
        <v>364</v>
      </c>
      <c r="AN8" t="s">
        <v>384</v>
      </c>
      <c r="AQ8" s="3" t="s">
        <v>390</v>
      </c>
      <c r="AT8" t="str">
        <f>_xlfn.CONCAT(AT3:AT4)</f>
        <v/>
      </c>
      <c r="AW8" s="3">
        <v>4.2</v>
      </c>
      <c r="AX8" t="s">
        <v>360</v>
      </c>
      <c r="AY8" t="str">
        <f t="shared" ref="AY8:AY29" si="14">_xlfn.CONCAT(AW8,AX8)</f>
        <v>4.2Y</v>
      </c>
      <c r="AZ8" t="s">
        <v>384</v>
      </c>
      <c r="BC8" s="3">
        <v>5.2</v>
      </c>
      <c r="BD8" t="s">
        <v>360</v>
      </c>
      <c r="BE8" t="str">
        <f>_xlfn.CONCAT(BC8,BD8)</f>
        <v>5.2Y</v>
      </c>
      <c r="BF8" t="s">
        <v>391</v>
      </c>
      <c r="BI8" s="3">
        <v>6.2</v>
      </c>
      <c r="BJ8" t="s">
        <v>360</v>
      </c>
      <c r="BK8" t="str">
        <f>_xlfn.CONCAT(BI8,BJ8)</f>
        <v>6.2Y</v>
      </c>
      <c r="BL8" t="s">
        <v>392</v>
      </c>
      <c r="BO8" s="3">
        <v>7.2</v>
      </c>
      <c r="BP8" t="s">
        <v>360</v>
      </c>
      <c r="BQ8" t="str">
        <f>_xlfn.CONCAT(BO8,BP8)</f>
        <v>7.2Y</v>
      </c>
      <c r="BR8" t="s">
        <v>393</v>
      </c>
      <c r="BU8" t="s">
        <v>394</v>
      </c>
      <c r="BV8" t="s">
        <v>383</v>
      </c>
      <c r="BW8" t="s">
        <v>395</v>
      </c>
      <c r="BY8" s="3" t="s">
        <v>67</v>
      </c>
      <c r="BZ8" t="s">
        <v>369</v>
      </c>
      <c r="CA8" t="str">
        <f t="shared" si="11"/>
        <v>B1.PY</v>
      </c>
      <c r="CB8" t="s">
        <v>385</v>
      </c>
    </row>
    <row r="9" spans="2:81" x14ac:dyDescent="0.25">
      <c r="B9" t="s">
        <v>360</v>
      </c>
      <c r="D9" t="s">
        <v>360</v>
      </c>
      <c r="F9" s="3">
        <v>1.2</v>
      </c>
      <c r="G9" t="s">
        <v>369</v>
      </c>
      <c r="H9" t="str">
        <f t="shared" si="12"/>
        <v>1.2PY</v>
      </c>
      <c r="I9" t="s">
        <v>388</v>
      </c>
      <c r="L9" s="3">
        <v>1.2</v>
      </c>
      <c r="M9" t="s">
        <v>369</v>
      </c>
      <c r="N9" t="str">
        <f t="shared" ref="N9:N23" si="15">_xlfn.CONCAT(L9,M9)</f>
        <v>1.2PY</v>
      </c>
      <c r="O9" t="s">
        <v>388</v>
      </c>
      <c r="R9" s="3">
        <v>2.2000000000000002</v>
      </c>
      <c r="S9" t="s">
        <v>396</v>
      </c>
      <c r="T9" t="str">
        <f t="shared" si="1"/>
        <v>2.2WY (yes, but probably not a substantial amount)</v>
      </c>
      <c r="U9" t="s">
        <v>397</v>
      </c>
      <c r="X9" s="3">
        <v>2.2000000000000002</v>
      </c>
      <c r="Y9" t="s">
        <v>396</v>
      </c>
      <c r="Z9" t="str">
        <f t="shared" si="2"/>
        <v>2.2WY (yes, but probably not a substantial amount)</v>
      </c>
      <c r="AA9" t="s">
        <v>397</v>
      </c>
      <c r="AD9" s="3">
        <v>2.2000000000000002</v>
      </c>
      <c r="AE9" t="s">
        <v>396</v>
      </c>
      <c r="AF9" t="str">
        <f t="shared" si="3"/>
        <v>2.2WY (yes, but probably not a substantial amount)</v>
      </c>
      <c r="AG9" t="s">
        <v>397</v>
      </c>
      <c r="AJ9" s="3">
        <v>3.2</v>
      </c>
      <c r="AK9" t="s">
        <v>369</v>
      </c>
      <c r="AL9" t="str">
        <f t="shared" si="13"/>
        <v>3.2PY</v>
      </c>
      <c r="AM9" t="s">
        <v>364</v>
      </c>
      <c r="AN9" t="s">
        <v>384</v>
      </c>
      <c r="AQ9" s="3" t="s">
        <v>398</v>
      </c>
      <c r="AT9" t="str">
        <f>_xlfn.CONCAT(AT5:AT7)</f>
        <v/>
      </c>
      <c r="AW9" s="3">
        <v>4.2</v>
      </c>
      <c r="AX9" t="s">
        <v>369</v>
      </c>
      <c r="AY9" t="str">
        <f t="shared" si="14"/>
        <v>4.2PY</v>
      </c>
      <c r="AZ9" t="s">
        <v>384</v>
      </c>
      <c r="BC9" s="3">
        <v>5.2</v>
      </c>
      <c r="BD9" t="s">
        <v>369</v>
      </c>
      <c r="BE9" t="str">
        <f t="shared" ref="BE9:BE11" si="16">_xlfn.CONCAT(BC9,BD9)</f>
        <v>5.2PY</v>
      </c>
      <c r="BF9" t="s">
        <v>391</v>
      </c>
      <c r="BI9" s="3">
        <v>6.2</v>
      </c>
      <c r="BJ9" t="s">
        <v>369</v>
      </c>
      <c r="BK9" t="str">
        <f t="shared" ref="BK9:BK13" si="17">_xlfn.CONCAT(BI9,BJ9)</f>
        <v>6.2PY</v>
      </c>
      <c r="BL9" t="s">
        <v>392</v>
      </c>
      <c r="BO9" s="3">
        <v>7.2</v>
      </c>
      <c r="BP9" t="s">
        <v>369</v>
      </c>
      <c r="BQ9" t="str">
        <f t="shared" ref="BQ9:BQ22" si="18">_xlfn.CONCAT(BO9,BP9)</f>
        <v>7.2PY</v>
      </c>
      <c r="BR9" t="s">
        <v>393</v>
      </c>
      <c r="BU9" s="3">
        <f>COUNTIF(Domain7AnswerChoices33[Answer],"PN") + COUNTIF(Domain7AnswerChoices33[Answer],"N")</f>
        <v>0</v>
      </c>
      <c r="BV9" s="3">
        <f>COUNTIF(Domain7AnswerChoices33[Answer],"NI")</f>
        <v>0</v>
      </c>
      <c r="BW9" s="3">
        <f>COUNTIF(Domain7AnswerChoices33[Answer],"Y") + COUNTIF(Domain7AnswerChoices33[Answer],"PY")</f>
        <v>0</v>
      </c>
      <c r="BY9" s="3" t="s">
        <v>67</v>
      </c>
      <c r="BZ9" t="s">
        <v>372</v>
      </c>
      <c r="CA9" t="str">
        <f t="shared" si="11"/>
        <v>B1.PN</v>
      </c>
      <c r="CB9" t="s">
        <v>399</v>
      </c>
    </row>
    <row r="10" spans="2:81" x14ac:dyDescent="0.25">
      <c r="B10" t="s">
        <v>369</v>
      </c>
      <c r="D10" t="s">
        <v>369</v>
      </c>
      <c r="F10" s="3">
        <v>1.2</v>
      </c>
      <c r="G10" t="s">
        <v>400</v>
      </c>
      <c r="H10" t="str">
        <f t="shared" si="12"/>
        <v>1.2WN (no, but the extent of measurement error in confounding factors was probably not substantial)</v>
      </c>
      <c r="I10" t="s">
        <v>388</v>
      </c>
      <c r="L10" s="3">
        <v>1.2</v>
      </c>
      <c r="M10" t="s">
        <v>373</v>
      </c>
      <c r="N10" t="str">
        <f t="shared" si="15"/>
        <v>1.2WN (no, but uncontrolled confounding was probably not substantial)</v>
      </c>
      <c r="O10" t="s">
        <v>401</v>
      </c>
      <c r="R10" s="3">
        <v>2.2000000000000002</v>
      </c>
      <c r="S10" t="s">
        <v>372</v>
      </c>
      <c r="T10" t="str">
        <f t="shared" si="1"/>
        <v>2.2PN</v>
      </c>
      <c r="U10" t="b">
        <f>IF(OR('Domain 2 vA'!$G$10="Y",'Domain 2 vA'!$G$10="PY"),"Low Risk of Bias",IF(OR('Domain 2 vA'!$G$10="WN (no, to a small extent)",'Domain 2 vA'!$G$10="NI"),"Some Concerns",IF('Domain 2 vA'!$G$10="SN (no, to a large extent)","High Risk of Bias")))</f>
        <v>0</v>
      </c>
      <c r="X10" s="3">
        <v>2.2000000000000002</v>
      </c>
      <c r="Y10" t="s">
        <v>372</v>
      </c>
      <c r="Z10" t="str">
        <f t="shared" si="2"/>
        <v>2.2PN</v>
      </c>
      <c r="AA10" t="b">
        <f>IF(OR('Domain 2 vB'!$G$10="Y",'Domain 2 vB'!$G$10="PY"),"Low Risk of Bias",IF(OR('Domain 2 vB'!$G$10="WN (no, to a small extent)",'Domain 2 vB'!$G$10="NI"),"Some Concerns",IF('Domain 2 vB'!$G$10="SN (no, to a large extent)","High Risk of Bias")))</f>
        <v>0</v>
      </c>
      <c r="AD10" s="3">
        <v>2.2000000000000002</v>
      </c>
      <c r="AE10" t="s">
        <v>372</v>
      </c>
      <c r="AF10" t="str">
        <f t="shared" si="3"/>
        <v>2.2PN</v>
      </c>
      <c r="AG10" t="b">
        <f>IF(OR('Domain 2 vC'!$G$10="Y",'Domain 2 vC'!$G$10="PY"),"Low Risk of Bias",IF(OR('Domain 2 vC'!$G$10="WN (no, to a small extent)",'Domain 2 vC'!$G$10="NI"),"Some Concerns",IF('Domain 2 vC'!$G$10="SN (no, to a large extent)","High Risk of Bias")))</f>
        <v>0</v>
      </c>
      <c r="AJ10" s="3">
        <v>3.2</v>
      </c>
      <c r="AK10" t="s">
        <v>372</v>
      </c>
      <c r="AL10" t="str">
        <f t="shared" si="13"/>
        <v>3.2PN</v>
      </c>
      <c r="AM10" t="s">
        <v>364</v>
      </c>
      <c r="AN10" t="s">
        <v>368</v>
      </c>
      <c r="AW10" s="3">
        <v>4.2</v>
      </c>
      <c r="AX10" t="s">
        <v>372</v>
      </c>
      <c r="AY10" t="str">
        <f t="shared" si="14"/>
        <v>4.2PN</v>
      </c>
      <c r="AZ10" t="s">
        <v>368</v>
      </c>
      <c r="BC10" s="3">
        <v>5.2</v>
      </c>
      <c r="BD10" t="s">
        <v>372</v>
      </c>
      <c r="BE10" t="str">
        <f t="shared" si="16"/>
        <v>5.2PN</v>
      </c>
      <c r="BF10" t="s">
        <v>391</v>
      </c>
      <c r="BI10" s="3">
        <v>6.2</v>
      </c>
      <c r="BJ10" t="s">
        <v>372</v>
      </c>
      <c r="BK10" t="str">
        <f t="shared" si="17"/>
        <v>6.2PN</v>
      </c>
      <c r="BL10" t="str">
        <f>IF('Domain 6'!$G$7="NI","Some Concerns", "Low Risk of Bias")</f>
        <v>Low Risk of Bias</v>
      </c>
      <c r="BO10" s="3">
        <v>7.2</v>
      </c>
      <c r="BP10" t="s">
        <v>372</v>
      </c>
      <c r="BQ10" t="str">
        <f t="shared" si="18"/>
        <v>7.2PN</v>
      </c>
      <c r="BR10" t="s">
        <v>393</v>
      </c>
      <c r="BY10" s="3" t="s">
        <v>67</v>
      </c>
      <c r="BZ10" t="s">
        <v>380</v>
      </c>
      <c r="CA10" t="str">
        <f t="shared" si="11"/>
        <v>B1.N</v>
      </c>
      <c r="CB10" t="s">
        <v>399</v>
      </c>
    </row>
    <row r="11" spans="2:81" x14ac:dyDescent="0.25">
      <c r="B11" t="s">
        <v>372</v>
      </c>
      <c r="D11" t="s">
        <v>373</v>
      </c>
      <c r="F11" s="3">
        <v>1.2</v>
      </c>
      <c r="G11" t="s">
        <v>402</v>
      </c>
      <c r="H11" t="str">
        <f t="shared" si="12"/>
        <v>1.2SN (no, and the extent of measurement error in confounding factors was probably substantial)</v>
      </c>
      <c r="I11" t="s">
        <v>388</v>
      </c>
      <c r="L11" s="3">
        <v>1.2</v>
      </c>
      <c r="M11" t="s">
        <v>381</v>
      </c>
      <c r="N11" t="str">
        <f t="shared" si="15"/>
        <v>1.2SN (no, and uncontrolled confounding was probably substantial)</v>
      </c>
      <c r="O11" t="s">
        <v>368</v>
      </c>
      <c r="R11" s="3">
        <v>2.2000000000000002</v>
      </c>
      <c r="S11" t="s">
        <v>380</v>
      </c>
      <c r="T11" t="str">
        <f t="shared" si="1"/>
        <v>2.2N</v>
      </c>
      <c r="U11" t="b">
        <f>IF(OR('Domain 2 vA'!$G$10="Y",'Domain 2 vA'!$G$10="PY"),"Low Risk of Bias",IF(OR('Domain 2 vA'!$G$10="WN (no, to a small extent)",'Domain 2 vA'!$G$10="NI"),"Some Concerns",IF('Domain 2 vA'!$G$10="SN (no, to a large extent)","High Risk of Bias")))</f>
        <v>0</v>
      </c>
      <c r="X11" s="3">
        <v>2.2000000000000002</v>
      </c>
      <c r="Y11" t="s">
        <v>380</v>
      </c>
      <c r="Z11" t="str">
        <f t="shared" si="2"/>
        <v>2.2N</v>
      </c>
      <c r="AA11" t="b">
        <f>IF(OR('Domain 2 vB'!$G$10="Y",'Domain 2 vB'!$G$10="PY"),"Low Risk of Bias",IF(OR('Domain 2 vB'!$G$10="WN (no, to a small extent)",'Domain 2 vB'!$G$10="NI"),"Some Concerns",IF('Domain 2 vB'!$G$10="SN (no, to a large extent)","High Risk of Bias")))</f>
        <v>0</v>
      </c>
      <c r="AD11" s="3">
        <v>2.2000000000000002</v>
      </c>
      <c r="AE11" t="s">
        <v>380</v>
      </c>
      <c r="AF11" t="str">
        <f t="shared" si="3"/>
        <v>2.2N</v>
      </c>
      <c r="AG11" t="b">
        <f>IF(OR('Domain 2 vC'!$G$10="Y",'Domain 2 vC'!$G$10="PY"),"Low Risk of Bias",IF(OR('Domain 2 vC'!$G$10="WN (no, to a small extent)",'Domain 2 vC'!$G$10="NI"),"Some Concerns",IF('Domain 2 vC'!$G$10="SN (no, to a large extent)","High Risk of Bias")))</f>
        <v>0</v>
      </c>
      <c r="AJ11" s="3">
        <v>3.2</v>
      </c>
      <c r="AK11" t="s">
        <v>380</v>
      </c>
      <c r="AL11" t="str">
        <f t="shared" si="13"/>
        <v>3.2N</v>
      </c>
      <c r="AM11" t="s">
        <v>364</v>
      </c>
      <c r="AN11" t="s">
        <v>368</v>
      </c>
      <c r="AW11" s="3">
        <v>4.2</v>
      </c>
      <c r="AX11" t="s">
        <v>380</v>
      </c>
      <c r="AY11" t="str">
        <f t="shared" si="14"/>
        <v>4.2N</v>
      </c>
      <c r="AZ11" t="s">
        <v>368</v>
      </c>
      <c r="BC11" s="3">
        <v>5.2</v>
      </c>
      <c r="BD11" t="s">
        <v>380</v>
      </c>
      <c r="BE11" t="str">
        <f t="shared" si="16"/>
        <v>5.2N</v>
      </c>
      <c r="BF11" t="s">
        <v>391</v>
      </c>
      <c r="BI11" s="3">
        <v>6.2</v>
      </c>
      <c r="BJ11" t="s">
        <v>380</v>
      </c>
      <c r="BK11" t="str">
        <f t="shared" si="17"/>
        <v>6.2N</v>
      </c>
      <c r="BL11" t="str">
        <f>IF('Domain 6'!$G$7="NI","Some Concerns", "Low Risk of Bias")</f>
        <v>Low Risk of Bias</v>
      </c>
      <c r="BO11" s="3">
        <v>7.2</v>
      </c>
      <c r="BP11" t="s">
        <v>380</v>
      </c>
      <c r="BQ11" t="str">
        <f t="shared" si="18"/>
        <v>7.2N</v>
      </c>
      <c r="BR11" t="s">
        <v>393</v>
      </c>
      <c r="BU11" s="3"/>
      <c r="BY11" s="3" t="s">
        <v>70</v>
      </c>
      <c r="CA11" t="str">
        <f t="shared" si="11"/>
        <v>B2.</v>
      </c>
      <c r="CB11" t="str">
        <f>IF('Preliminary Considerations A-D'!G14="","","Go to question B3")</f>
        <v/>
      </c>
    </row>
    <row r="12" spans="2:81" x14ac:dyDescent="0.25">
      <c r="B12" t="s">
        <v>380</v>
      </c>
      <c r="D12" t="s">
        <v>381</v>
      </c>
      <c r="F12" s="3">
        <v>1.2</v>
      </c>
      <c r="G12" t="s">
        <v>383</v>
      </c>
      <c r="H12" t="str">
        <f t="shared" si="12"/>
        <v>1.2NI</v>
      </c>
      <c r="I12" t="s">
        <v>388</v>
      </c>
      <c r="L12" s="3">
        <v>1.2</v>
      </c>
      <c r="M12" t="s">
        <v>383</v>
      </c>
      <c r="N12" t="str">
        <f t="shared" si="15"/>
        <v>1.2NI</v>
      </c>
      <c r="O12" t="s">
        <v>368</v>
      </c>
      <c r="R12" s="3">
        <v>2.2000000000000002</v>
      </c>
      <c r="S12" t="s">
        <v>383</v>
      </c>
      <c r="T12" t="str">
        <f t="shared" si="1"/>
        <v>2.2NI</v>
      </c>
      <c r="U12" t="s">
        <v>397</v>
      </c>
      <c r="X12" s="3">
        <v>2.2000000000000002</v>
      </c>
      <c r="Y12" t="s">
        <v>383</v>
      </c>
      <c r="Z12" t="str">
        <f t="shared" si="2"/>
        <v>2.2NI</v>
      </c>
      <c r="AA12" t="s">
        <v>397</v>
      </c>
      <c r="AD12" s="3">
        <v>2.2000000000000002</v>
      </c>
      <c r="AE12" t="s">
        <v>383</v>
      </c>
      <c r="AF12" t="str">
        <f t="shared" si="3"/>
        <v>2.2NI</v>
      </c>
      <c r="AG12" t="s">
        <v>397</v>
      </c>
      <c r="AJ12" s="3">
        <v>3.2</v>
      </c>
      <c r="AK12" t="s">
        <v>383</v>
      </c>
      <c r="AL12" t="str">
        <f t="shared" si="13"/>
        <v>3.2NI</v>
      </c>
      <c r="AM12" t="s">
        <v>364</v>
      </c>
      <c r="AN12" t="s">
        <v>384</v>
      </c>
      <c r="AW12" s="3">
        <v>4.2</v>
      </c>
      <c r="AX12" t="s">
        <v>383</v>
      </c>
      <c r="AY12" t="str">
        <f t="shared" si="14"/>
        <v>4.2NI</v>
      </c>
      <c r="AZ12" t="s">
        <v>368</v>
      </c>
      <c r="BC12" s="3">
        <v>5.2</v>
      </c>
      <c r="BD12" t="s">
        <v>383</v>
      </c>
      <c r="BE12" t="str">
        <f>_xlfn.CONCAT(BC12,BD12)</f>
        <v>5.2NI</v>
      </c>
      <c r="BF12" t="s">
        <v>391</v>
      </c>
      <c r="BI12" s="3">
        <v>6.2</v>
      </c>
      <c r="BJ12" t="s">
        <v>383</v>
      </c>
      <c r="BK12" t="str">
        <f t="shared" si="17"/>
        <v>6.2NI</v>
      </c>
      <c r="BL12" t="s">
        <v>392</v>
      </c>
      <c r="BO12" s="3">
        <v>7.2</v>
      </c>
      <c r="BP12" t="s">
        <v>383</v>
      </c>
      <c r="BQ12" t="str">
        <f t="shared" si="18"/>
        <v>7.2NI</v>
      </c>
      <c r="BR12" t="s">
        <v>393</v>
      </c>
      <c r="BU12" s="3"/>
      <c r="BY12" s="3" t="s">
        <v>73</v>
      </c>
      <c r="CA12" t="str">
        <f t="shared" si="11"/>
        <v>B3.</v>
      </c>
      <c r="CB12" t="str">
        <f>IF('Preliminary Considerations A-D'!G15="","","Go to question B4")</f>
        <v>Go to question B4</v>
      </c>
    </row>
    <row r="13" spans="2:81" ht="17.45" customHeight="1" x14ac:dyDescent="0.25">
      <c r="B13" t="s">
        <v>383</v>
      </c>
      <c r="D13" t="s">
        <v>383</v>
      </c>
      <c r="F13" s="3">
        <v>1.3</v>
      </c>
      <c r="G13" t="s">
        <v>360</v>
      </c>
      <c r="H13" t="str">
        <f t="shared" si="12"/>
        <v>1.3Y</v>
      </c>
      <c r="I13" t="s">
        <v>374</v>
      </c>
      <c r="L13" s="3">
        <v>1.3</v>
      </c>
      <c r="M13" t="s">
        <v>360</v>
      </c>
      <c r="N13" t="str">
        <f t="shared" si="15"/>
        <v>1.3Y</v>
      </c>
      <c r="O13" t="s">
        <v>403</v>
      </c>
      <c r="R13" s="3">
        <v>2.2999999999999998</v>
      </c>
      <c r="S13" t="s">
        <v>404</v>
      </c>
      <c r="T13" t="str">
        <f t="shared" si="1"/>
        <v>2.3SY (yes, to a large extent)</v>
      </c>
      <c r="U13" s="17" t="str">
        <f>IF(AND('Domain 2 vA'!$G$10&lt;&gt;"SN (no, to a large extent)",OR('Domain 2 vA'!$G$11="WY (yes, but probably not a substantial amount)",'Domain 2 vA'!$G$11="NI")),"High Risk of Bias","Very High Risk of Bias")</f>
        <v>Very High Risk of Bias</v>
      </c>
      <c r="V13" t="s">
        <v>405</v>
      </c>
      <c r="X13" s="3">
        <v>2.2999999999999998</v>
      </c>
      <c r="Y13" t="s">
        <v>404</v>
      </c>
      <c r="Z13" t="str">
        <f t="shared" si="2"/>
        <v>2.3SY (yes, to a large extent)</v>
      </c>
      <c r="AA13" s="17" t="str">
        <f>IF(AND('Domain 2 vB'!$G$10&lt;&gt;"SN (no, to a large extent)",OR('Domain 2 vB'!$G$11="WY (yes, but probably not a substantial amount)",'Domain 2 vB'!$G$11="NI")),"High Risk of Bias","Very High Risk of Bias")</f>
        <v>Very High Risk of Bias</v>
      </c>
      <c r="AB13" t="s">
        <v>405</v>
      </c>
      <c r="AD13" s="3">
        <v>2.2999999999999998</v>
      </c>
      <c r="AE13" t="s">
        <v>404</v>
      </c>
      <c r="AF13" t="str">
        <f t="shared" si="3"/>
        <v>2.3SY (yes, to a large extent)</v>
      </c>
      <c r="AG13" s="2" t="str">
        <f>IF(AND('Domain 2 vC'!$G$10&lt;&gt;"SN (no, to a large extent)",OR('Domain 2 vC'!$G$11="WY (yes, but probably not a substantial amount)",'Domain 2 vC'!$G$11="NI")),"High Risk of Bias","Very High Risk of Bias")</f>
        <v>Very High Risk of Bias</v>
      </c>
      <c r="AH13" t="s">
        <v>405</v>
      </c>
      <c r="AJ13" s="3">
        <v>3.3</v>
      </c>
      <c r="AK13" t="s">
        <v>360</v>
      </c>
      <c r="AL13" t="str">
        <f t="shared" si="13"/>
        <v>3.3Y</v>
      </c>
      <c r="AM13" t="s">
        <v>406</v>
      </c>
      <c r="AW13" s="3"/>
      <c r="AY13" t="str">
        <f t="shared" si="14"/>
        <v/>
      </c>
      <c r="AZ13" s="17"/>
      <c r="BC13" s="3">
        <v>5.3</v>
      </c>
      <c r="BD13" t="s">
        <v>360</v>
      </c>
      <c r="BE13" t="str">
        <f t="shared" ref="BE13:BE26" si="19">_xlfn.CONCAT(BC13,BD13)</f>
        <v>5.3Y</v>
      </c>
      <c r="BF13" t="str">
        <f>IF(AND(OR('Domain 5'!$G$7="Y",'Domain 5'!$G$7="PY"),OR('Domain 5'!$G$8="Y",'Domain 5'!$G$8="PY")),"Low Risk of Bias","Go to question 5.4")</f>
        <v>Go to question 5.4</v>
      </c>
      <c r="BI13" s="3">
        <v>6.3</v>
      </c>
      <c r="BJ13" t="s">
        <v>404</v>
      </c>
      <c r="BK13" t="str">
        <f t="shared" si="17"/>
        <v>6.3SY (yes, to a large extent)</v>
      </c>
      <c r="BL13" t="s">
        <v>368</v>
      </c>
      <c r="BO13" s="3">
        <v>7.3</v>
      </c>
      <c r="BP13" t="s">
        <v>360</v>
      </c>
      <c r="BQ13" t="str">
        <f t="shared" si="18"/>
        <v>7.3Y</v>
      </c>
      <c r="BR13" t="s">
        <v>407</v>
      </c>
      <c r="BU13" s="3"/>
      <c r="BY13" s="3" t="s">
        <v>75</v>
      </c>
      <c r="CA13" t="str">
        <f t="shared" si="11"/>
        <v>B4.</v>
      </c>
      <c r="CB13" t="str">
        <f>IF('Preliminary Considerations A-D'!G16="","",IF(OR('Preliminary Considerations A-D'!G14="Y",'Preliminary Considerations A-D'!G14="PY",'Preliminary Considerations A-D'!G15="Y",'Preliminary Considerations A-D'!G15="PY",'Preliminary Considerations A-D'!G16="Y",'Preliminary Considerations A-D'!G16="PY"),"Results should be considered to be at a very high risk of bias and no further assessment is required.","Go to question C1"))</f>
        <v>Go to question C1</v>
      </c>
    </row>
    <row r="14" spans="2:81" ht="15" customHeight="1" x14ac:dyDescent="0.25">
      <c r="F14" s="3">
        <v>1.3</v>
      </c>
      <c r="G14" t="s">
        <v>369</v>
      </c>
      <c r="H14" t="str">
        <f t="shared" si="12"/>
        <v>1.3PY</v>
      </c>
      <c r="I14" t="s">
        <v>374</v>
      </c>
      <c r="L14" s="3">
        <v>1.3</v>
      </c>
      <c r="M14" t="s">
        <v>369</v>
      </c>
      <c r="N14" t="str">
        <f t="shared" si="15"/>
        <v>1.3PY</v>
      </c>
      <c r="O14" t="s">
        <v>403</v>
      </c>
      <c r="R14" s="3">
        <v>2.2999999999999998</v>
      </c>
      <c r="S14" t="s">
        <v>408</v>
      </c>
      <c r="T14" t="str">
        <f t="shared" si="1"/>
        <v>2.3WY (yes, to a small extent)</v>
      </c>
      <c r="U14" t="s">
        <v>409</v>
      </c>
      <c r="X14" s="3">
        <v>2.2999999999999998</v>
      </c>
      <c r="Y14" t="s">
        <v>408</v>
      </c>
      <c r="Z14" t="str">
        <f t="shared" si="2"/>
        <v>2.3WY (yes, to a small extent)</v>
      </c>
      <c r="AA14" t="s">
        <v>409</v>
      </c>
      <c r="AD14" s="3">
        <v>2.2999999999999998</v>
      </c>
      <c r="AE14" t="s">
        <v>408</v>
      </c>
      <c r="AF14" t="str">
        <f t="shared" si="3"/>
        <v>2.3WY (yes, to a small extent)</v>
      </c>
      <c r="AG14" t="s">
        <v>409</v>
      </c>
      <c r="AJ14" s="3">
        <v>3.3</v>
      </c>
      <c r="AK14" t="s">
        <v>369</v>
      </c>
      <c r="AL14" t="str">
        <f t="shared" si="13"/>
        <v>3.3PY</v>
      </c>
      <c r="AM14" t="s">
        <v>406</v>
      </c>
      <c r="AW14" s="3"/>
      <c r="AY14" t="str">
        <f t="shared" si="14"/>
        <v/>
      </c>
      <c r="AZ14" s="17"/>
      <c r="BC14" s="3">
        <v>5.3</v>
      </c>
      <c r="BD14" t="s">
        <v>369</v>
      </c>
      <c r="BE14" t="str">
        <f t="shared" si="19"/>
        <v>5.3PY</v>
      </c>
      <c r="BF14" t="str">
        <f>IF(AND(OR('Domain 5'!$G$7="Y",'Domain 5'!$G$7="PY"),OR('Domain 5'!$G$8="Y",'Domain 5'!$G$8="PY")),"Low Risk of Bias","Go to question 5.4")</f>
        <v>Go to question 5.4</v>
      </c>
      <c r="BI14" s="3">
        <v>6.3</v>
      </c>
      <c r="BJ14" t="s">
        <v>408</v>
      </c>
      <c r="BK14" t="str">
        <f t="shared" ref="BK14:BK22" si="20">_xlfn.CONCAT(BI14,BJ14)</f>
        <v>6.3WY (yes, to a small extent)</v>
      </c>
      <c r="BL14" t="s">
        <v>384</v>
      </c>
      <c r="BO14" s="3">
        <v>7.3</v>
      </c>
      <c r="BP14" t="s">
        <v>369</v>
      </c>
      <c r="BQ14" t="str">
        <f t="shared" si="18"/>
        <v>7.3PY</v>
      </c>
      <c r="BR14" t="s">
        <v>407</v>
      </c>
      <c r="BU14" s="3"/>
      <c r="BY14" s="3" t="s">
        <v>82</v>
      </c>
      <c r="CA14" t="str">
        <f t="shared" si="11"/>
        <v>C1.</v>
      </c>
      <c r="CB14" t="str">
        <f>IF('Preliminary Considerations A-D'!G22="","","Go to question C2")</f>
        <v/>
      </c>
    </row>
    <row r="15" spans="2:81" ht="16.5" customHeight="1" x14ac:dyDescent="0.25">
      <c r="B15" t="s">
        <v>387</v>
      </c>
      <c r="D15" t="s">
        <v>410</v>
      </c>
      <c r="F15" s="127">
        <v>1.3</v>
      </c>
      <c r="G15" s="128" t="s">
        <v>372</v>
      </c>
      <c r="H15" s="128" t="str">
        <f t="shared" si="12"/>
        <v>1.3PN</v>
      </c>
      <c r="I15"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5" s="3">
        <v>1.3</v>
      </c>
      <c r="M15" t="s">
        <v>400</v>
      </c>
      <c r="N15" t="str">
        <f t="shared" si="15"/>
        <v>1.3WN (no, but the extent of measurement error in confounding factors was probably not substantial)</v>
      </c>
      <c r="O15" t="s">
        <v>403</v>
      </c>
      <c r="R15" s="3">
        <v>2.2999999999999998</v>
      </c>
      <c r="S15" t="s">
        <v>372</v>
      </c>
      <c r="T15" t="str">
        <f t="shared" si="1"/>
        <v>2.3PN</v>
      </c>
      <c r="U15" t="s">
        <v>409</v>
      </c>
      <c r="X15" s="3">
        <v>2.2999999999999998</v>
      </c>
      <c r="Y15" t="s">
        <v>372</v>
      </c>
      <c r="Z15" t="str">
        <f t="shared" si="2"/>
        <v>2.3PN</v>
      </c>
      <c r="AA15" t="s">
        <v>409</v>
      </c>
      <c r="AD15" s="3">
        <v>2.2999999999999998</v>
      </c>
      <c r="AE15" t="s">
        <v>372</v>
      </c>
      <c r="AF15" t="str">
        <f t="shared" si="3"/>
        <v>2.3PN</v>
      </c>
      <c r="AG15" t="s">
        <v>409</v>
      </c>
      <c r="AJ15" s="3">
        <v>3.3</v>
      </c>
      <c r="AK15" t="s">
        <v>372</v>
      </c>
      <c r="AL15" t="str">
        <f t="shared" si="13"/>
        <v>3.3PN</v>
      </c>
      <c r="AM15" t="str">
        <f>IF(AND($AT$8="Low Risk of Bias",$AT$9="Low Risk of Bias"),"Low Risk of Bias",IF(AND($AT$8&lt;&gt;"High Risk of Bias",$AT$9&lt;&gt;"High Risk of Bias"),"Some Concerns",IF(OR($AT$8="High Risk of Bias",$AT$9="High Risk of Bias"),"Go to question 3.6")))</f>
        <v>Some Concerns</v>
      </c>
      <c r="AN15" t="s">
        <v>365</v>
      </c>
      <c r="AW15" s="3"/>
      <c r="AY15" t="str">
        <f t="shared" si="14"/>
        <v/>
      </c>
      <c r="BC15" s="3">
        <v>5.3</v>
      </c>
      <c r="BD15" t="s">
        <v>372</v>
      </c>
      <c r="BE15" t="str">
        <f t="shared" si="19"/>
        <v>5.3PN</v>
      </c>
      <c r="BF15" t="s">
        <v>411</v>
      </c>
      <c r="BI15" s="3">
        <v>6.3</v>
      </c>
      <c r="BJ15" t="s">
        <v>372</v>
      </c>
      <c r="BK15" t="str">
        <f t="shared" si="20"/>
        <v>6.3PN</v>
      </c>
      <c r="BL15" t="str">
        <f>IF('Domain 6'!$G$7="NI","Some Concerns", "Low Risk of Bias")</f>
        <v>Low Risk of Bias</v>
      </c>
      <c r="BO15" s="3">
        <v>7.3</v>
      </c>
      <c r="BP15" t="s">
        <v>372</v>
      </c>
      <c r="BQ15" t="str">
        <f t="shared" si="18"/>
        <v>7.3PN</v>
      </c>
      <c r="BR15" t="s">
        <v>407</v>
      </c>
      <c r="BU15" s="3"/>
      <c r="BY15" s="3" t="s">
        <v>84</v>
      </c>
      <c r="CA15" t="str">
        <f t="shared" si="11"/>
        <v>C2.</v>
      </c>
      <c r="CB15" t="str">
        <f>IF('Preliminary Considerations A-D'!G23="","","Go to question C3")</f>
        <v/>
      </c>
    </row>
    <row r="16" spans="2:81" x14ac:dyDescent="0.25">
      <c r="B16" t="s">
        <v>360</v>
      </c>
      <c r="D16" t="s">
        <v>365</v>
      </c>
      <c r="F16" s="127">
        <v>1.3</v>
      </c>
      <c r="G16" s="128" t="s">
        <v>380</v>
      </c>
      <c r="H16" s="128" t="str">
        <f t="shared" si="12"/>
        <v>1.3N</v>
      </c>
      <c r="I16"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6" s="3">
        <v>1.3</v>
      </c>
      <c r="M16" t="s">
        <v>402</v>
      </c>
      <c r="N16" t="str">
        <f t="shared" si="15"/>
        <v>1.3SN (no, and the extent of measurement error in confounding factors was probably substantial)</v>
      </c>
      <c r="O16" t="s">
        <v>368</v>
      </c>
      <c r="R16" s="3">
        <v>2.2999999999999998</v>
      </c>
      <c r="S16" t="s">
        <v>380</v>
      </c>
      <c r="T16" t="str">
        <f t="shared" si="1"/>
        <v>2.3N</v>
      </c>
      <c r="U16" t="s">
        <v>409</v>
      </c>
      <c r="X16" s="3">
        <v>2.2999999999999998</v>
      </c>
      <c r="Y16" t="s">
        <v>380</v>
      </c>
      <c r="Z16" t="str">
        <f t="shared" si="2"/>
        <v>2.3N</v>
      </c>
      <c r="AA16" t="s">
        <v>409</v>
      </c>
      <c r="AD16" s="3">
        <v>2.2999999999999998</v>
      </c>
      <c r="AE16" t="s">
        <v>380</v>
      </c>
      <c r="AF16" t="str">
        <f t="shared" si="3"/>
        <v>2.3N</v>
      </c>
      <c r="AG16" t="s">
        <v>409</v>
      </c>
      <c r="AJ16" s="3">
        <v>3.3</v>
      </c>
      <c r="AK16" t="s">
        <v>380</v>
      </c>
      <c r="AL16" t="str">
        <f t="shared" si="13"/>
        <v>3.3N</v>
      </c>
      <c r="AM16" t="str">
        <f>IF(AND($AT$8="Low Risk of Bias",$AT$9="Low Risk of Bias"),"Low Risk of Bias",IF(AND($AT$8&lt;&gt;"High Risk of Bias",$AT$9&lt;&gt;"High Risk of Bias"),"Some Concerns",IF(OR($AT$8="High Risk of Bias",$AT$9="High Risk of Bias"),"Go to question 3.6")))</f>
        <v>Some Concerns</v>
      </c>
      <c r="AN16" t="s">
        <v>365</v>
      </c>
      <c r="AW16" s="3"/>
      <c r="AY16" t="str">
        <f t="shared" si="14"/>
        <v/>
      </c>
      <c r="BC16" s="3">
        <v>5.3</v>
      </c>
      <c r="BD16" t="s">
        <v>380</v>
      </c>
      <c r="BE16" t="str">
        <f t="shared" si="19"/>
        <v>5.3N</v>
      </c>
      <c r="BF16" t="s">
        <v>411</v>
      </c>
      <c r="BI16" s="3">
        <v>6.3</v>
      </c>
      <c r="BJ16" t="s">
        <v>380</v>
      </c>
      <c r="BK16" t="str">
        <f t="shared" si="20"/>
        <v>6.3N</v>
      </c>
      <c r="BL16" t="str">
        <f>IF('Domain 6'!$G$7="NI","Some Concerns", "Low Risk of Bias")</f>
        <v>Low Risk of Bias</v>
      </c>
      <c r="BO16" s="3">
        <v>7.3</v>
      </c>
      <c r="BP16" t="s">
        <v>380</v>
      </c>
      <c r="BQ16" t="str">
        <f t="shared" si="18"/>
        <v>7.3N</v>
      </c>
      <c r="BR16" t="s">
        <v>407</v>
      </c>
      <c r="BU16" s="3"/>
      <c r="BY16" s="3" t="s">
        <v>87</v>
      </c>
      <c r="CA16" t="str">
        <f t="shared" si="11"/>
        <v>C3.</v>
      </c>
      <c r="CB16" t="str">
        <f>IF('Preliminary Considerations A-D'!G25="","","Go to question C4")</f>
        <v>Go to question C4</v>
      </c>
    </row>
    <row r="17" spans="2:80" x14ac:dyDescent="0.25">
      <c r="B17" t="s">
        <v>369</v>
      </c>
      <c r="D17" t="s">
        <v>384</v>
      </c>
      <c r="F17" s="127">
        <v>1.3</v>
      </c>
      <c r="G17" s="128" t="s">
        <v>383</v>
      </c>
      <c r="H17" s="128" t="str">
        <f t="shared" si="12"/>
        <v>1.3NI</v>
      </c>
      <c r="I17"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7" s="3">
        <v>1.3</v>
      </c>
      <c r="M17" t="s">
        <v>383</v>
      </c>
      <c r="N17" t="str">
        <f t="shared" si="15"/>
        <v>1.3NI</v>
      </c>
      <c r="O17" t="s">
        <v>368</v>
      </c>
      <c r="R17" s="3">
        <v>2.2999999999999998</v>
      </c>
      <c r="S17" t="s">
        <v>383</v>
      </c>
      <c r="T17" t="str">
        <f t="shared" si="1"/>
        <v>2.3NI</v>
      </c>
      <c r="U17" t="s">
        <v>409</v>
      </c>
      <c r="X17" s="3">
        <v>2.2999999999999998</v>
      </c>
      <c r="Y17" t="s">
        <v>383</v>
      </c>
      <c r="Z17" t="str">
        <f t="shared" si="2"/>
        <v>2.3NI</v>
      </c>
      <c r="AA17" t="s">
        <v>409</v>
      </c>
      <c r="AD17" s="3">
        <v>2.2999999999999998</v>
      </c>
      <c r="AE17" t="s">
        <v>383</v>
      </c>
      <c r="AF17" t="str">
        <f t="shared" si="3"/>
        <v>2.3NI</v>
      </c>
      <c r="AG17" t="s">
        <v>409</v>
      </c>
      <c r="AJ17" s="3">
        <v>3.3</v>
      </c>
      <c r="AK17" t="s">
        <v>383</v>
      </c>
      <c r="AL17" t="str">
        <f t="shared" si="13"/>
        <v>3.3NI</v>
      </c>
      <c r="AM17" t="str">
        <f>IF(AND($AT$8="Low Risk of Bias",$AT$9="Low Risk of Bias"),"Low Risk of Bias",IF(AND($AT$8&lt;&gt;"High Risk of Bias",$AT$9&lt;&gt;"High Risk of Bias"),"Some Concerns",IF(OR($AT$8="High Risk of Bias",$AT$9="High Risk of Bias"),"Go to question 3.6")))</f>
        <v>Some Concerns</v>
      </c>
      <c r="AN17" t="s">
        <v>384</v>
      </c>
      <c r="AW17" s="3"/>
      <c r="AY17" t="str">
        <f t="shared" si="14"/>
        <v/>
      </c>
      <c r="BC17" s="3">
        <v>5.3</v>
      </c>
      <c r="BD17" t="s">
        <v>383</v>
      </c>
      <c r="BE17" t="str">
        <f t="shared" si="19"/>
        <v>5.3NI</v>
      </c>
      <c r="BF17" t="s">
        <v>411</v>
      </c>
      <c r="BI17" s="3">
        <v>6.3</v>
      </c>
      <c r="BJ17" t="s">
        <v>383</v>
      </c>
      <c r="BK17" t="str">
        <f t="shared" si="20"/>
        <v>6.3NI</v>
      </c>
      <c r="BL17" t="s">
        <v>384</v>
      </c>
      <c r="BO17" s="3">
        <v>7.3</v>
      </c>
      <c r="BP17" t="s">
        <v>383</v>
      </c>
      <c r="BQ17" t="str">
        <f t="shared" si="18"/>
        <v>7.3NI</v>
      </c>
      <c r="BR17" t="s">
        <v>407</v>
      </c>
      <c r="BU17" s="3"/>
      <c r="BY17" s="3" t="s">
        <v>89</v>
      </c>
      <c r="CA17" t="str">
        <f t="shared" si="11"/>
        <v>C4.</v>
      </c>
      <c r="CB17" t="str">
        <f>IF('Preliminary Considerations A-D'!G26="","","Go to question C5")</f>
        <v>Go to question C5</v>
      </c>
    </row>
    <row r="18" spans="2:80" ht="19.5" customHeight="1" x14ac:dyDescent="0.25">
      <c r="B18" t="s">
        <v>400</v>
      </c>
      <c r="D18" t="s">
        <v>368</v>
      </c>
      <c r="F18" s="3">
        <v>1.4</v>
      </c>
      <c r="G18" t="s">
        <v>360</v>
      </c>
      <c r="H18" t="str">
        <f t="shared" si="12"/>
        <v>1.4Y</v>
      </c>
      <c r="I18" t="str">
        <f>IF(OR('Domain 1 vA'!$G$11="Y",'Domain 1 vA'!$G$11="PY"),"Very High Risk of Bias","High Risk of Bias")</f>
        <v>High Risk of Bias</v>
      </c>
      <c r="L18" s="3">
        <v>1.4</v>
      </c>
      <c r="M18" t="s">
        <v>360</v>
      </c>
      <c r="N18" t="str">
        <f t="shared" si="15"/>
        <v>1.4Y</v>
      </c>
      <c r="O18" t="s">
        <v>412</v>
      </c>
      <c r="R18" s="3">
        <v>2.4</v>
      </c>
      <c r="S18" t="s">
        <v>404</v>
      </c>
      <c r="T18" t="str">
        <f t="shared" si="1"/>
        <v>2.4SY (yes, to a large extent)</v>
      </c>
      <c r="U18" s="17" t="str">
        <f>IF(AND('Domain 2 vA'!$G$10&lt;&gt;"SN (no, to a large extent)",OR('Domain 2 vA'!$G$11="WY (yes, but probably not a substantial amount)",'Domain 2 vA'!$G$11="NI")),"High Risk of Bias","Very High Risk of Bias")</f>
        <v>Very High Risk of Bias</v>
      </c>
      <c r="V18" t="s">
        <v>405</v>
      </c>
      <c r="X18" s="3">
        <v>2.4</v>
      </c>
      <c r="Y18" t="s">
        <v>404</v>
      </c>
      <c r="Z18" t="str">
        <f t="shared" si="2"/>
        <v>2.4SY (yes, to a large extent)</v>
      </c>
      <c r="AA18" s="17" t="str">
        <f>IF(AND('Domain 2 vB'!$G$10&lt;&gt;"SN (no, to a large extent)",OR('Domain 2 vB'!$G$11="WY (yes, but probably not a substantial amount)",'Domain 2 vB'!$G$11="NI")),"High Risk of Bias","Very High Risk of Bias")</f>
        <v>Very High Risk of Bias</v>
      </c>
      <c r="AB18" t="s">
        <v>405</v>
      </c>
      <c r="AD18" s="3">
        <v>2.4</v>
      </c>
      <c r="AE18" t="s">
        <v>404</v>
      </c>
      <c r="AF18" t="str">
        <f t="shared" si="3"/>
        <v>2.4SY (yes, to a large extent)</v>
      </c>
      <c r="AG18" s="17" t="str">
        <f>IF(AND('Domain 2 vC'!$G$10&lt;&gt;"SN (no, to a large extent)",OR('Domain 2 vC'!$G$11="WY (yes, but probably not a substantial amount)",'Domain 2 vC'!$G$11="NI")),"High Risk of Bias","Very High Risk of Bias")</f>
        <v>Very High Risk of Bias</v>
      </c>
      <c r="AH18" t="s">
        <v>405</v>
      </c>
      <c r="AJ18" s="3">
        <v>3.4</v>
      </c>
      <c r="AK18" t="s">
        <v>360</v>
      </c>
      <c r="AL18" t="str">
        <f t="shared" si="13"/>
        <v>3.4Y</v>
      </c>
      <c r="AM18" t="s">
        <v>413</v>
      </c>
      <c r="AW18" s="3"/>
      <c r="AY18" t="str">
        <f t="shared" si="14"/>
        <v/>
      </c>
      <c r="BC18" s="3">
        <v>5.4</v>
      </c>
      <c r="BD18" t="s">
        <v>360</v>
      </c>
      <c r="BE18" t="str">
        <f t="shared" si="19"/>
        <v>5.4Y</v>
      </c>
      <c r="BF18" t="s">
        <v>414</v>
      </c>
      <c r="BI18" s="3"/>
      <c r="BK18" t="str">
        <f t="shared" si="20"/>
        <v/>
      </c>
      <c r="BO18" s="3">
        <v>7.4</v>
      </c>
      <c r="BP18" t="s">
        <v>360</v>
      </c>
      <c r="BQ18" t="str">
        <f t="shared" si="18"/>
        <v>7.4Y</v>
      </c>
      <c r="BR18" t="s">
        <v>415</v>
      </c>
      <c r="BU18" s="3"/>
      <c r="BY18" s="3" t="s">
        <v>91</v>
      </c>
      <c r="BZ18" t="s">
        <v>360</v>
      </c>
      <c r="CA18" t="str">
        <f t="shared" si="11"/>
        <v>C5.Y</v>
      </c>
      <c r="CB18" t="s">
        <v>416</v>
      </c>
    </row>
    <row r="19" spans="2:80" x14ac:dyDescent="0.25">
      <c r="B19" t="s">
        <v>402</v>
      </c>
      <c r="D19" t="s">
        <v>412</v>
      </c>
      <c r="F19" s="3">
        <v>1.4</v>
      </c>
      <c r="G19" t="s">
        <v>369</v>
      </c>
      <c r="H19" t="str">
        <f t="shared" si="12"/>
        <v>1.4PY</v>
      </c>
      <c r="I19" t="str">
        <f>IF(OR('Domain 1 vA'!$G$11="Y",'Domain 1 vA'!$G$11="PY"),"Very High Risk of Bias","High Risk of Bias")</f>
        <v>High Risk of Bias</v>
      </c>
      <c r="L19" s="3">
        <v>1.4</v>
      </c>
      <c r="M19" t="s">
        <v>369</v>
      </c>
      <c r="N19" t="str">
        <f t="shared" si="15"/>
        <v>1.4PY</v>
      </c>
      <c r="O19" t="s">
        <v>412</v>
      </c>
      <c r="P19" t="s">
        <v>417</v>
      </c>
      <c r="R19" s="3">
        <v>2.4</v>
      </c>
      <c r="S19" t="s">
        <v>408</v>
      </c>
      <c r="T19" t="str">
        <f t="shared" si="1"/>
        <v>2.4WY (yes, to a small extent)</v>
      </c>
      <c r="U19" t="str">
        <f>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 "Some Concerns"))))</f>
        <v>Some Concerns</v>
      </c>
      <c r="V19" t="s">
        <v>418</v>
      </c>
      <c r="X19" s="3">
        <v>2.4</v>
      </c>
      <c r="Y19" t="s">
        <v>408</v>
      </c>
      <c r="Z19" t="str">
        <f t="shared" si="2"/>
        <v>2.4WY (yes, to a small extent)</v>
      </c>
      <c r="AA19" t="str">
        <f>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 "Some Concerns"))))</f>
        <v>Some Concerns</v>
      </c>
      <c r="AB19" t="s">
        <v>418</v>
      </c>
      <c r="AD19" s="3">
        <v>2.4</v>
      </c>
      <c r="AE19" t="s">
        <v>408</v>
      </c>
      <c r="AF19" t="str">
        <f t="shared" si="3"/>
        <v>2.4WY (yes, to a small extent)</v>
      </c>
      <c r="AG19" t="str">
        <f>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 "Some Concerns"))))</f>
        <v>Some Concerns</v>
      </c>
      <c r="AH19" t="s">
        <v>418</v>
      </c>
      <c r="AJ19" s="3">
        <v>3.4</v>
      </c>
      <c r="AK19" t="s">
        <v>369</v>
      </c>
      <c r="AL19" t="str">
        <f t="shared" si="13"/>
        <v>3.4PY</v>
      </c>
      <c r="AM19" t="s">
        <v>413</v>
      </c>
      <c r="AW19" s="3"/>
      <c r="AY19" t="str">
        <f t="shared" si="14"/>
        <v/>
      </c>
      <c r="BC19" s="3">
        <v>5.4</v>
      </c>
      <c r="BD19" t="s">
        <v>369</v>
      </c>
      <c r="BE19" t="str">
        <f t="shared" si="19"/>
        <v>5.4PY</v>
      </c>
      <c r="BF19" t="s">
        <v>414</v>
      </c>
      <c r="BI19" s="3"/>
      <c r="BK19" t="str">
        <f t="shared" si="20"/>
        <v/>
      </c>
      <c r="BO19" s="3">
        <v>7.4</v>
      </c>
      <c r="BP19" t="s">
        <v>369</v>
      </c>
      <c r="BQ19" t="str">
        <f t="shared" si="18"/>
        <v>7.4PY</v>
      </c>
      <c r="BR19" t="s">
        <v>415</v>
      </c>
      <c r="BU19" s="3"/>
      <c r="BY19" s="3" t="s">
        <v>91</v>
      </c>
      <c r="BZ19" t="s">
        <v>369</v>
      </c>
      <c r="CA19" t="str">
        <f t="shared" si="11"/>
        <v>C5.PY</v>
      </c>
      <c r="CB19" t="s">
        <v>416</v>
      </c>
    </row>
    <row r="20" spans="2:80" x14ac:dyDescent="0.25">
      <c r="B20" t="s">
        <v>383</v>
      </c>
      <c r="F20" s="3">
        <v>1.4</v>
      </c>
      <c r="G20" t="s">
        <v>372</v>
      </c>
      <c r="H20" t="str">
        <f t="shared" si="12"/>
        <v>1.4PN</v>
      </c>
      <c r="I20" t="b">
        <f>IF(OR('Domain 1 vA'!$G$11="Y",'Domain 1 vA'!$G$11="PY"),IF(OR('Domain 1 vA'!$G$10="SN (no, and the extent of measurement error in confounding factors was probably substantial)",'Domain 1 vA'!$G$10="WN (no, but the extent of measurement error in confounding factors was probably not substantial)",'Domain 1 vA'!$G$10="NI"),"Very High Risk of Bias",IF(OR('Domain 1 vA'!$G$10="Y",'Domain 1 vA'!$G$10="PY"),"High Risk of Bias")),IF(OR('Domain 1 vA'!$G$9="Y",'Domain 1 vA'!$G$9="PY"),IF('Domain 1 vA'!$G$10="WN (no, but the extent of measurement error in confounding factors was probably not substantial)","Some Concerns",IF(OR('Domain 1 vA'!$G$10="Y",'Domain 1 vA'!$G$10="PY"),"Low Risk of Bias, except for concerns about uncontrolled confounding")),IF(AND('Domain 1 vA'!$G$9="WN (no, but uncontrolled confounding was probably not substantial)",OR('Domain 1 vA'!$G$11="N",'Domain 1 vA'!$G$11="PN")),"Some Concerns")))</f>
        <v>0</v>
      </c>
      <c r="L20" s="3">
        <v>1.4</v>
      </c>
      <c r="M20" t="s">
        <v>372</v>
      </c>
      <c r="N20" t="str">
        <f t="shared" si="15"/>
        <v>1.4PN</v>
      </c>
      <c r="O20" t="s">
        <v>403</v>
      </c>
      <c r="R20" s="3">
        <v>2.4</v>
      </c>
      <c r="S20" t="s">
        <v>372</v>
      </c>
      <c r="T20" t="str">
        <f t="shared" si="1"/>
        <v>2.4PN</v>
      </c>
      <c r="U20" t="str">
        <f>IF(OR('Domain 2 vA'!G13="WY (yes, to a small extent)",'Domain 2 vA'!G13="NI"),IF('Domain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Bias","Some Concerns")))),IF('Domain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0" t="s">
        <v>419</v>
      </c>
      <c r="X20" s="3">
        <v>2.4</v>
      </c>
      <c r="Y20" t="s">
        <v>372</v>
      </c>
      <c r="Z20" t="str">
        <f t="shared" si="2"/>
        <v>2.4PN</v>
      </c>
      <c r="AA20" t="e">
        <f>IF(OR('Domain 2 vB'!#REF!="WY (yes, to a small extent)",'Domain 2 vB'!#REF!="NI"),IF('Domain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Bias","Some Concerns")))),IF('Domain 2 vB'!$G$10="SN (no, to a large extent)", "High Risk of Bias",IF(AND(OR('Domain 2 vB'!$G$10="WN (no, to a small extent)",'Domain 2 vB'!$G$10="NI"),'Domain 2 vB'!$G$11="SY (yes, probably a substantial amount)"),"High Risk of Bias",IF(AND(OR('Domain 2 vB'!$G$10="WN (no, to a small extent)",'Domain 2 vB'!$G$10="NI"),OR('Domain 2 vB'!$G$11="WY (yes, but probably not a substantial amount)",'Domain 2 vB'!$G$11="NI")),"Some Concerns",IF(AND(OR('Domain 2 vB'!$G$10="Y",'Domain 2 vB'!$G$10="PY"),'Domain 2 vB'!$G$11="SY (yes, probably a substantial amount)"),"Some Concerns", "Low Risk of Bias")))))</f>
        <v>#REF!</v>
      </c>
      <c r="AB20" t="s">
        <v>419</v>
      </c>
      <c r="AD20" s="3">
        <v>2.4</v>
      </c>
      <c r="AE20" t="s">
        <v>372</v>
      </c>
      <c r="AF20" t="str">
        <f t="shared" si="3"/>
        <v>2.4PN</v>
      </c>
      <c r="AG20" t="str">
        <f>IF(OR('Domain 2 vC'!R13="WY (yes, to a small extent)",'Domain 2 vC'!R13="NI"),IF('Domain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Bias","Some Concerns")))),IF('Domain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0" t="s">
        <v>419</v>
      </c>
      <c r="AJ20" s="3">
        <v>3.4</v>
      </c>
      <c r="AK20" t="s">
        <v>372</v>
      </c>
      <c r="AL20" t="str">
        <f t="shared" si="13"/>
        <v>3.4PN</v>
      </c>
      <c r="AM20" t="str">
        <f t="shared" ref="AM20:AM27" si="21">IF(AND($AT$8="Low Risk of Bias",$AT$9="Low Risk of Bias"),"Low Risk of Bias",IF(AND($AT$8&lt;&gt;"High Risk of Bias",$AT$9&lt;&gt;"High Risk of Bias"),"Some Concerns",IF(OR($AT$8="High Risk of Bias",$AT$9="High Risk of Bias"),"Go to question 3.6")))</f>
        <v>Some Concerns</v>
      </c>
      <c r="AN20" t="s">
        <v>365</v>
      </c>
      <c r="AO20" t="s">
        <v>420</v>
      </c>
      <c r="AW20" s="3"/>
      <c r="AY20" t="str">
        <f t="shared" si="14"/>
        <v/>
      </c>
      <c r="BC20" s="3">
        <v>5.4</v>
      </c>
      <c r="BD20" t="s">
        <v>372</v>
      </c>
      <c r="BE20" t="str">
        <f t="shared" si="19"/>
        <v>5.4PN</v>
      </c>
      <c r="BF20" t="s">
        <v>421</v>
      </c>
      <c r="BI20" s="3"/>
      <c r="BK20" t="str">
        <f t="shared" si="20"/>
        <v/>
      </c>
      <c r="BO20" s="3">
        <v>7.4</v>
      </c>
      <c r="BP20" t="s">
        <v>372</v>
      </c>
      <c r="BQ20" t="str">
        <f t="shared" si="18"/>
        <v>7.4PN</v>
      </c>
      <c r="BR20" t="s">
        <v>422</v>
      </c>
      <c r="BU20" s="3"/>
      <c r="BY20" s="3" t="s">
        <v>91</v>
      </c>
      <c r="BZ20" t="s">
        <v>372</v>
      </c>
      <c r="CA20" t="str">
        <f t="shared" si="11"/>
        <v>C5.PN</v>
      </c>
      <c r="CB20" t="s">
        <v>423</v>
      </c>
    </row>
    <row r="21" spans="2:80" x14ac:dyDescent="0.25">
      <c r="F21" s="3">
        <v>1.4</v>
      </c>
      <c r="G21" t="s">
        <v>380</v>
      </c>
      <c r="H21" t="str">
        <f t="shared" si="12"/>
        <v>1.4N</v>
      </c>
      <c r="I21" t="b">
        <f>IF(OR('Domain 1 vA'!$G$11="Y",'Domain 1 vA'!$G$11="PY"),IF(OR('Domain 1 vA'!$G$10="SN (no, and the extent of measurement error in confounding factors was probably substantial)",'Domain 1 vA'!$G$10="WN (no, but the extent of measurement error in confounding factors was probably not substantial)",'Domain 1 vA'!$G$10="NI"),"Very High Risk of Bias",IF(OR('Domain 1 vA'!$G$10="Y",'Domain 1 vA'!$G$10="PY"),"High Risk of Bias")),IF(OR('Domain 1 vA'!$G$9="Y",'Domain 1 vA'!$G$9="PY"),IF('Domain 1 vA'!$G$10="WN (no, but the extent of measurement error in confounding factors was probably not substantial)","Some Concerns",IF(OR('Domain 1 vA'!$G$10="Y",'Domain 1 vA'!$G$10="PY"),"Low Risk of Bias, except for concerns about uncontrolled confounding")),IF(AND('Domain 1 vA'!$G$9="WN (no, but uncontrolled confounding was probably not substantial)",OR('Domain 1 vA'!$G$11="N",'Domain 1 vA'!$G$11="PN")),"Some Concerns")))</f>
        <v>0</v>
      </c>
      <c r="L21" s="3">
        <v>1.4</v>
      </c>
      <c r="M21" t="s">
        <v>380</v>
      </c>
      <c r="N21" t="str">
        <f t="shared" si="15"/>
        <v>1.4N</v>
      </c>
      <c r="O21" t="s">
        <v>403</v>
      </c>
      <c r="R21" s="3">
        <v>2.4</v>
      </c>
      <c r="S21" t="s">
        <v>380</v>
      </c>
      <c r="T21" t="str">
        <f t="shared" si="1"/>
        <v>2.4N</v>
      </c>
      <c r="U21" t="str">
        <f>IF(OR('Domain 2 vA'!G13="WY (yes, to a small extent)",'Domain 2 vA'!G13="NI"),IF('Domain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Bias","Some Concerns")))),IF('Domain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1" t="s">
        <v>419</v>
      </c>
      <c r="X21" s="3">
        <v>2.4</v>
      </c>
      <c r="Y21" t="s">
        <v>380</v>
      </c>
      <c r="Z21" t="str">
        <f t="shared" si="2"/>
        <v>2.4N</v>
      </c>
      <c r="AA21" t="e">
        <f>IF(OR('Domain 2 vB'!#REF!="WY (yes, to a small extent)",'Domain 2 vB'!#REF!="NI"),IF('Domain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Bias","Some Concerns")))),IF('Domain 2 vB'!$G$10="SN (no, to a large extent)", "High Risk of Bias",IF(AND(OR('Domain 2 vB'!$G$10="WN (no, to a small extent)",'Domain 2 vB'!$G$10="NI"),'Domain 2 vB'!$G$11="SY (yes, probably a substantial amount)"),"High Risk of Bias",IF(AND(OR('Domain 2 vB'!$G$10="WN (no, to a small extent)",'Domain 2 vB'!$G$10="NI"),OR('Domain 2 vB'!$G$11="WY (yes, but probably not a substantial amount)",'Domain 2 vB'!$G$11="NI")),"Some Concerns",IF(AND(OR('Domain 2 vB'!$G$10="Y",'Domain 2 vB'!$G$10="PY"),'Domain 2 vB'!$G$11="SY (yes, probably a substantial amount)"),"Some Concerns", "Low Risk of Bias")))))</f>
        <v>#REF!</v>
      </c>
      <c r="AB21" t="s">
        <v>419</v>
      </c>
      <c r="AD21" s="3">
        <v>2.4</v>
      </c>
      <c r="AE21" t="s">
        <v>380</v>
      </c>
      <c r="AF21" t="str">
        <f t="shared" si="3"/>
        <v>2.4N</v>
      </c>
      <c r="AG21" t="str">
        <f>IF(OR('Domain 2 vC'!R13="WY (yes, to a small extent)",'Domain 2 vC'!R13="NI"),IF('Domain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Bias","Some Concerns")))),IF('Domain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1" t="s">
        <v>419</v>
      </c>
      <c r="AJ21" s="3">
        <v>3.4</v>
      </c>
      <c r="AK21" t="s">
        <v>380</v>
      </c>
      <c r="AL21" t="str">
        <f t="shared" si="13"/>
        <v>3.4N</v>
      </c>
      <c r="AM21" t="str">
        <f t="shared" si="21"/>
        <v>Some Concerns</v>
      </c>
      <c r="AN21" t="s">
        <v>365</v>
      </c>
      <c r="AO21" t="s">
        <v>420</v>
      </c>
      <c r="AW21" s="3"/>
      <c r="AY21" t="str">
        <f t="shared" si="14"/>
        <v/>
      </c>
      <c r="BC21" s="3">
        <v>5.4</v>
      </c>
      <c r="BD21" t="s">
        <v>380</v>
      </c>
      <c r="BE21" t="str">
        <f t="shared" si="19"/>
        <v>5.4N</v>
      </c>
      <c r="BF21" t="s">
        <v>421</v>
      </c>
      <c r="BI21" s="3"/>
      <c r="BK21" t="str">
        <f t="shared" si="20"/>
        <v/>
      </c>
      <c r="BO21" s="3">
        <v>7.4</v>
      </c>
      <c r="BP21" t="s">
        <v>380</v>
      </c>
      <c r="BQ21" t="str">
        <f t="shared" si="18"/>
        <v>7.4N</v>
      </c>
      <c r="BR21" t="s">
        <v>415</v>
      </c>
      <c r="BU21" s="3"/>
      <c r="BY21" s="3" t="s">
        <v>91</v>
      </c>
      <c r="BZ21" t="s">
        <v>380</v>
      </c>
      <c r="CA21" t="str">
        <f t="shared" si="11"/>
        <v>C5.N</v>
      </c>
      <c r="CB21" t="s">
        <v>423</v>
      </c>
    </row>
    <row r="22" spans="2:80" x14ac:dyDescent="0.25">
      <c r="B22" t="s">
        <v>424</v>
      </c>
      <c r="D22" t="s">
        <v>425</v>
      </c>
      <c r="F22" s="3"/>
      <c r="L22" s="3">
        <v>1.4</v>
      </c>
      <c r="M22" t="s">
        <v>383</v>
      </c>
      <c r="N22" t="str">
        <f t="shared" si="15"/>
        <v>1.4NI</v>
      </c>
      <c r="O22" t="s">
        <v>403</v>
      </c>
      <c r="R22" s="3">
        <v>2.4</v>
      </c>
      <c r="S22" t="s">
        <v>383</v>
      </c>
      <c r="T22" t="str">
        <f t="shared" si="1"/>
        <v>2.4NI</v>
      </c>
      <c r="U22" t="str">
        <f>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 "Some Concerns"))))</f>
        <v>Some Concerns</v>
      </c>
      <c r="V22" t="s">
        <v>418</v>
      </c>
      <c r="X22" s="3">
        <v>2.4</v>
      </c>
      <c r="Y22" t="s">
        <v>383</v>
      </c>
      <c r="Z22" t="str">
        <f t="shared" si="2"/>
        <v>2.4NI</v>
      </c>
      <c r="AA22" t="str">
        <f>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 "Some Concerns"))))</f>
        <v>Some Concerns</v>
      </c>
      <c r="AB22" t="s">
        <v>418</v>
      </c>
      <c r="AD22" s="3">
        <v>2.4</v>
      </c>
      <c r="AE22" t="s">
        <v>383</v>
      </c>
      <c r="AF22" t="str">
        <f t="shared" si="3"/>
        <v>2.4NI</v>
      </c>
      <c r="AG22" t="str">
        <f>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 "Some Concerns"))))</f>
        <v>Some Concerns</v>
      </c>
      <c r="AH22" t="s">
        <v>418</v>
      </c>
      <c r="AJ22" s="3">
        <v>3.4</v>
      </c>
      <c r="AK22" t="s">
        <v>383</v>
      </c>
      <c r="AL22" t="str">
        <f t="shared" si="13"/>
        <v>3.4NI</v>
      </c>
      <c r="AM22" t="str">
        <f t="shared" si="21"/>
        <v>Some Concerns</v>
      </c>
      <c r="AN22" t="s">
        <v>384</v>
      </c>
      <c r="AO22" t="s">
        <v>420</v>
      </c>
      <c r="AW22" s="3"/>
      <c r="AY22" t="str">
        <f t="shared" si="14"/>
        <v/>
      </c>
      <c r="BC22" s="3">
        <v>5.4</v>
      </c>
      <c r="BD22" t="s">
        <v>383</v>
      </c>
      <c r="BE22" t="str">
        <f t="shared" si="19"/>
        <v>5.4NI</v>
      </c>
      <c r="BF22" t="s">
        <v>414</v>
      </c>
      <c r="BI22" s="3"/>
      <c r="BK22" t="str">
        <f t="shared" si="20"/>
        <v/>
      </c>
      <c r="BO22" s="3">
        <v>7.4</v>
      </c>
      <c r="BP22" t="s">
        <v>383</v>
      </c>
      <c r="BQ22" t="str">
        <f t="shared" si="18"/>
        <v>7.4NI</v>
      </c>
      <c r="BR22" t="s">
        <v>415</v>
      </c>
      <c r="BU22" s="3"/>
      <c r="BY22" s="3" t="s">
        <v>94</v>
      </c>
      <c r="BZ22" t="s">
        <v>360</v>
      </c>
      <c r="CA22" t="str">
        <f t="shared" si="11"/>
        <v>C6.Y</v>
      </c>
      <c r="CB22" t="s">
        <v>423</v>
      </c>
    </row>
    <row r="23" spans="2:80" x14ac:dyDescent="0.25">
      <c r="B23" t="s">
        <v>426</v>
      </c>
      <c r="D23" t="s">
        <v>290</v>
      </c>
      <c r="F23" s="3"/>
      <c r="L23" s="3">
        <v>1.5</v>
      </c>
      <c r="M23" t="s">
        <v>360</v>
      </c>
      <c r="N23" t="str">
        <f t="shared" si="15"/>
        <v>1.5Y</v>
      </c>
      <c r="O23" t="str">
        <f>IF(OR('Domain 1 vB'!$G$9="N", 'Domain 1 vB'!$G$9="PN",'Domain 1 vB'!$G$9="NI"),"Very High Risk of Bias","High Risk of Bias")</f>
        <v>High Risk of Bias</v>
      </c>
      <c r="R23" s="3"/>
      <c r="T23" t="str">
        <f t="shared" si="1"/>
        <v/>
      </c>
      <c r="X23" s="3"/>
      <c r="Z23" t="str">
        <f t="shared" si="2"/>
        <v/>
      </c>
      <c r="AD23" s="3"/>
      <c r="AF23" t="str">
        <f t="shared" si="3"/>
        <v/>
      </c>
      <c r="AJ23" s="3">
        <v>3.5</v>
      </c>
      <c r="AK23" t="s">
        <v>360</v>
      </c>
      <c r="AL23" t="str">
        <f t="shared" si="13"/>
        <v>3.5Y</v>
      </c>
      <c r="AM23" t="str">
        <f t="shared" si="21"/>
        <v>Some Concerns</v>
      </c>
      <c r="AN23" t="s">
        <v>368</v>
      </c>
      <c r="AO23" t="s">
        <v>420</v>
      </c>
      <c r="AW23" s="3"/>
      <c r="AY23" t="str">
        <f t="shared" si="14"/>
        <v/>
      </c>
      <c r="BC23" s="3">
        <v>5.5</v>
      </c>
      <c r="BD23" t="s">
        <v>427</v>
      </c>
      <c r="BE23" t="str">
        <f t="shared" si="19"/>
        <v>5.5SY (yes, strongly related)</v>
      </c>
      <c r="BF23" t="s">
        <v>428</v>
      </c>
      <c r="BO23" s="3">
        <v>7.5</v>
      </c>
      <c r="BP23" t="s">
        <v>360</v>
      </c>
      <c r="BQ23" t="str">
        <f>_xlfn.CONCAT(BO23,BP23)</f>
        <v>7.5Y</v>
      </c>
      <c r="BR23" t="str" cm="1">
        <f t="array" ref="BR23">IF(Domain7AnswerChoices3334[N/PN]=4,"Low Risk of Bias",IF(AND(Domain7AnswerChoices3334[NI]&gt;0,Domain7AnswerChoices3334[Y/PY]=0),"Some Concerns",IF(Domain7AnswerChoices3334[Y/PY]&lt;3,"High Risk of Bias",IF(Domain7AnswerChoices3334[Y/PY]&gt;2,"Very High Risk of Bias"))))</f>
        <v>High Risk of Bias</v>
      </c>
      <c r="BS23" t="s">
        <v>420</v>
      </c>
      <c r="BU23" s="3"/>
      <c r="BY23" s="3" t="s">
        <v>94</v>
      </c>
      <c r="BZ23" t="s">
        <v>369</v>
      </c>
      <c r="CA23" t="str">
        <f t="shared" si="11"/>
        <v>C6.PY</v>
      </c>
      <c r="CB23" t="s">
        <v>423</v>
      </c>
    </row>
    <row r="24" spans="2:80" x14ac:dyDescent="0.25">
      <c r="B24" t="s">
        <v>429</v>
      </c>
      <c r="D24" t="s">
        <v>292</v>
      </c>
      <c r="F24" s="3"/>
      <c r="L24" s="3">
        <v>1.5</v>
      </c>
      <c r="M24" t="s">
        <v>369</v>
      </c>
      <c r="N24" t="str">
        <f t="shared" ref="N24:N30" si="22">_xlfn.CONCAT(L24,M24)</f>
        <v>1.5PY</v>
      </c>
      <c r="O24" t="str">
        <f>IF(OR('Domain 1 vB'!$G$9="N", 'Domain 1 vB'!$G$9="PN",'Domain 1 vB'!$G$9="NI"),"Very High Risk of Bias","High Risk of Bias")</f>
        <v>High Risk of Bias</v>
      </c>
      <c r="R24" s="3"/>
      <c r="T24" t="str">
        <f t="shared" si="1"/>
        <v/>
      </c>
      <c r="X24" s="3"/>
      <c r="Z24" t="str">
        <f t="shared" si="2"/>
        <v/>
      </c>
      <c r="AD24" s="3"/>
      <c r="AF24" t="str">
        <f t="shared" si="3"/>
        <v/>
      </c>
      <c r="AJ24" s="3">
        <v>3.5</v>
      </c>
      <c r="AK24" t="s">
        <v>369</v>
      </c>
      <c r="AL24" t="str">
        <f t="shared" si="13"/>
        <v>3.5PY</v>
      </c>
      <c r="AM24" t="str">
        <f t="shared" si="21"/>
        <v>Some Concerns</v>
      </c>
      <c r="AN24" t="s">
        <v>368</v>
      </c>
      <c r="AO24" t="s">
        <v>420</v>
      </c>
      <c r="AW24" s="3"/>
      <c r="AY24" t="str">
        <f t="shared" si="14"/>
        <v/>
      </c>
      <c r="BC24" s="3">
        <v>5.5</v>
      </c>
      <c r="BD24" t="s">
        <v>430</v>
      </c>
      <c r="BE24" t="str">
        <f t="shared" si="19"/>
        <v>5.5WY (yes, but not strongly related)</v>
      </c>
      <c r="BF24" t="s">
        <v>428</v>
      </c>
      <c r="BO24" s="3">
        <v>7.5</v>
      </c>
      <c r="BP24" t="s">
        <v>369</v>
      </c>
      <c r="BQ24" t="str">
        <f>_xlfn.CONCAT(BO24,BP24)</f>
        <v>7.5PY</v>
      </c>
      <c r="BR24" t="str" cm="1">
        <f t="array" ref="BR24">IF(Domain7AnswerChoices3334[N/PN]=4,"Low Risk of Bias",IF(AND(Domain7AnswerChoices3334[NI]&gt;0,Domain7AnswerChoices3334[Y/PY]=0),"Some Concerns",IF(Domain7AnswerChoices3334[Y/PY]&lt;3,"High Risk of Bias",IF(Domain7AnswerChoices3334[Y/PY]&gt;2,"Very High Risk of Bias"))))</f>
        <v>High Risk of Bias</v>
      </c>
      <c r="BS24" t="s">
        <v>420</v>
      </c>
      <c r="BU24" s="3"/>
      <c r="BY24" s="3" t="s">
        <v>94</v>
      </c>
      <c r="BZ24" t="s">
        <v>372</v>
      </c>
      <c r="CA24" t="str">
        <f t="shared" si="11"/>
        <v>C6.PN</v>
      </c>
      <c r="CB24" t="s">
        <v>431</v>
      </c>
    </row>
    <row r="25" spans="2:80" x14ac:dyDescent="0.25">
      <c r="B25" t="s">
        <v>432</v>
      </c>
      <c r="D25" t="s">
        <v>433</v>
      </c>
      <c r="F25" s="3"/>
      <c r="L25" s="3">
        <v>1.5</v>
      </c>
      <c r="M25" t="s">
        <v>372</v>
      </c>
      <c r="N25" t="str">
        <f t="shared" si="22"/>
        <v>1.5PN</v>
      </c>
      <c r="O25" t="str">
        <f>IF(OR('Domain 1 vB'!$G$9="N",'Domain 1 vB'!$G$9="NI",'Domain 1 vB'!$G$9="PN"),"High Risk of Bias",IF(AND(OR('Domain 1 vB'!$G$10="Y",'Domain 1 vB'!$G$10="PY"),OR('Domain 1 vB'!$G$11="Y",'Domain 1 vB'!$G$11="PY")),"Low Risk of Bias except for concerns about uncontrolled confounding","Some Concerns"))</f>
        <v>Some Concerns</v>
      </c>
      <c r="R25" s="3"/>
      <c r="T25" t="str">
        <f t="shared" si="1"/>
        <v/>
      </c>
      <c r="U25" t="str">
        <f>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5" t="s">
        <v>434</v>
      </c>
      <c r="X25" s="3"/>
      <c r="Z25" t="str">
        <f t="shared" si="2"/>
        <v/>
      </c>
      <c r="AD25" s="3"/>
      <c r="AF25" t="str">
        <f t="shared" si="3"/>
        <v/>
      </c>
      <c r="AG25" t="str">
        <f>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5" t="s">
        <v>434</v>
      </c>
      <c r="AJ25" s="3">
        <v>3.5</v>
      </c>
      <c r="AK25" t="s">
        <v>372</v>
      </c>
      <c r="AL25" t="str">
        <f t="shared" si="13"/>
        <v>3.5PN</v>
      </c>
      <c r="AM25" t="str">
        <f t="shared" si="21"/>
        <v>Some Concerns</v>
      </c>
      <c r="AN25" t="s">
        <v>384</v>
      </c>
      <c r="AO25" t="s">
        <v>420</v>
      </c>
      <c r="AW25" s="3"/>
      <c r="AY25" t="str">
        <f t="shared" si="14"/>
        <v/>
      </c>
      <c r="BC25" s="3">
        <v>5.5</v>
      </c>
      <c r="BD25" t="s">
        <v>372</v>
      </c>
      <c r="BE25" t="str">
        <f t="shared" si="19"/>
        <v>5.5PN</v>
      </c>
      <c r="BF25" t="s">
        <v>435</v>
      </c>
      <c r="BO25" s="3">
        <v>7.5</v>
      </c>
      <c r="BP25" t="s">
        <v>372</v>
      </c>
      <c r="BQ25" t="str">
        <f>_xlfn.CONCAT(BO25,BP25)</f>
        <v>7.5PN</v>
      </c>
      <c r="BR25" t="str" cm="1">
        <f t="array" ref="BR25">IF(Domain7AnswerChoices3334[N/PN]=4,"Low Risk of Bias",IF(AND(Domain7AnswerChoices3334[NI]&gt;0,Domain7AnswerChoices3334[Y/PY]=0),"Some Concerns",IF(Domain7AnswerChoices3334[Y/PY]&lt;3,"High Risk of Bias",IF(Domain7AnswerChoices3334[Y/PY]&gt;2,"Very High Risk of Bias"))))</f>
        <v>High Risk of Bias</v>
      </c>
      <c r="BS25" t="s">
        <v>420</v>
      </c>
      <c r="BU25" s="3"/>
      <c r="BY25" s="3" t="s">
        <v>94</v>
      </c>
      <c r="BZ25" t="s">
        <v>380</v>
      </c>
      <c r="CA25" t="str">
        <f t="shared" si="11"/>
        <v>C6.N</v>
      </c>
      <c r="CB25" t="s">
        <v>431</v>
      </c>
    </row>
    <row r="26" spans="2:80" x14ac:dyDescent="0.25">
      <c r="F26" s="3"/>
      <c r="L26" s="3">
        <v>1.5</v>
      </c>
      <c r="M26" t="s">
        <v>380</v>
      </c>
      <c r="N26" t="str">
        <f t="shared" si="22"/>
        <v>1.5N</v>
      </c>
      <c r="O26" t="str">
        <f>IF(OR('Domain 1 vB'!$G$9="N",'Domain 1 vB'!$G$9="NI",'Domain 1 vB'!$G$9="PN"),"High Risk of Bias",IF(AND(OR('Domain 1 vB'!$G$10="Y",'Domain 1 vB'!$G$10="PY"),OR('Domain 1 vB'!$G$11="Y",'Domain 1 vB'!$G$11="PY")),"Low Risk of Bias except for concerns about uncontrolled confounding","Some Concerns"))</f>
        <v>Some Concerns</v>
      </c>
      <c r="R26" s="3"/>
      <c r="T26" t="str">
        <f t="shared" si="1"/>
        <v/>
      </c>
      <c r="X26" s="3"/>
      <c r="Z26" t="str">
        <f t="shared" si="2"/>
        <v/>
      </c>
      <c r="AD26" s="3"/>
      <c r="AF26" t="str">
        <f t="shared" si="3"/>
        <v/>
      </c>
      <c r="AJ26" s="3">
        <v>3.5</v>
      </c>
      <c r="AK26" t="s">
        <v>380</v>
      </c>
      <c r="AL26" t="str">
        <f t="shared" si="13"/>
        <v>3.5N</v>
      </c>
      <c r="AM26" t="str">
        <f t="shared" si="21"/>
        <v>Some Concerns</v>
      </c>
      <c r="AN26" t="s">
        <v>384</v>
      </c>
      <c r="AO26" t="s">
        <v>420</v>
      </c>
      <c r="AW26" s="3"/>
      <c r="AY26" t="str">
        <f t="shared" si="14"/>
        <v/>
      </c>
      <c r="BC26" s="3">
        <v>5.5</v>
      </c>
      <c r="BD26" t="s">
        <v>380</v>
      </c>
      <c r="BE26" t="str">
        <f t="shared" si="19"/>
        <v>5.5N</v>
      </c>
      <c r="BF26" t="s">
        <v>435</v>
      </c>
      <c r="BO26" s="3">
        <v>7.5</v>
      </c>
      <c r="BP26" t="s">
        <v>380</v>
      </c>
      <c r="BQ26" t="str">
        <f>_xlfn.CONCAT(BO26,BP26)</f>
        <v>7.5N</v>
      </c>
      <c r="BR26" t="str" cm="1">
        <f t="array" ref="BR26">IF(Domain7AnswerChoices3334[N/PN]=4,"Low Risk of Bias",IF(AND(Domain7AnswerChoices3334[NI]&gt;0,Domain7AnswerChoices3334[Y/PY]=0),"Some Concerns",IF(Domain7AnswerChoices3334[Y/PY]&lt;3,"High Risk of Bias",IF(Domain7AnswerChoices3334[Y/PY]&gt;2,"Very High Risk of Bias"))))</f>
        <v>High Risk of Bias</v>
      </c>
      <c r="BS26" t="s">
        <v>420</v>
      </c>
      <c r="BU26" s="3"/>
      <c r="BY26" s="3" t="s">
        <v>94</v>
      </c>
      <c r="BZ26" t="s">
        <v>436</v>
      </c>
      <c r="CA26" t="str">
        <f t="shared" si="11"/>
        <v>C6.NA</v>
      </c>
      <c r="CB26" t="s">
        <v>423</v>
      </c>
    </row>
    <row r="27" spans="2:80" x14ac:dyDescent="0.25">
      <c r="B27" t="s">
        <v>386</v>
      </c>
      <c r="D27" t="s">
        <v>387</v>
      </c>
      <c r="F27" s="3"/>
      <c r="L27" s="3"/>
      <c r="N27" t="str">
        <f t="shared" si="22"/>
        <v/>
      </c>
      <c r="R27" s="3"/>
      <c r="T27" t="str">
        <f>_xlfn.CONCAT(R27,S27)</f>
        <v/>
      </c>
      <c r="X27" s="3"/>
      <c r="Z27" t="str">
        <f>_xlfn.CONCAT(X27,Y27)</f>
        <v/>
      </c>
      <c r="AD27" s="3"/>
      <c r="AF27" t="str">
        <f>_xlfn.CONCAT(AD27,AE27)</f>
        <v/>
      </c>
      <c r="AJ27" s="3">
        <v>3.5</v>
      </c>
      <c r="AK27" t="s">
        <v>383</v>
      </c>
      <c r="AL27" t="str">
        <f t="shared" si="13"/>
        <v>3.5NI</v>
      </c>
      <c r="AM27" t="str">
        <f t="shared" si="21"/>
        <v>Some Concerns</v>
      </c>
      <c r="AN27" t="s">
        <v>384</v>
      </c>
      <c r="AO27" t="s">
        <v>420</v>
      </c>
      <c r="AW27" s="3"/>
      <c r="AY27" t="str">
        <f t="shared" si="14"/>
        <v/>
      </c>
      <c r="BC27" s="3">
        <v>5.5</v>
      </c>
      <c r="BD27" t="s">
        <v>383</v>
      </c>
      <c r="BE27" t="str">
        <f t="shared" ref="BE27:BE33" si="23">_xlfn.CONCAT(BC27,BD27)</f>
        <v>5.5NI</v>
      </c>
      <c r="BF27" t="s">
        <v>428</v>
      </c>
      <c r="BO27" s="3">
        <v>7.5</v>
      </c>
      <c r="BP27" t="s">
        <v>383</v>
      </c>
      <c r="BQ27" t="str">
        <f>_xlfn.CONCAT(BO27,BP27)</f>
        <v>7.5NI</v>
      </c>
      <c r="BR27" t="str" cm="1">
        <f t="array" ref="BR27">IF(Domain7AnswerChoices3334[N/PN]=4,"Low Risk of Bias",IF(AND(Domain7AnswerChoices3334[NI]&gt;0,Domain7AnswerChoices3334[Y/PY]=0),"Some Concerns",IF(Domain7AnswerChoices3334[Y/PY]&lt;3,"High Risk of Bias",IF(Domain7AnswerChoices3334[Y/PY]&gt;2,"Very High Risk of Bias"))))</f>
        <v>High Risk of Bias</v>
      </c>
      <c r="BS27" t="s">
        <v>420</v>
      </c>
      <c r="BU27" s="3"/>
      <c r="BY27" s="3" t="s">
        <v>97</v>
      </c>
      <c r="BZ27" t="s">
        <v>360</v>
      </c>
      <c r="CA27" t="str">
        <f t="shared" si="11"/>
        <v>C7.Y</v>
      </c>
      <c r="CB27" t="s">
        <v>437</v>
      </c>
    </row>
    <row r="28" spans="2:80" x14ac:dyDescent="0.25">
      <c r="B28" t="s">
        <v>360</v>
      </c>
      <c r="D28" t="s">
        <v>360</v>
      </c>
      <c r="F28" s="3"/>
      <c r="L28" s="3"/>
      <c r="N28" t="str">
        <f t="shared" si="22"/>
        <v/>
      </c>
      <c r="R28" s="3"/>
      <c r="T28" t="str">
        <f t="shared" ref="T28:T31" si="24">_xlfn.CONCAT(R28,S28)</f>
        <v/>
      </c>
      <c r="AJ28" s="3">
        <v>3.6</v>
      </c>
      <c r="AK28" t="s">
        <v>360</v>
      </c>
      <c r="AL28" t="str">
        <f t="shared" si="13"/>
        <v>3.6Y</v>
      </c>
      <c r="AM28" t="s">
        <v>384</v>
      </c>
      <c r="AW28" s="3"/>
      <c r="AY28" t="str">
        <f t="shared" si="14"/>
        <v/>
      </c>
      <c r="BC28" s="3">
        <v>5.6</v>
      </c>
      <c r="BD28" t="s">
        <v>438</v>
      </c>
      <c r="BE28" t="str">
        <f t="shared" si="23"/>
        <v>5.6SY (Yes, for sure)</v>
      </c>
      <c r="BF28" t="s">
        <v>365</v>
      </c>
      <c r="BY28" s="3" t="s">
        <v>97</v>
      </c>
      <c r="BZ28" t="s">
        <v>369</v>
      </c>
      <c r="CA28" t="str">
        <f t="shared" si="11"/>
        <v>C7.PY</v>
      </c>
      <c r="CB28" t="s">
        <v>439</v>
      </c>
    </row>
    <row r="29" spans="2:80" x14ac:dyDescent="0.25">
      <c r="B29" t="s">
        <v>369</v>
      </c>
      <c r="D29" t="s">
        <v>369</v>
      </c>
      <c r="F29" s="3"/>
      <c r="L29" s="3"/>
      <c r="N29" t="str">
        <f t="shared" si="22"/>
        <v/>
      </c>
      <c r="R29" s="3"/>
      <c r="T29" t="str">
        <f t="shared" si="24"/>
        <v/>
      </c>
      <c r="AJ29" s="3">
        <v>3.6</v>
      </c>
      <c r="AK29" t="s">
        <v>369</v>
      </c>
      <c r="AL29" t="str">
        <f t="shared" si="13"/>
        <v>3.6PY</v>
      </c>
      <c r="AM29" t="s">
        <v>384</v>
      </c>
      <c r="AW29" s="3"/>
      <c r="AY29" t="str">
        <f t="shared" si="14"/>
        <v/>
      </c>
      <c r="BC29" s="3">
        <v>5.6</v>
      </c>
      <c r="BD29" t="s">
        <v>440</v>
      </c>
      <c r="BE29" t="str">
        <f t="shared" si="23"/>
        <v>5.6WY (Yes, mostly or probably)</v>
      </c>
      <c r="BF29" t="s">
        <v>384</v>
      </c>
      <c r="BY29" s="3" t="s">
        <v>97</v>
      </c>
      <c r="BZ29" t="s">
        <v>372</v>
      </c>
      <c r="CA29" t="str">
        <f t="shared" ref="CA29:CA31" si="25">_xlfn.CONCAT(BY29,BZ29)</f>
        <v>C7.PN</v>
      </c>
      <c r="CB29" t="s">
        <v>441</v>
      </c>
    </row>
    <row r="30" spans="2:80" x14ac:dyDescent="0.25">
      <c r="B30" t="s">
        <v>372</v>
      </c>
      <c r="D30" t="s">
        <v>375</v>
      </c>
      <c r="F30" s="3"/>
      <c r="L30" s="3"/>
      <c r="N30" t="str">
        <f t="shared" si="22"/>
        <v/>
      </c>
      <c r="R30" s="3"/>
      <c r="T30" t="str">
        <f t="shared" si="24"/>
        <v/>
      </c>
      <c r="AJ30" s="3">
        <v>3.6</v>
      </c>
      <c r="AK30" t="s">
        <v>372</v>
      </c>
      <c r="AL30" t="str">
        <f t="shared" si="13"/>
        <v>3.6PN</v>
      </c>
      <c r="AM30" t="s">
        <v>442</v>
      </c>
      <c r="BC30" s="3">
        <v>5.6</v>
      </c>
      <c r="BD30" t="s">
        <v>372</v>
      </c>
      <c r="BE30" t="str">
        <f t="shared" si="23"/>
        <v>5.6PN</v>
      </c>
      <c r="BF30" t="s">
        <v>368</v>
      </c>
      <c r="BY30" s="3" t="s">
        <v>97</v>
      </c>
      <c r="BZ30" t="s">
        <v>380</v>
      </c>
      <c r="CA30" t="str">
        <f t="shared" si="25"/>
        <v>C7.N</v>
      </c>
      <c r="CB30" t="s">
        <v>441</v>
      </c>
    </row>
    <row r="31" spans="2:80" x14ac:dyDescent="0.25">
      <c r="B31" t="s">
        <v>380</v>
      </c>
      <c r="D31" t="s">
        <v>382</v>
      </c>
      <c r="F31" s="3"/>
      <c r="L31" s="3"/>
      <c r="N31" t="str">
        <f t="shared" ref="N31:N32" si="26">_xlfn.CONCAT(L31,M31)</f>
        <v/>
      </c>
      <c r="R31" s="3"/>
      <c r="T31" t="str">
        <f t="shared" si="24"/>
        <v/>
      </c>
      <c r="AJ31" s="3">
        <v>3.6</v>
      </c>
      <c r="AK31" t="s">
        <v>380</v>
      </c>
      <c r="AL31" t="str">
        <f>_xlfn.CONCAT(AJ31,AK31)</f>
        <v>3.6N</v>
      </c>
      <c r="AM31" t="s">
        <v>442</v>
      </c>
      <c r="BC31" s="3">
        <v>5.6</v>
      </c>
      <c r="BD31" t="s">
        <v>380</v>
      </c>
      <c r="BE31" t="str">
        <f t="shared" si="23"/>
        <v>5.6N</v>
      </c>
      <c r="BF31" t="s">
        <v>368</v>
      </c>
      <c r="BY31" s="3" t="s">
        <v>97</v>
      </c>
      <c r="BZ31" t="s">
        <v>436</v>
      </c>
      <c r="CA31" t="str">
        <f t="shared" si="25"/>
        <v>C7.NA</v>
      </c>
      <c r="CB31" t="s">
        <v>423</v>
      </c>
    </row>
    <row r="32" spans="2:80" x14ac:dyDescent="0.25">
      <c r="B32" t="s">
        <v>383</v>
      </c>
      <c r="D32" t="s">
        <v>383</v>
      </c>
      <c r="F32" s="3"/>
      <c r="L32" s="3"/>
      <c r="N32" t="str">
        <f t="shared" si="26"/>
        <v/>
      </c>
      <c r="R32" s="3"/>
      <c r="T32" t="str">
        <f>_xlfn.CONCAT(R32,S32)</f>
        <v/>
      </c>
      <c r="AJ32" s="3">
        <v>3.6</v>
      </c>
      <c r="AK32" t="s">
        <v>383</v>
      </c>
      <c r="AL32" t="str">
        <f t="shared" ref="AL32" si="27">_xlfn.CONCAT(AJ32,AK32)</f>
        <v>3.6NI</v>
      </c>
      <c r="AM32" t="s">
        <v>442</v>
      </c>
      <c r="BC32" s="3">
        <v>5.6</v>
      </c>
      <c r="BD32" t="s">
        <v>383</v>
      </c>
      <c r="BE32" t="str">
        <f t="shared" si="23"/>
        <v>5.6NI</v>
      </c>
      <c r="BF32" t="s">
        <v>384</v>
      </c>
      <c r="BY32" s="3" t="s">
        <v>100</v>
      </c>
      <c r="CA32" t="str">
        <f t="shared" ref="CA32:CA38" si="28">_xlfn.CONCAT(BY32,BZ32)</f>
        <v>C8.</v>
      </c>
      <c r="CB32" t="str">
        <f>IF('Preliminary Considerations A-D'!G30="","","Go to question C10")</f>
        <v/>
      </c>
    </row>
    <row r="33" spans="2:80" x14ac:dyDescent="0.25">
      <c r="F33" s="3"/>
      <c r="L33" s="3"/>
      <c r="N33" t="str">
        <f>_xlfn.CONCAT(L33,M33)</f>
        <v/>
      </c>
      <c r="R33" s="3"/>
      <c r="T33" t="str">
        <f t="shared" ref="T33:T38" si="29">_xlfn.CONCAT(R33,S33)</f>
        <v/>
      </c>
      <c r="AJ33" s="3">
        <v>3.7</v>
      </c>
      <c r="AK33" t="s">
        <v>360</v>
      </c>
      <c r="AL33" t="str">
        <f t="shared" ref="AL33:AL36" si="30">_xlfn.CONCAT(AJ33,AK33)</f>
        <v>3.7Y</v>
      </c>
      <c r="AM33" t="s">
        <v>384</v>
      </c>
      <c r="BC33" s="3">
        <v>5.7</v>
      </c>
      <c r="BD33" t="s">
        <v>360</v>
      </c>
      <c r="BE33" t="str">
        <f t="shared" si="23"/>
        <v>5.7Y</v>
      </c>
      <c r="BF33" t="s">
        <v>443</v>
      </c>
      <c r="BY33" s="3" t="s">
        <v>103</v>
      </c>
      <c r="CA33" t="str">
        <f t="shared" si="28"/>
        <v>C9.</v>
      </c>
      <c r="CB33" t="str">
        <f>IF('Preliminary Considerations A-D'!G31="","","Go to question C10")</f>
        <v/>
      </c>
    </row>
    <row r="34" spans="2:80" x14ac:dyDescent="0.25">
      <c r="B34" t="s">
        <v>444</v>
      </c>
      <c r="D34" t="s">
        <v>445</v>
      </c>
      <c r="F34" s="3"/>
      <c r="L34" s="3"/>
      <c r="N34" t="str">
        <f t="shared" ref="N34:N38" si="31">_xlfn.CONCAT(L34,M34)</f>
        <v/>
      </c>
      <c r="R34" s="3"/>
      <c r="T34" t="str">
        <f t="shared" si="29"/>
        <v/>
      </c>
      <c r="AJ34" s="3">
        <v>3.7</v>
      </c>
      <c r="AK34" t="s">
        <v>369</v>
      </c>
      <c r="AL34" t="str">
        <f t="shared" si="30"/>
        <v>3.7PY</v>
      </c>
      <c r="AM34" t="s">
        <v>384</v>
      </c>
      <c r="BC34" s="3">
        <v>5.7</v>
      </c>
      <c r="BD34" t="s">
        <v>369</v>
      </c>
      <c r="BE34" t="str">
        <f t="shared" ref="BE34:BE36" si="32">_xlfn.CONCAT(BC34,BD34)</f>
        <v>5.7PY</v>
      </c>
      <c r="BF34" t="s">
        <v>443</v>
      </c>
      <c r="BY34" s="3" t="s">
        <v>106</v>
      </c>
      <c r="CA34" t="str">
        <f t="shared" si="28"/>
        <v>C10.</v>
      </c>
      <c r="CB34" t="str">
        <f>IF('Preliminary Considerations A-D'!G32="","","Go to question D1")</f>
        <v/>
      </c>
    </row>
    <row r="35" spans="2:80" x14ac:dyDescent="0.25">
      <c r="B35" t="s">
        <v>389</v>
      </c>
      <c r="D35" t="s">
        <v>360</v>
      </c>
      <c r="F35" s="3"/>
      <c r="L35" s="3"/>
      <c r="N35" t="str">
        <f t="shared" si="31"/>
        <v/>
      </c>
      <c r="R35" s="3"/>
      <c r="T35" t="str">
        <f t="shared" si="29"/>
        <v/>
      </c>
      <c r="AJ35" s="3">
        <v>3.7</v>
      </c>
      <c r="AK35" t="s">
        <v>446</v>
      </c>
      <c r="AL35" t="str">
        <f t="shared" si="30"/>
        <v>3.7WN (no, there is evidence of some impact)</v>
      </c>
      <c r="AM35" t="s">
        <v>368</v>
      </c>
      <c r="BC35" s="3">
        <v>5.7</v>
      </c>
      <c r="BD35" t="s">
        <v>372</v>
      </c>
      <c r="BE35" t="str">
        <f t="shared" si="32"/>
        <v>5.7PN</v>
      </c>
      <c r="BF35" t="s">
        <v>447</v>
      </c>
      <c r="BY35" s="3" t="s">
        <v>112</v>
      </c>
      <c r="CA35" t="str">
        <f t="shared" si="28"/>
        <v>D1.</v>
      </c>
      <c r="CB35" t="str">
        <f>IF('Preliminary Considerations A-D'!G36="","","Go to question D2")</f>
        <v/>
      </c>
    </row>
    <row r="36" spans="2:80" x14ac:dyDescent="0.25">
      <c r="B36" t="s">
        <v>396</v>
      </c>
      <c r="D36" t="s">
        <v>369</v>
      </c>
      <c r="F36" s="3"/>
      <c r="L36" s="3"/>
      <c r="N36" t="str">
        <f t="shared" si="31"/>
        <v/>
      </c>
      <c r="R36" s="3"/>
      <c r="T36" t="str">
        <f t="shared" si="29"/>
        <v/>
      </c>
      <c r="AJ36" s="3">
        <v>3.7</v>
      </c>
      <c r="AK36" t="s">
        <v>448</v>
      </c>
      <c r="AL36" t="str">
        <f t="shared" si="30"/>
        <v>3.7SN (no, there is evidence of substantial impact)</v>
      </c>
      <c r="AM36" t="s">
        <v>412</v>
      </c>
      <c r="BC36" s="3">
        <v>5.7</v>
      </c>
      <c r="BD36" t="s">
        <v>380</v>
      </c>
      <c r="BE36" t="str">
        <f t="shared" si="32"/>
        <v>5.7N</v>
      </c>
      <c r="BF36" t="s">
        <v>447</v>
      </c>
      <c r="BY36" s="3" t="s">
        <v>116</v>
      </c>
      <c r="CA36" t="str">
        <f t="shared" si="28"/>
        <v>D2.</v>
      </c>
      <c r="CB36" t="str">
        <f>IF('Preliminary Considerations A-D'!G38="","","Go to question D3")</f>
        <v/>
      </c>
    </row>
    <row r="37" spans="2:80" x14ac:dyDescent="0.25">
      <c r="B37" t="s">
        <v>372</v>
      </c>
      <c r="D37" t="s">
        <v>446</v>
      </c>
      <c r="F37" s="3"/>
      <c r="L37" s="3"/>
      <c r="N37" t="str">
        <f t="shared" si="31"/>
        <v/>
      </c>
      <c r="R37" s="3"/>
      <c r="T37" t="str">
        <f t="shared" si="29"/>
        <v/>
      </c>
      <c r="BC37" s="3">
        <v>5.8</v>
      </c>
      <c r="BD37" t="s">
        <v>360</v>
      </c>
      <c r="BE37" t="str">
        <f>_xlfn.CONCAT(BC37,BD37)</f>
        <v>5.8Y</v>
      </c>
      <c r="BF37" t="s">
        <v>384</v>
      </c>
      <c r="BY37" s="3" t="s">
        <v>118</v>
      </c>
      <c r="CA37" t="str">
        <f t="shared" si="28"/>
        <v>D3.</v>
      </c>
      <c r="CB37" t="str">
        <f>IF('Preliminary Considerations A-D'!G39="","","Go to question D4")</f>
        <v/>
      </c>
    </row>
    <row r="38" spans="2:80" x14ac:dyDescent="0.25">
      <c r="B38" t="s">
        <v>380</v>
      </c>
      <c r="D38" t="s">
        <v>448</v>
      </c>
      <c r="F38" s="3"/>
      <c r="L38" s="3"/>
      <c r="N38" t="str">
        <f t="shared" si="31"/>
        <v/>
      </c>
      <c r="R38" s="3"/>
      <c r="T38" t="str">
        <f t="shared" si="29"/>
        <v/>
      </c>
      <c r="BC38" s="3">
        <v>5.8</v>
      </c>
      <c r="BD38" t="s">
        <v>369</v>
      </c>
      <c r="BE38" t="str">
        <f t="shared" ref="BE38:BE41" si="33">_xlfn.CONCAT(BC38,BD38)</f>
        <v>5.8PY</v>
      </c>
      <c r="BF38" t="s">
        <v>384</v>
      </c>
      <c r="BY38" s="3" t="s">
        <v>120</v>
      </c>
      <c r="CA38" t="str">
        <f t="shared" si="28"/>
        <v>D4.</v>
      </c>
      <c r="CB38" t="str">
        <f>IF('Preliminary Considerations A-D'!G40="","","Go to section E (next tab)")</f>
        <v/>
      </c>
    </row>
    <row r="39" spans="2:80" x14ac:dyDescent="0.25">
      <c r="B39" t="s">
        <v>383</v>
      </c>
      <c r="D39" t="s">
        <v>383</v>
      </c>
      <c r="L39" s="3"/>
      <c r="BC39" s="3">
        <v>5.8</v>
      </c>
      <c r="BD39" t="s">
        <v>449</v>
      </c>
      <c r="BE39" t="str">
        <f t="shared" si="33"/>
        <v>5.8WN (no, but not leading to substantial bias)</v>
      </c>
      <c r="BF39" t="s">
        <v>428</v>
      </c>
    </row>
    <row r="40" spans="2:80" x14ac:dyDescent="0.25">
      <c r="L40" s="3"/>
      <c r="BC40" s="3">
        <v>5.8</v>
      </c>
      <c r="BD40" t="s">
        <v>450</v>
      </c>
      <c r="BE40" t="str">
        <f t="shared" si="33"/>
        <v>5.8SN (no, such that bias would not be substantially reduced)</v>
      </c>
      <c r="BF40" t="s">
        <v>428</v>
      </c>
    </row>
    <row r="41" spans="2:80" x14ac:dyDescent="0.25">
      <c r="B41" t="s">
        <v>444</v>
      </c>
      <c r="D41" t="s">
        <v>352</v>
      </c>
      <c r="L41" s="3"/>
      <c r="BC41" s="3">
        <v>5.8</v>
      </c>
      <c r="BD41" t="s">
        <v>383</v>
      </c>
      <c r="BE41" t="str">
        <f t="shared" si="33"/>
        <v>5.8NI</v>
      </c>
      <c r="BF41" t="s">
        <v>428</v>
      </c>
    </row>
    <row r="42" spans="2:80" x14ac:dyDescent="0.25">
      <c r="B42" t="s">
        <v>404</v>
      </c>
      <c r="D42" t="s">
        <v>451</v>
      </c>
      <c r="L42" s="3"/>
      <c r="BC42" s="3">
        <v>5.9</v>
      </c>
      <c r="BD42" t="s">
        <v>360</v>
      </c>
      <c r="BE42" t="str">
        <f>_xlfn.CONCAT(BC42,BD42)</f>
        <v>5.9Y</v>
      </c>
      <c r="BF42" t="s">
        <v>384</v>
      </c>
    </row>
    <row r="43" spans="2:80" x14ac:dyDescent="0.25">
      <c r="B43" t="s">
        <v>408</v>
      </c>
      <c r="D43" t="s">
        <v>452</v>
      </c>
      <c r="L43" s="3"/>
      <c r="BC43" s="3">
        <v>5.9</v>
      </c>
      <c r="BD43" t="s">
        <v>369</v>
      </c>
      <c r="BE43" t="str">
        <f t="shared" ref="BE43:BE47" si="34">_xlfn.CONCAT(BC43,BD43)</f>
        <v>5.9PY</v>
      </c>
      <c r="BF43" t="s">
        <v>384</v>
      </c>
    </row>
    <row r="44" spans="2:80" x14ac:dyDescent="0.25">
      <c r="B44" t="s">
        <v>372</v>
      </c>
      <c r="D44" t="s">
        <v>372</v>
      </c>
      <c r="L44" s="3"/>
      <c r="BC44" s="3">
        <v>5.9</v>
      </c>
      <c r="BD44" t="s">
        <v>449</v>
      </c>
      <c r="BE44" t="str">
        <f t="shared" si="34"/>
        <v>5.9WN (no, but not leading to substantial bias)</v>
      </c>
      <c r="BF44" t="s">
        <v>428</v>
      </c>
    </row>
    <row r="45" spans="2:80" x14ac:dyDescent="0.25">
      <c r="B45" t="s">
        <v>380</v>
      </c>
      <c r="D45" t="s">
        <v>380</v>
      </c>
      <c r="BC45" s="3">
        <v>5.9</v>
      </c>
      <c r="BD45" t="s">
        <v>450</v>
      </c>
      <c r="BE45" t="str">
        <f t="shared" si="34"/>
        <v>5.9SN (no, such that bias would not be substantially reduced)</v>
      </c>
      <c r="BF45" t="s">
        <v>428</v>
      </c>
    </row>
    <row r="46" spans="2:80" x14ac:dyDescent="0.25">
      <c r="B46" t="s">
        <v>383</v>
      </c>
      <c r="BC46" s="3">
        <v>5.9</v>
      </c>
      <c r="BD46" t="s">
        <v>383</v>
      </c>
      <c r="BE46" t="str">
        <f t="shared" si="34"/>
        <v>5.9NI</v>
      </c>
      <c r="BF46" t="s">
        <v>428</v>
      </c>
    </row>
    <row r="47" spans="2:80" x14ac:dyDescent="0.25">
      <c r="BC47" s="130">
        <v>5.101</v>
      </c>
      <c r="BD47" t="s">
        <v>360</v>
      </c>
      <c r="BE47" t="str">
        <f t="shared" si="34"/>
        <v>5.101Y</v>
      </c>
      <c r="BF47" t="s">
        <v>384</v>
      </c>
    </row>
    <row r="48" spans="2:80" x14ac:dyDescent="0.25">
      <c r="B48" t="s">
        <v>453</v>
      </c>
      <c r="D48" s="58" t="s">
        <v>454</v>
      </c>
      <c r="BC48" s="130">
        <v>5.101</v>
      </c>
      <c r="BD48" t="s">
        <v>369</v>
      </c>
      <c r="BE48" t="str">
        <f t="shared" ref="BE48:BE50" si="35">_xlfn.CONCAT(BC48,BD48)</f>
        <v>5.101PY</v>
      </c>
      <c r="BF48" t="s">
        <v>384</v>
      </c>
    </row>
    <row r="49" spans="2:58" x14ac:dyDescent="0.25">
      <c r="B49" t="s">
        <v>426</v>
      </c>
      <c r="D49" s="59" t="s">
        <v>360</v>
      </c>
      <c r="BC49" s="130">
        <v>5.101</v>
      </c>
      <c r="BD49" t="s">
        <v>372</v>
      </c>
      <c r="BE49" t="str">
        <f t="shared" si="35"/>
        <v>5.101PN</v>
      </c>
      <c r="BF49" t="str">
        <f>IF(OR('Domain 5'!$G$11="SY (yes, strongly related)",'Domain 5'!$G$14="SN (no, such that bias would not be substantially reduced)",'Domain 5'!$G$15="SN (no, such that bias would not be substantially reduced)"),"Very High Risk of Bias","High Risk of Bias")</f>
        <v>High Risk of Bias</v>
      </c>
    </row>
    <row r="50" spans="2:58" x14ac:dyDescent="0.25">
      <c r="B50" t="s">
        <v>429</v>
      </c>
      <c r="D50" t="s">
        <v>380</v>
      </c>
      <c r="BC50" s="130">
        <v>5.101</v>
      </c>
      <c r="BD50" t="s">
        <v>380</v>
      </c>
      <c r="BE50" t="str">
        <f t="shared" si="35"/>
        <v>5.101N</v>
      </c>
      <c r="BF50" t="str">
        <f>IF(OR('Domain 5'!$G$11="SY (yes, strongly related)",'Domain 5'!$G$14="SN (no, such that bias would not be substantially reduced)",'Domain 5'!$G$15="SN (no, such that bias would not be substantially reduced)"),"Very High Risk of Bias","High Risk of Bias")</f>
        <v>High Risk of Bias</v>
      </c>
    </row>
    <row r="51" spans="2:58" x14ac:dyDescent="0.25">
      <c r="B51" t="s">
        <v>455</v>
      </c>
    </row>
    <row r="52" spans="2:58" x14ac:dyDescent="0.25">
      <c r="B52" t="s">
        <v>456</v>
      </c>
    </row>
    <row r="53" spans="2:58" x14ac:dyDescent="0.25">
      <c r="B53" t="s">
        <v>432</v>
      </c>
    </row>
    <row r="55" spans="2:58" x14ac:dyDescent="0.25">
      <c r="B55" t="s">
        <v>457</v>
      </c>
      <c r="D55" t="s">
        <v>458</v>
      </c>
    </row>
    <row r="56" spans="2:58" x14ac:dyDescent="0.25">
      <c r="B56" t="s">
        <v>360</v>
      </c>
      <c r="D56" t="s">
        <v>459</v>
      </c>
    </row>
    <row r="57" spans="2:58" x14ac:dyDescent="0.25">
      <c r="B57" t="s">
        <v>369</v>
      </c>
      <c r="D57" t="s">
        <v>460</v>
      </c>
    </row>
    <row r="58" spans="2:58" x14ac:dyDescent="0.25">
      <c r="B58" t="s">
        <v>461</v>
      </c>
      <c r="D58" t="s">
        <v>462</v>
      </c>
    </row>
    <row r="59" spans="2:58" x14ac:dyDescent="0.25">
      <c r="B59" t="s">
        <v>463</v>
      </c>
    </row>
    <row r="60" spans="2:58" x14ac:dyDescent="0.25">
      <c r="B60" t="s">
        <v>383</v>
      </c>
    </row>
    <row r="62" spans="2:58" x14ac:dyDescent="0.25">
      <c r="B62" t="s">
        <v>457</v>
      </c>
      <c r="D62" s="1" t="s">
        <v>464</v>
      </c>
    </row>
    <row r="63" spans="2:58" x14ac:dyDescent="0.25">
      <c r="B63" t="s">
        <v>360</v>
      </c>
      <c r="D63" t="s">
        <v>436</v>
      </c>
    </row>
    <row r="64" spans="2:58" x14ac:dyDescent="0.25">
      <c r="B64" t="s">
        <v>369</v>
      </c>
      <c r="D64" t="s">
        <v>360</v>
      </c>
    </row>
    <row r="65" spans="2:4" x14ac:dyDescent="0.25">
      <c r="B65" t="s">
        <v>465</v>
      </c>
      <c r="D65" t="s">
        <v>369</v>
      </c>
    </row>
    <row r="66" spans="2:4" x14ac:dyDescent="0.25">
      <c r="B66" t="s">
        <v>449</v>
      </c>
      <c r="D66" t="s">
        <v>372</v>
      </c>
    </row>
    <row r="67" spans="2:4" x14ac:dyDescent="0.25">
      <c r="B67" t="s">
        <v>383</v>
      </c>
      <c r="D67" t="s">
        <v>380</v>
      </c>
    </row>
    <row r="69" spans="2:4" x14ac:dyDescent="0.25">
      <c r="B69" t="s">
        <v>466</v>
      </c>
      <c r="D69" t="s">
        <v>467</v>
      </c>
    </row>
    <row r="70" spans="2:4" x14ac:dyDescent="0.25">
      <c r="B70" t="s">
        <v>365</v>
      </c>
      <c r="D70" t="s">
        <v>468</v>
      </c>
    </row>
    <row r="71" spans="2:4" x14ac:dyDescent="0.25">
      <c r="B71" t="s">
        <v>469</v>
      </c>
      <c r="D71" t="s">
        <v>470</v>
      </c>
    </row>
    <row r="72" spans="2:4" x14ac:dyDescent="0.25">
      <c r="B72" t="s">
        <v>384</v>
      </c>
      <c r="D72" t="s">
        <v>471</v>
      </c>
    </row>
    <row r="73" spans="2:4" x14ac:dyDescent="0.25">
      <c r="B73" t="s">
        <v>368</v>
      </c>
    </row>
    <row r="74" spans="2:4" x14ac:dyDescent="0.25">
      <c r="B74" t="s">
        <v>412</v>
      </c>
    </row>
    <row r="76" spans="2:4" x14ac:dyDescent="0.25">
      <c r="B76" t="s">
        <v>472</v>
      </c>
      <c r="D76" t="s">
        <v>473</v>
      </c>
    </row>
    <row r="77" spans="2:4" x14ac:dyDescent="0.25">
      <c r="B77" t="s">
        <v>436</v>
      </c>
      <c r="D77" t="s">
        <v>436</v>
      </c>
    </row>
    <row r="78" spans="2:4" x14ac:dyDescent="0.25">
      <c r="B78" t="s">
        <v>360</v>
      </c>
      <c r="D78" t="s">
        <v>360</v>
      </c>
    </row>
    <row r="79" spans="2:4" x14ac:dyDescent="0.25">
      <c r="B79" t="s">
        <v>369</v>
      </c>
      <c r="D79" t="s">
        <v>369</v>
      </c>
    </row>
    <row r="80" spans="2:4" x14ac:dyDescent="0.25">
      <c r="B80" t="s">
        <v>372</v>
      </c>
      <c r="D80" t="s">
        <v>400</v>
      </c>
    </row>
    <row r="81" spans="2:4" x14ac:dyDescent="0.25">
      <c r="B81" t="s">
        <v>380</v>
      </c>
      <c r="D81" t="s">
        <v>402</v>
      </c>
    </row>
    <row r="82" spans="2:4" x14ac:dyDescent="0.25">
      <c r="B82" t="s">
        <v>383</v>
      </c>
      <c r="D82" t="s">
        <v>383</v>
      </c>
    </row>
    <row r="84" spans="2:4" x14ac:dyDescent="0.25">
      <c r="B84" t="s">
        <v>474</v>
      </c>
      <c r="D84" t="s">
        <v>444</v>
      </c>
    </row>
    <row r="85" spans="2:4" x14ac:dyDescent="0.25">
      <c r="B85" t="s">
        <v>475</v>
      </c>
      <c r="D85" t="s">
        <v>427</v>
      </c>
    </row>
    <row r="86" spans="2:4" x14ac:dyDescent="0.25">
      <c r="B86" t="s">
        <v>476</v>
      </c>
      <c r="D86" t="s">
        <v>430</v>
      </c>
    </row>
    <row r="87" spans="2:4" x14ac:dyDescent="0.25">
      <c r="B87" t="s">
        <v>471</v>
      </c>
      <c r="D87" t="s">
        <v>372</v>
      </c>
    </row>
    <row r="88" spans="2:4" x14ac:dyDescent="0.25">
      <c r="D88" t="s">
        <v>380</v>
      </c>
    </row>
    <row r="89" spans="2:4" x14ac:dyDescent="0.25">
      <c r="B89" t="s">
        <v>474</v>
      </c>
      <c r="D89" t="s">
        <v>383</v>
      </c>
    </row>
    <row r="90" spans="2:4" x14ac:dyDescent="0.25">
      <c r="B90" t="s">
        <v>475</v>
      </c>
    </row>
    <row r="91" spans="2:4" x14ac:dyDescent="0.25">
      <c r="B91" t="s">
        <v>476</v>
      </c>
    </row>
    <row r="92" spans="2:4" x14ac:dyDescent="0.25">
      <c r="B92" t="s">
        <v>455</v>
      </c>
    </row>
    <row r="93" spans="2:4" x14ac:dyDescent="0.25">
      <c r="B93" t="s">
        <v>456</v>
      </c>
    </row>
    <row r="94" spans="2:4" x14ac:dyDescent="0.25">
      <c r="B94" s="59" t="s">
        <v>471</v>
      </c>
    </row>
    <row r="96" spans="2:4" x14ac:dyDescent="0.25">
      <c r="B96" t="s">
        <v>444</v>
      </c>
      <c r="D96" t="s">
        <v>387</v>
      </c>
    </row>
    <row r="97" spans="2:4" x14ac:dyDescent="0.25">
      <c r="B97" t="s">
        <v>438</v>
      </c>
      <c r="D97" t="s">
        <v>360</v>
      </c>
    </row>
    <row r="98" spans="2:4" x14ac:dyDescent="0.25">
      <c r="B98" t="s">
        <v>440</v>
      </c>
      <c r="D98" t="s">
        <v>369</v>
      </c>
    </row>
    <row r="99" spans="2:4" x14ac:dyDescent="0.25">
      <c r="B99" t="s">
        <v>372</v>
      </c>
      <c r="D99" t="s">
        <v>449</v>
      </c>
    </row>
    <row r="100" spans="2:4" x14ac:dyDescent="0.25">
      <c r="B100" t="s">
        <v>380</v>
      </c>
      <c r="D100" t="s">
        <v>450</v>
      </c>
    </row>
    <row r="101" spans="2:4" x14ac:dyDescent="0.25">
      <c r="B101" t="s">
        <v>383</v>
      </c>
      <c r="D101" t="s">
        <v>383</v>
      </c>
    </row>
  </sheetData>
  <mergeCells count="10">
    <mergeCell ref="BY1:CC1"/>
    <mergeCell ref="BI1:BM1"/>
    <mergeCell ref="BO1:BW1"/>
    <mergeCell ref="F1:P1"/>
    <mergeCell ref="R1:W1"/>
    <mergeCell ref="AJ1:AU1"/>
    <mergeCell ref="AW1:BA1"/>
    <mergeCell ref="BC1:BG1"/>
    <mergeCell ref="X1:AB1"/>
    <mergeCell ref="AD1:AH1"/>
  </mergeCells>
  <conditionalFormatting sqref="A62:C66 D62 D64:D67 CB6:XFD28 CA29:XFD31 A69:C73 D69:D72 A77:C82 D78:D82 A3:F17 H11:H12 J11:K12 N3:R3 H3:L8 N4:N7 H9:K10 H13:L17 A18:L26 A92 A95 T3:W3 P4:R7 T4:T6 V4:W7 N8:R12 U8:W9 V10:W10 U11:W14 V15:W17 N13:S26 U18:W26 A1:X1 AJ1:XFD2 A27:W27 A2:W2 AC2:AC27 AI27:BB27 AC1:AD1 AI1:AI26 BE3:BI3 BE4:BE7 AJ3:BC23 AJ24:BB26 BE32:XFD32 BE27:BY31 A28:BC32 BK3:XFD3 BG4:BI7 BK4:BK7 BM4:XFD5 BM6:BZ7 BE8:BI12 BK8:BZ12 BE13:BZ26 E62:AI66 A67:AI68 E69:AI73 A74:AI76 E77:AI82 A83:AI91 C92:AI92 A96:AI1048576 C95:AI95 A93:AI94 A33:XFD36 A37:AI61 AJ37:XFD1048576">
    <cfRule type="cellIs" dxfId="78" priority="56" operator="equal">
      <formula>"NA"</formula>
    </cfRule>
  </conditionalFormatting>
  <conditionalFormatting sqref="T7:T26">
    <cfRule type="cellIs" dxfId="77" priority="50" operator="equal">
      <formula>"NA"</formula>
    </cfRule>
  </conditionalFormatting>
  <conditionalFormatting sqref="CA6:CA28">
    <cfRule type="cellIs" dxfId="76" priority="44" operator="equal">
      <formula>"NA"</formula>
    </cfRule>
  </conditionalFormatting>
  <conditionalFormatting sqref="BZ27:BZ31">
    <cfRule type="cellIs" dxfId="75" priority="42" operator="equal">
      <formula>"NA"</formula>
    </cfRule>
  </conditionalFormatting>
  <conditionalFormatting sqref="G3:G7">
    <cfRule type="cellIs" dxfId="74" priority="41" operator="equal">
      <formula>"NA"</formula>
    </cfRule>
  </conditionalFormatting>
  <conditionalFormatting sqref="G8:G12">
    <cfRule type="cellIs" dxfId="73" priority="40" operator="equal">
      <formula>"NA"</formula>
    </cfRule>
  </conditionalFormatting>
  <conditionalFormatting sqref="G13:G17">
    <cfRule type="cellIs" dxfId="72" priority="39" operator="equal">
      <formula>"NA"</formula>
    </cfRule>
  </conditionalFormatting>
  <conditionalFormatting sqref="I11:I12">
    <cfRule type="cellIs" dxfId="71" priority="38" operator="equal">
      <formula>"NA"</formula>
    </cfRule>
  </conditionalFormatting>
  <conditionalFormatting sqref="M3:M7">
    <cfRule type="cellIs" dxfId="70" priority="37" operator="equal">
      <formula>"NA"</formula>
    </cfRule>
  </conditionalFormatting>
  <conditionalFormatting sqref="O4:O7">
    <cfRule type="cellIs" dxfId="69" priority="36" operator="equal">
      <formula>"NA"</formula>
    </cfRule>
  </conditionalFormatting>
  <conditionalFormatting sqref="M8:M12">
    <cfRule type="cellIs" dxfId="68" priority="35" operator="equal">
      <formula>"NA"</formula>
    </cfRule>
  </conditionalFormatting>
  <conditionalFormatting sqref="L9:L12">
    <cfRule type="cellIs" dxfId="67" priority="34" operator="equal">
      <formula>"NA"</formula>
    </cfRule>
  </conditionalFormatting>
  <conditionalFormatting sqref="M13:M17">
    <cfRule type="cellIs" dxfId="66" priority="33" operator="equal">
      <formula>"NA"</formula>
    </cfRule>
  </conditionalFormatting>
  <conditionalFormatting sqref="M18:M22">
    <cfRule type="cellIs" dxfId="65" priority="32" operator="equal">
      <formula>"NA"</formula>
    </cfRule>
  </conditionalFormatting>
  <conditionalFormatting sqref="M23:M26">
    <cfRule type="cellIs" dxfId="64" priority="31" operator="equal">
      <formula>"NA"</formula>
    </cfRule>
  </conditionalFormatting>
  <conditionalFormatting sqref="S3:S7">
    <cfRule type="cellIs" dxfId="63" priority="30" operator="equal">
      <formula>"NA"</formula>
    </cfRule>
  </conditionalFormatting>
  <conditionalFormatting sqref="U4:U7">
    <cfRule type="cellIs" dxfId="62" priority="29" operator="equal">
      <formula>"NA"</formula>
    </cfRule>
  </conditionalFormatting>
  <conditionalFormatting sqref="S8:S12">
    <cfRule type="cellIs" dxfId="61" priority="28" operator="equal">
      <formula>"NA"</formula>
    </cfRule>
  </conditionalFormatting>
  <conditionalFormatting sqref="U10">
    <cfRule type="cellIs" dxfId="60" priority="27" operator="equal">
      <formula>"NA"</formula>
    </cfRule>
  </conditionalFormatting>
  <conditionalFormatting sqref="U15:U17">
    <cfRule type="cellIs" dxfId="59" priority="26" operator="equal">
      <formula>"NA"</formula>
    </cfRule>
  </conditionalFormatting>
  <conditionalFormatting sqref="Z3:AB3 Z4:Z6 AB4:AB7 X3:X12 AA8:AB9 AB10 AA11:AB14 AB15:AB17 X13:Y26 AA18:AB26 X2:AB2 X27:AB27">
    <cfRule type="cellIs" dxfId="58" priority="25" operator="equal">
      <formula>"NA"</formula>
    </cfRule>
  </conditionalFormatting>
  <conditionalFormatting sqref="Z7:Z26">
    <cfRule type="cellIs" dxfId="57" priority="24" operator="equal">
      <formula>"NA"</formula>
    </cfRule>
  </conditionalFormatting>
  <conditionalFormatting sqref="Y3:Y7">
    <cfRule type="cellIs" dxfId="56" priority="23" operator="equal">
      <formula>"NA"</formula>
    </cfRule>
  </conditionalFormatting>
  <conditionalFormatting sqref="AA4:AA7">
    <cfRule type="cellIs" dxfId="55" priority="22" operator="equal">
      <formula>"NA"</formula>
    </cfRule>
  </conditionalFormatting>
  <conditionalFormatting sqref="Y8:Y12">
    <cfRule type="cellIs" dxfId="54" priority="21" operator="equal">
      <formula>"NA"</formula>
    </cfRule>
  </conditionalFormatting>
  <conditionalFormatting sqref="AA10">
    <cfRule type="cellIs" dxfId="53" priority="20" operator="equal">
      <formula>"NA"</formula>
    </cfRule>
  </conditionalFormatting>
  <conditionalFormatting sqref="AA15:AA17">
    <cfRule type="cellIs" dxfId="52" priority="19" operator="equal">
      <formula>"NA"</formula>
    </cfRule>
  </conditionalFormatting>
  <conditionalFormatting sqref="AF3:AH3 AF4:AF6 AH4:AH7 AD3:AD12 AG8:AH9 AH10 AG11:AH14 AH15:AH17 AD13:AE26 AG18:AH26 AD2:AH2 AD27:AH27">
    <cfRule type="cellIs" dxfId="51" priority="18" operator="equal">
      <formula>"NA"</formula>
    </cfRule>
  </conditionalFormatting>
  <conditionalFormatting sqref="AF7:AF26">
    <cfRule type="cellIs" dxfId="50" priority="17" operator="equal">
      <formula>"NA"</formula>
    </cfRule>
  </conditionalFormatting>
  <conditionalFormatting sqref="AE3:AE7">
    <cfRule type="cellIs" dxfId="49" priority="16" operator="equal">
      <formula>"NA"</formula>
    </cfRule>
  </conditionalFormatting>
  <conditionalFormatting sqref="AG4:AG7">
    <cfRule type="cellIs" dxfId="48" priority="15" operator="equal">
      <formula>"NA"</formula>
    </cfRule>
  </conditionalFormatting>
  <conditionalFormatting sqref="AE8:AE12">
    <cfRule type="cellIs" dxfId="47" priority="14" operator="equal">
      <formula>"NA"</formula>
    </cfRule>
  </conditionalFormatting>
  <conditionalFormatting sqref="AG10">
    <cfRule type="cellIs" dxfId="46" priority="13" operator="equal">
      <formula>"NA"</formula>
    </cfRule>
  </conditionalFormatting>
  <conditionalFormatting sqref="AG15:AG17">
    <cfRule type="cellIs" dxfId="45" priority="12" operator="equal">
      <formula>"NA"</formula>
    </cfRule>
  </conditionalFormatting>
  <conditionalFormatting sqref="BD3:BD7">
    <cfRule type="cellIs" dxfId="44" priority="11" operator="equal">
      <formula>"NA"</formula>
    </cfRule>
  </conditionalFormatting>
  <conditionalFormatting sqref="BF4:BF7">
    <cfRule type="cellIs" dxfId="43" priority="10" operator="equal">
      <formula>"NA"</formula>
    </cfRule>
  </conditionalFormatting>
  <conditionalFormatting sqref="BD8:BD12">
    <cfRule type="cellIs" dxfId="42" priority="9" operator="equal">
      <formula>"NA"</formula>
    </cfRule>
  </conditionalFormatting>
  <conditionalFormatting sqref="BD13:BD17">
    <cfRule type="cellIs" dxfId="41" priority="8" operator="equal">
      <formula>"NA"</formula>
    </cfRule>
  </conditionalFormatting>
  <conditionalFormatting sqref="BD18:BD22">
    <cfRule type="cellIs" dxfId="40" priority="7" operator="equal">
      <formula>"NA"</formula>
    </cfRule>
  </conditionalFormatting>
  <conditionalFormatting sqref="BD23:BD27">
    <cfRule type="cellIs" dxfId="39" priority="6" operator="equal">
      <formula>"NA"</formula>
    </cfRule>
  </conditionalFormatting>
  <conditionalFormatting sqref="BC24:BC27">
    <cfRule type="cellIs" dxfId="38" priority="5" operator="equal">
      <formula>"NA"</formula>
    </cfRule>
  </conditionalFormatting>
  <conditionalFormatting sqref="BD28:BD32">
    <cfRule type="cellIs" dxfId="37" priority="4" operator="equal">
      <formula>"NA"</formula>
    </cfRule>
  </conditionalFormatting>
  <conditionalFormatting sqref="BJ3:BJ7">
    <cfRule type="cellIs" dxfId="36" priority="3" operator="equal">
      <formula>"NA"</formula>
    </cfRule>
  </conditionalFormatting>
  <conditionalFormatting sqref="BL4:BL7">
    <cfRule type="cellIs" dxfId="35" priority="2" operator="equal">
      <formula>"NA"</formula>
    </cfRule>
  </conditionalFormatting>
  <conditionalFormatting sqref="BJ8:BJ12">
    <cfRule type="cellIs" dxfId="34" priority="1" operator="equal">
      <formula>"NA"</formula>
    </cfRule>
  </conditionalFormatting>
  <pageMargins left="0.7" right="0.7" top="0.75" bottom="0.75" header="0.3" footer="0.3"/>
  <pageSetup orientation="portrait" horizontalDpi="1200" verticalDpi="1200" r:id="rId1"/>
  <ignoredErrors>
    <ignoredError sqref="BZ3:CA3 CC4 CC3 CC5" numberStoredAsText="1"/>
    <ignoredError sqref="O3:O12" calculatedColumn="1"/>
  </ignoredErrors>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88BEF648C53746A8A9372626F7366D" ma:contentTypeVersion="8" ma:contentTypeDescription="Create a new document." ma:contentTypeScope="" ma:versionID="bc63c638f16b0800415da8806b543f99">
  <xsd:schema xmlns:xsd="http://www.w3.org/2001/XMLSchema" xmlns:xs="http://www.w3.org/2001/XMLSchema" xmlns:p="http://schemas.microsoft.com/office/2006/metadata/properties" xmlns:ns2="a86525a8-5c95-43aa-b74f-0355c57cb456" targetNamespace="http://schemas.microsoft.com/office/2006/metadata/properties" ma:root="true" ma:fieldsID="74bf03c08c12f3c9f772b9a529bbe954" ns2:_="">
    <xsd:import namespace="a86525a8-5c95-43aa-b74f-0355c57cb4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525a8-5c95-43aa-b74f-0355c57cb4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C74BBA-8B68-486D-86D5-B3AE39B295F2}">
  <ds:schemaRefs>
    <ds:schemaRef ds:uri="http://schemas.microsoft.com/sharepoint/v3/contenttype/forms"/>
  </ds:schemaRefs>
</ds:datastoreItem>
</file>

<file path=customXml/itemProps2.xml><?xml version="1.0" encoding="utf-8"?>
<ds:datastoreItem xmlns:ds="http://schemas.openxmlformats.org/officeDocument/2006/customXml" ds:itemID="{6E735AA0-51D7-4675-B3E0-019A249D62CD}">
  <ds:schemaRefs>
    <ds:schemaRef ds:uri="http://purl.org/dc/terms/"/>
    <ds:schemaRef ds:uri="a86525a8-5c95-43aa-b74f-0355c57cb45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89783A0A-7F92-4F97-B5EB-8046BC5025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6525a8-5c95-43aa-b74f-0355c57cb4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3</vt:i4>
      </vt:variant>
    </vt:vector>
  </HeadingPairs>
  <TitlesOfParts>
    <vt:vector size="20" baseType="lpstr">
      <vt:lpstr>README</vt:lpstr>
      <vt:lpstr>Planning Stage</vt:lpstr>
      <vt:lpstr>Preliminary Considerations A-D</vt:lpstr>
      <vt:lpstr>Preliminary Considerations E</vt:lpstr>
      <vt:lpstr>Domain 1 vA</vt:lpstr>
      <vt:lpstr>Domain 1 vB</vt:lpstr>
      <vt:lpstr>Domain 2 vA</vt:lpstr>
      <vt:lpstr>Domain 2 vB</vt:lpstr>
      <vt:lpstr>Domain 2 vC</vt:lpstr>
      <vt:lpstr>Domain 3</vt:lpstr>
      <vt:lpstr>Domain 4</vt:lpstr>
      <vt:lpstr>Domain 5</vt:lpstr>
      <vt:lpstr>Domain 6</vt:lpstr>
      <vt:lpstr>Domain 7</vt:lpstr>
      <vt:lpstr>Summary</vt:lpstr>
      <vt:lpstr>Addressing Appropriateness</vt:lpstr>
      <vt:lpstr>Data Validation</vt:lpstr>
      <vt:lpstr>'Preliminary Considerations E'!_Hlk62225186</vt:lpstr>
      <vt:lpstr>'Addressing Appropriateness'!_Ref65485519</vt:lpstr>
      <vt:lpstr>'Addressing Appropriateness'!_Ref71373131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Lemeris, Courtney</dc:creator>
  <cp:keywords/>
  <dc:description/>
  <cp:lastModifiedBy>D679790</cp:lastModifiedBy>
  <cp:revision/>
  <dcterms:created xsi:type="dcterms:W3CDTF">2021-05-05T17:11:01Z</dcterms:created>
  <dcterms:modified xsi:type="dcterms:W3CDTF">2023-02-22T13:56:07Z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0x0101008388BEF648C53746A8A9372626F7366D</vt:lpwstr>
  </property>
</Properties>
</file>