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utoshboob/Library/CloudStorage/Box-Box/UIUC Projects/Integration Sites/Experimental data/5-ALA data/"/>
    </mc:Choice>
  </mc:AlternateContent>
  <xr:revisionPtr revIDLastSave="0" documentId="13_ncr:1_{5D4DEACB-8908-D84B-8E83-B4C8B7CF87FA}" xr6:coauthVersionLast="47" xr6:coauthVersionMax="47" xr10:uidLastSave="{00000000-0000-0000-0000-000000000000}"/>
  <bookViews>
    <workbookView xWindow="1640" yWindow="1980" windowWidth="27160" windowHeight="13020" activeTab="3" xr2:uid="{DC51A797-089C-408A-ADAC-C7C26BA3EE97}"/>
  </bookViews>
  <sheets>
    <sheet name="Sheet1" sheetId="3" r:id="rId1"/>
    <sheet name="Sheet2" sheetId="4" r:id="rId2"/>
    <sheet name="Sheet3" sheetId="2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" i="2" l="1"/>
  <c r="AH9" i="2"/>
  <c r="AH10" i="2"/>
  <c r="AH7" i="2"/>
  <c r="AG8" i="2"/>
  <c r="AG9" i="2"/>
  <c r="AG10" i="2"/>
  <c r="AG7" i="2"/>
  <c r="R15" i="2"/>
  <c r="AE10" i="2"/>
  <c r="AD10" i="2"/>
  <c r="AC10" i="2"/>
  <c r="AE9" i="2"/>
  <c r="AD9" i="2"/>
  <c r="AC9" i="2"/>
  <c r="AE8" i="2"/>
  <c r="AD8" i="2"/>
  <c r="AC8" i="2"/>
  <c r="AE7" i="2"/>
  <c r="AD7" i="2"/>
  <c r="AC7" i="2"/>
  <c r="N7" i="2"/>
  <c r="R7" i="2" s="1"/>
  <c r="R14" i="2" s="1"/>
  <c r="O7" i="2"/>
  <c r="S7" i="2" s="1"/>
  <c r="S14" i="2" s="1"/>
  <c r="N10" i="2"/>
  <c r="R10" i="2" s="1"/>
  <c r="R17" i="2" s="1"/>
  <c r="D15" i="2"/>
  <c r="D16" i="2"/>
  <c r="D17" i="2"/>
  <c r="D18" i="2"/>
  <c r="D19" i="2"/>
  <c r="D20" i="2"/>
  <c r="D21" i="2"/>
  <c r="D22" i="2"/>
  <c r="D23" i="2"/>
  <c r="D24" i="2"/>
  <c r="D25" i="2"/>
  <c r="D14" i="2"/>
  <c r="J7" i="2"/>
  <c r="K7" i="2"/>
  <c r="J8" i="2"/>
  <c r="N8" i="2" s="1"/>
  <c r="R8" i="2" s="1"/>
  <c r="K8" i="2"/>
  <c r="O8" i="2" s="1"/>
  <c r="S8" i="2" s="1"/>
  <c r="S15" i="2" s="1"/>
  <c r="J9" i="2"/>
  <c r="N9" i="2" s="1"/>
  <c r="R9" i="2" s="1"/>
  <c r="R16" i="2" s="1"/>
  <c r="K9" i="2"/>
  <c r="O9" i="2" s="1"/>
  <c r="S9" i="2" s="1"/>
  <c r="S16" i="2" s="1"/>
  <c r="J10" i="2"/>
  <c r="K10" i="2"/>
  <c r="O10" i="2" s="1"/>
  <c r="S10" i="2" s="1"/>
  <c r="S17" i="2" s="1"/>
  <c r="I8" i="2"/>
  <c r="M8" i="2" s="1"/>
  <c r="Q8" i="2" s="1"/>
  <c r="I9" i="2"/>
  <c r="M9" i="2" s="1"/>
  <c r="Q9" i="2" s="1"/>
  <c r="Q16" i="2" s="1"/>
  <c r="I10" i="2"/>
  <c r="M10" i="2" s="1"/>
  <c r="Q10" i="2" s="1"/>
  <c r="I7" i="2"/>
  <c r="M7" i="2" s="1"/>
  <c r="Q7" i="2" s="1"/>
  <c r="C27" i="2"/>
  <c r="V16" i="2" l="1"/>
  <c r="U16" i="2"/>
  <c r="U7" i="2"/>
  <c r="Q14" i="2"/>
  <c r="V7" i="2"/>
  <c r="Q17" i="2"/>
  <c r="U10" i="2"/>
  <c r="V10" i="2"/>
  <c r="Q15" i="2"/>
  <c r="U8" i="2"/>
  <c r="V8" i="2"/>
  <c r="V9" i="2"/>
  <c r="U9" i="2"/>
  <c r="V15" i="2" l="1"/>
  <c r="U15" i="2"/>
  <c r="V17" i="2"/>
  <c r="U17" i="2"/>
  <c r="V14" i="2"/>
  <c r="U14" i="2"/>
</calcChain>
</file>

<file path=xl/sharedStrings.xml><?xml version="1.0" encoding="utf-8"?>
<sst xmlns="http://schemas.openxmlformats.org/spreadsheetml/2006/main" count="51" uniqueCount="21">
  <si>
    <t>Blank</t>
  </si>
  <si>
    <t>mg/L</t>
  </si>
  <si>
    <t>OD535</t>
  </si>
  <si>
    <t>OD535-blank</t>
  </si>
  <si>
    <t>0 copy</t>
  </si>
  <si>
    <t>1 copy</t>
  </si>
  <si>
    <t>2 copy</t>
  </si>
  <si>
    <t>3 copy</t>
  </si>
  <si>
    <t>Calibaration curve</t>
  </si>
  <si>
    <t>ALA (10 diluted)</t>
  </si>
  <si>
    <t>ALA</t>
  </si>
  <si>
    <t>average</t>
  </si>
  <si>
    <t>OD (20 dilution)</t>
  </si>
  <si>
    <t>OD</t>
  </si>
  <si>
    <t>BY4741</t>
  </si>
  <si>
    <t>BY4741 + 1 copy</t>
  </si>
  <si>
    <t>BY4741 + 2 copy</t>
  </si>
  <si>
    <t>BY4741 + 3 copy</t>
  </si>
  <si>
    <t>stdev</t>
  </si>
  <si>
    <t>OD norm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</si>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</sst>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 for 5-ALA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593241469816272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Sheet3!$B$14:$B$25</c:f>
              <c:numCache>
                <c:formatCode>General</c:formatCode>
                <c:ptCount val="12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Sheet3!$D$14:$D$25</c:f>
              <c:numCache>
                <c:formatCode>General</c:formatCode>
                <c:ptCount val="12"/>
                <c:pt idx="0">
                  <c:v>2.68635</c:v>
                </c:pt>
                <c:pt idx="1">
                  <c:v>2.2705500000000001</c:v>
                </c:pt>
                <c:pt idx="2">
                  <c:v>1.78305</c:v>
                </c:pt>
                <c:pt idx="3">
                  <c:v>1.2598500000000001</c:v>
                </c:pt>
                <c:pt idx="4">
                  <c:v>0.64424999999999999</c:v>
                </c:pt>
                <c:pt idx="5">
                  <c:v>-3.5000000000000309E-4</c:v>
                </c:pt>
                <c:pt idx="6">
                  <c:v>2.76735</c:v>
                </c:pt>
                <c:pt idx="7">
                  <c:v>2.3229500000000001</c:v>
                </c:pt>
                <c:pt idx="8">
                  <c:v>1.8431500000000001</c:v>
                </c:pt>
                <c:pt idx="9">
                  <c:v>1.1935500000000001</c:v>
                </c:pt>
                <c:pt idx="10">
                  <c:v>0.64485000000000003</c:v>
                </c:pt>
                <c:pt idx="11">
                  <c:v>3.4999999999999615E-4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4552-8161-1FAB564E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94943"/>
        <c:axId val="2125590783"/>
      </c:scatterChart>
      <c:valAx>
        <c:axId val="21255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5-ALA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90783"/>
        <c:crosses val="autoZero"/>
        <c:crossBetween val="midCat"/>
      </c:valAx>
      <c:valAx>
        <c:axId val="212559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OD535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HEM1 gene copy numbers on 5-ALA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Sheet3!$N$14:$N$17</c:f>
                <c:numCache>
                  <c:formatCode>General</c:formatCode>
                  <c:ptCount val="4"/>
                  <c:pt idx="0">
                    <c:v>0.29198801714198552</c:v>
                  </c:pt>
                  <c:pt idx="1">
                    <c:v>0.99263730492251168</c:v>
                  </c:pt>
                  <c:pt idx="2">
                    <c:v>1.5062197917109705</c:v>
                  </c:pt>
                  <c:pt idx="3">
                    <c:v>0.91514395478912292</c:v>
                  </c:pt>
                </c:numCache>
              </c:numRef>
            </c:plus>
            <c:minus>
              <c:numRef>
                <c:f>Sheet3!$N$14:$N$17</c:f>
                <c:numCache>
                  <c:formatCode>General</c:formatCode>
                  <c:ptCount val="4"/>
                  <c:pt idx="0">
                    <c:v>0.29198801714198552</c:v>
                  </c:pt>
                  <c:pt idx="1">
                    <c:v>0.99263730492251168</c:v>
                  </c:pt>
                  <c:pt idx="2">
                    <c:v>1.5062197917109705</c:v>
                  </c:pt>
                  <c:pt idx="3">
                    <c:v>0.91514395478912292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Sheet3!$L$14:$L$17</c:f>
              <c:strCache>
                <c:ptCount val="4"/>
                <c:pt idx="0">
                  <c:v>BY4741</c:v>
                </c:pt>
                <c:pt idx="1">
                  <c:v>BY4741 + 1 copy</c:v>
                </c:pt>
                <c:pt idx="2">
                  <c:v>BY4741 + 2 copy</c:v>
                </c:pt>
                <c:pt idx="3">
                  <c:v>BY4741 + 3 copy</c:v>
                </c:pt>
              </c:strCache>
            </c:strRef>
          </c:cat>
          <c:val>
            <c:numRef>
              <c:f>Sheet3!$M$14:$M$17</c:f>
              <c:numCache>
                <c:formatCode>General</c:formatCode>
                <c:ptCount val="4"/>
                <c:pt idx="0">
                  <c:v>11.219298245614034</c:v>
                </c:pt>
                <c:pt idx="1">
                  <c:v>16.716374269005843</c:v>
                </c:pt>
                <c:pt idx="2">
                  <c:v>23.956140350877192</c:v>
                </c:pt>
                <c:pt idx="3">
                  <c:v>29.008771929824562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F648-9FA3-0DC15281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006255"/>
        <c:axId val="2130209999"/>
      </c:barChart>
      <c:catAx>
        <c:axId val="21300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09999"/>
        <c:crosses val="autoZero"/>
        <c:auto val="1"/>
        <c:lblAlgn val="ctr"/>
        <c:lblOffset val="100"/>
        <c:noMultiLvlLbl val="0"/>
      </c:catAx>
      <c:valAx>
        <c:axId val="21302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5-ALA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HEM1 gene copy numbers on 5-ALA production (Normalized by OD)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Sheet3!$V$14:$V$17</c:f>
                <c:numCache>
                  <c:formatCode>General</c:formatCode>
                  <c:ptCount val="4"/>
                  <c:pt idx="0">
                    <c:v>3.5436215132964605E-2</c:v>
                  </c:pt>
                  <c:pt idx="1">
                    <c:v>0.23554869841004392</c:v>
                  </c:pt>
                  <c:pt idx="2">
                    <c:v>0.1261002435234439</c:v>
                  </c:pt>
                  <c:pt idx="3">
                    <c:v>0.10290023528081685</c:v>
                  </c:pt>
                </c:numCache>
              </c:numRef>
            </c:plus>
            <c:minus>
              <c:numRef>
                <c:f>Sheet3!$V$14:$V$17</c:f>
                <c:numCache>
                  <c:formatCode>General</c:formatCode>
                  <c:ptCount val="4"/>
                  <c:pt idx="0">
                    <c:v>3.5436215132964605E-2</c:v>
                  </c:pt>
                  <c:pt idx="1">
                    <c:v>0.23554869841004392</c:v>
                  </c:pt>
                  <c:pt idx="2">
                    <c:v>0.1261002435234439</c:v>
                  </c:pt>
                  <c:pt idx="3">
                    <c:v>0.10290023528081685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Sheet3!$T$14:$T$17</c:f>
              <c:strCache>
                <c:ptCount val="4"/>
                <c:pt idx="0">
                  <c:v>BY4741</c:v>
                </c:pt>
                <c:pt idx="1">
                  <c:v>BY4741 + 1 copy</c:v>
                </c:pt>
                <c:pt idx="2">
                  <c:v>BY4741 + 2 copy</c:v>
                </c:pt>
                <c:pt idx="3">
                  <c:v>BY4741 + 3 copy</c:v>
                </c:pt>
              </c:strCache>
            </c:strRef>
          </c:cat>
          <c:val>
            <c:numRef>
              <c:f>Sheet3!$U$14:$U$17</c:f>
              <c:numCache>
                <c:formatCode>General</c:formatCode>
                <c:ptCount val="4"/>
                <c:pt idx="0">
                  <c:v>1.9125582347896011</c:v>
                </c:pt>
                <c:pt idx="1">
                  <c:v>3.0694029776724197</c:v>
                </c:pt>
                <c:pt idx="2">
                  <c:v>4.4425790809915684</c:v>
                </c:pt>
                <c:pt idx="3">
                  <c:v>5.1208514284279589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D-1A43-B1DF-C1909A391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439839"/>
        <c:axId val="1708441567"/>
      </c:barChart>
      <c:catAx>
        <c:axId val="17084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41567"/>
        <c:crosses val="autoZero"/>
        <c:auto val="1"/>
        <c:lblAlgn val="ctr"/>
        <c:lblOffset val="100"/>
        <c:noMultiLvlLbl val="0"/>
      </c:catAx>
      <c:valAx>
        <c:axId val="17084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5-ALA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7711</xdr:colOff>
      <xdr:row>7</xdr:row>
      <xdr:rowOff>186341</xdr:rowOff>
    </xdr:from>
    <xdr:to>
      <xdr:col>12</xdr:col>
      <xdr:colOff>392945</xdr:colOff>
      <xdr:row>22</xdr:row>
      <xdr:rowOff>78090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8690C-8E2F-4D4F-9A98-2F6E22F79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428171</xdr:colOff>
      <xdr:row>11</xdr:row>
      <xdr:rowOff>62290</xdr:rowOff>
    </xdr:from>
    <xdr:to>
      <xdr:col>21</xdr:col>
      <xdr:colOff>237671</xdr:colOff>
      <xdr:row>25</xdr:row>
      <xdr:rowOff>53823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07166-E43A-2F71-7BCA-7575252CC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20</xdr:row>
      <xdr:rowOff>127000</xdr:rowOff>
    </xdr:from>
    <xdr:to>
      <xdr:col>24</xdr:col>
      <xdr:colOff>666750</xdr:colOff>
      <xdr:row>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EBD7F-68D4-0E0E-BA4E-0AFA330F2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FB12-4004-DD4D-A528-FB206DAF11DC}">
  <dimension ref="A1:C5"/>
  <sheetViews>
    <sheetView workbookViewId="0">
      <selection activeCell="B1" sqref="B1:C1"/>
    </sheetView>
  </sheetViews>
  <sheetFormatPr baseColWidth="10" defaultRowHeight="15" x14ac:dyDescent="0.2"/>
  <sheetData>
    <row r="1" spans="1:3" x14ac:dyDescent="0.2">
      <c r="A1" t="s">
        <v>20</v>
      </c>
      <c r="B1" t="s">
        <v>11</v>
      </c>
      <c r="C1" t="s">
        <v>18</v>
      </c>
    </row>
    <row r="2" spans="1:3" x14ac:dyDescent="0.2">
      <c r="A2" t="s">
        <v>14</v>
      </c>
      <c r="B2">
        <v>11.219298245614034</v>
      </c>
      <c r="C2">
        <v>0.29198801714198552</v>
      </c>
    </row>
    <row r="3" spans="1:3" x14ac:dyDescent="0.2">
      <c r="A3" t="s">
        <v>15</v>
      </c>
      <c r="B3">
        <v>16.716374269005843</v>
      </c>
      <c r="C3">
        <v>0.99263730492251168</v>
      </c>
    </row>
    <row r="4" spans="1:3" x14ac:dyDescent="0.2">
      <c r="A4" t="s">
        <v>16</v>
      </c>
      <c r="B4">
        <v>23.956140350877192</v>
      </c>
      <c r="C4">
        <v>1.5062197917109705</v>
      </c>
    </row>
    <row r="5" spans="1:3" x14ac:dyDescent="0.2">
      <c r="A5" t="s">
        <v>17</v>
      </c>
      <c r="B5">
        <v>29.008771929824562</v>
      </c>
      <c r="C5">
        <v>0.91514395478912292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0A37-9C20-2B45-8B57-E2503C882D3A}">
  <dimension ref="A1:C5"/>
  <sheetViews>
    <sheetView workbookViewId="0">
      <selection activeCell="C10" sqref="C10"/>
    </sheetView>
  </sheetViews>
  <sheetFormatPr baseColWidth="10" defaultRowHeight="15" x14ac:dyDescent="0.2"/>
  <sheetData>
    <row r="1" spans="1:3" x14ac:dyDescent="0.2">
      <c r="A1" t="s">
        <v>20</v>
      </c>
      <c r="B1" t="s">
        <v>11</v>
      </c>
      <c r="C1" t="s">
        <v>18</v>
      </c>
    </row>
    <row r="2" spans="1:3" x14ac:dyDescent="0.2">
      <c r="A2" t="s">
        <v>14</v>
      </c>
      <c r="B2">
        <v>5.8693333333333335</v>
      </c>
      <c r="C2">
        <v>0.26249063475357198</v>
      </c>
    </row>
    <row r="3" spans="1:3" x14ac:dyDescent="0.2">
      <c r="A3" t="s">
        <v>15</v>
      </c>
      <c r="B3">
        <v>5.4739999999999993</v>
      </c>
      <c r="C3">
        <v>0.60962611492618957</v>
      </c>
    </row>
    <row r="4" spans="1:3" x14ac:dyDescent="0.2">
      <c r="A4" t="s">
        <v>16</v>
      </c>
      <c r="B4">
        <v>5.4013333333333335</v>
      </c>
      <c r="C4">
        <v>0.48145750937474557</v>
      </c>
    </row>
    <row r="5" spans="1:3" x14ac:dyDescent="0.2">
      <c r="A5" t="s">
        <v>17</v>
      </c>
      <c r="B5">
        <v>5.6679999999999993</v>
      </c>
      <c r="C5">
        <v>0.2716468295415938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026A-C0EC-48C8-943A-A35320F28F8B}">
  <dimension ref="B5:AH27"/>
  <sheetViews>
    <sheetView topLeftCell="A6" zoomScaleNormal="70" workbookViewId="0">
      <selection activeCell="B13" sqref="B13:D25"/>
    </sheetView>
  </sheetViews>
  <sheetFormatPr baseColWidth="10" defaultColWidth="8.83203125" defaultRowHeight="15" x14ac:dyDescent="0.2"/>
  <cols>
    <col min="4" max="4" width="12.33203125" bestFit="1" customWidth="1"/>
  </cols>
  <sheetData>
    <row r="5" spans="2:34" x14ac:dyDescent="0.2">
      <c r="E5" t="s">
        <v>2</v>
      </c>
      <c r="I5" t="s">
        <v>3</v>
      </c>
      <c r="M5" t="s">
        <v>9</v>
      </c>
      <c r="Q5" t="s">
        <v>10</v>
      </c>
      <c r="U5" t="s">
        <v>11</v>
      </c>
      <c r="V5" t="s">
        <v>18</v>
      </c>
      <c r="Y5" t="s">
        <v>12</v>
      </c>
      <c r="AC5" t="s">
        <v>13</v>
      </c>
    </row>
    <row r="6" spans="2:34" x14ac:dyDescent="0.2">
      <c r="E6">
        <v>1</v>
      </c>
      <c r="F6">
        <v>2</v>
      </c>
      <c r="G6">
        <v>3</v>
      </c>
      <c r="I6">
        <v>1</v>
      </c>
      <c r="J6">
        <v>2</v>
      </c>
      <c r="K6">
        <v>3</v>
      </c>
      <c r="M6">
        <v>1</v>
      </c>
      <c r="N6">
        <v>2</v>
      </c>
      <c r="O6">
        <v>3</v>
      </c>
      <c r="Q6">
        <v>1</v>
      </c>
      <c r="R6">
        <v>2</v>
      </c>
      <c r="S6">
        <v>3</v>
      </c>
      <c r="Y6">
        <v>1</v>
      </c>
      <c r="Z6">
        <v>2</v>
      </c>
      <c r="AA6">
        <v>3</v>
      </c>
      <c r="AC6">
        <v>1</v>
      </c>
      <c r="AD6">
        <v>2</v>
      </c>
      <c r="AE6">
        <v>3</v>
      </c>
    </row>
    <row r="7" spans="2:34" x14ac:dyDescent="0.2">
      <c r="D7" t="s">
        <v>4</v>
      </c>
      <c r="E7">
        <v>0.104</v>
      </c>
      <c r="F7">
        <v>0.1014</v>
      </c>
      <c r="G7">
        <v>0.1009</v>
      </c>
      <c r="I7">
        <f>E7-0.03815</f>
        <v>6.5849999999999992E-2</v>
      </c>
      <c r="J7">
        <f t="shared" ref="J7:K10" si="0">F7-0.03815</f>
        <v>6.3250000000000001E-2</v>
      </c>
      <c r="K7">
        <f t="shared" si="0"/>
        <v>6.275E-2</v>
      </c>
      <c r="M7">
        <f>I7/0.057</f>
        <v>1.1552631578947365</v>
      </c>
      <c r="N7">
        <f t="shared" ref="N7:O10" si="1">J7/0.057</f>
        <v>1.1096491228070176</v>
      </c>
      <c r="O7">
        <f t="shared" si="1"/>
        <v>1.1008771929824561</v>
      </c>
      <c r="Q7">
        <f>M7*10</f>
        <v>11.552631578947366</v>
      </c>
      <c r="R7">
        <f t="shared" ref="R7:S7" si="2">N7*10</f>
        <v>11.096491228070175</v>
      </c>
      <c r="S7">
        <f t="shared" si="2"/>
        <v>11.008771929824562</v>
      </c>
      <c r="U7">
        <f>AVERAGE(Q7:S7)</f>
        <v>11.219298245614034</v>
      </c>
      <c r="V7">
        <f>STDEV(Q7:S7)</f>
        <v>0.29198801714198552</v>
      </c>
      <c r="X7" t="s">
        <v>4</v>
      </c>
      <c r="Y7">
        <v>0.30859999999999999</v>
      </c>
      <c r="Z7">
        <v>0.28660000000000002</v>
      </c>
      <c r="AA7">
        <v>0.28520000000000001</v>
      </c>
      <c r="AC7">
        <f>Y7*20</f>
        <v>6.1719999999999997</v>
      </c>
      <c r="AD7">
        <f t="shared" ref="AD7:AE10" si="3">Z7*20</f>
        <v>5.7320000000000002</v>
      </c>
      <c r="AE7">
        <f t="shared" si="3"/>
        <v>5.7040000000000006</v>
      </c>
      <c r="AG7">
        <f>AVERAGE(AC7:AE7)</f>
        <v>5.8693333333333335</v>
      </c>
      <c r="AH7">
        <f>STDEV(AC7:AE7)</f>
        <v>0.26249063475357198</v>
      </c>
    </row>
    <row r="8" spans="2:34" x14ac:dyDescent="0.2">
      <c r="D8" t="s">
        <v>5</v>
      </c>
      <c r="E8">
        <v>0.13189999999999999</v>
      </c>
      <c r="F8">
        <v>0.13969999999999999</v>
      </c>
      <c r="G8">
        <v>0.12870000000000001</v>
      </c>
      <c r="I8">
        <f t="shared" ref="I8:I10" si="4">E8-0.03815</f>
        <v>9.3749999999999986E-2</v>
      </c>
      <c r="J8">
        <f t="shared" si="0"/>
        <v>0.10154999999999999</v>
      </c>
      <c r="K8">
        <f t="shared" si="0"/>
        <v>9.0550000000000005E-2</v>
      </c>
      <c r="M8">
        <f t="shared" ref="M8:M9" si="5">I8/0.057</f>
        <v>1.6447368421052628</v>
      </c>
      <c r="N8">
        <f t="shared" si="1"/>
        <v>1.7815789473684207</v>
      </c>
      <c r="O8">
        <f t="shared" si="1"/>
        <v>1.5885964912280701</v>
      </c>
      <c r="Q8">
        <f t="shared" ref="Q8:Q10" si="6">M8*10</f>
        <v>16.44736842105263</v>
      </c>
      <c r="R8">
        <f t="shared" ref="R8:R10" si="7">N8*10</f>
        <v>17.815789473684205</v>
      </c>
      <c r="S8">
        <f t="shared" ref="S8:S10" si="8">O8*10</f>
        <v>15.885964912280702</v>
      </c>
      <c r="U8">
        <f t="shared" ref="U8:U10" si="9">AVERAGE(Q8:S8)</f>
        <v>16.716374269005843</v>
      </c>
      <c r="V8">
        <f t="shared" ref="V8:V10" si="10">STDEV(Q8:S8)</f>
        <v>0.99263730492251168</v>
      </c>
      <c r="X8" t="s">
        <v>5</v>
      </c>
      <c r="Y8">
        <v>0.28720000000000001</v>
      </c>
      <c r="Z8">
        <v>0.29509999999999997</v>
      </c>
      <c r="AA8">
        <v>0.23880000000000001</v>
      </c>
      <c r="AC8">
        <f t="shared" ref="AC8:AC10" si="11">Y8*20</f>
        <v>5.7439999999999998</v>
      </c>
      <c r="AD8">
        <f t="shared" si="3"/>
        <v>5.9019999999999992</v>
      </c>
      <c r="AE8">
        <f t="shared" si="3"/>
        <v>4.7759999999999998</v>
      </c>
      <c r="AG8">
        <f t="shared" ref="AG8:AG10" si="12">AVERAGE(AC8:AE8)</f>
        <v>5.4739999999999993</v>
      </c>
      <c r="AH8">
        <f t="shared" ref="AH8:AH10" si="13">STDEV(AC8:AE8)</f>
        <v>0.60962611492618957</v>
      </c>
    </row>
    <row r="9" spans="2:34" x14ac:dyDescent="0.2">
      <c r="D9" t="s">
        <v>6</v>
      </c>
      <c r="E9">
        <v>0.1792</v>
      </c>
      <c r="F9">
        <v>0.1648</v>
      </c>
      <c r="G9">
        <v>0.18010000000000001</v>
      </c>
      <c r="I9">
        <f t="shared" si="4"/>
        <v>0.14105000000000001</v>
      </c>
      <c r="J9">
        <f t="shared" si="0"/>
        <v>0.12664999999999998</v>
      </c>
      <c r="K9">
        <f t="shared" si="0"/>
        <v>0.14195000000000002</v>
      </c>
      <c r="M9">
        <f t="shared" si="5"/>
        <v>2.4745614035087722</v>
      </c>
      <c r="N9">
        <f t="shared" si="1"/>
        <v>2.221929824561403</v>
      </c>
      <c r="O9">
        <f t="shared" si="1"/>
        <v>2.4903508771929825</v>
      </c>
      <c r="Q9">
        <f t="shared" si="6"/>
        <v>24.745614035087723</v>
      </c>
      <c r="R9">
        <f t="shared" si="7"/>
        <v>22.219298245614031</v>
      </c>
      <c r="S9">
        <f t="shared" si="8"/>
        <v>24.903508771929825</v>
      </c>
      <c r="U9">
        <f t="shared" si="9"/>
        <v>23.956140350877192</v>
      </c>
      <c r="V9">
        <f t="shared" si="10"/>
        <v>1.5062197917109705</v>
      </c>
      <c r="X9" t="s">
        <v>6</v>
      </c>
      <c r="Y9">
        <v>0.28010000000000002</v>
      </c>
      <c r="Z9">
        <v>0.24260000000000001</v>
      </c>
      <c r="AA9">
        <v>0.28749999999999998</v>
      </c>
      <c r="AC9">
        <f t="shared" si="11"/>
        <v>5.6020000000000003</v>
      </c>
      <c r="AD9">
        <f t="shared" si="3"/>
        <v>4.8520000000000003</v>
      </c>
      <c r="AE9">
        <f t="shared" si="3"/>
        <v>5.75</v>
      </c>
      <c r="AG9">
        <f t="shared" si="12"/>
        <v>5.4013333333333335</v>
      </c>
      <c r="AH9">
        <f t="shared" si="13"/>
        <v>0.48145750937474557</v>
      </c>
    </row>
    <row r="10" spans="2:34" x14ac:dyDescent="0.2">
      <c r="D10" t="s">
        <v>7</v>
      </c>
      <c r="E10">
        <v>0.2016</v>
      </c>
      <c r="F10">
        <v>0.2094</v>
      </c>
      <c r="G10">
        <v>0.19950000000000001</v>
      </c>
      <c r="I10">
        <f t="shared" si="4"/>
        <v>0.16344999999999998</v>
      </c>
      <c r="J10">
        <f t="shared" si="0"/>
        <v>0.17125000000000001</v>
      </c>
      <c r="K10">
        <f t="shared" si="0"/>
        <v>0.16134999999999999</v>
      </c>
      <c r="M10">
        <f>I10/0.057</f>
        <v>2.8675438596491225</v>
      </c>
      <c r="N10">
        <f t="shared" si="1"/>
        <v>3.0043859649122808</v>
      </c>
      <c r="O10">
        <f t="shared" si="1"/>
        <v>2.8307017543859647</v>
      </c>
      <c r="Q10">
        <f t="shared" si="6"/>
        <v>28.675438596491226</v>
      </c>
      <c r="R10">
        <f t="shared" si="7"/>
        <v>30.043859649122808</v>
      </c>
      <c r="S10">
        <f t="shared" si="8"/>
        <v>28.307017543859647</v>
      </c>
      <c r="U10">
        <f t="shared" si="9"/>
        <v>29.008771929824562</v>
      </c>
      <c r="V10">
        <f t="shared" si="10"/>
        <v>0.91514395478912292</v>
      </c>
      <c r="X10" t="s">
        <v>7</v>
      </c>
      <c r="Y10">
        <v>0.2742</v>
      </c>
      <c r="Z10">
        <v>0.29899999999999999</v>
      </c>
      <c r="AA10">
        <v>0.27700000000000002</v>
      </c>
      <c r="AC10">
        <f t="shared" si="11"/>
        <v>5.484</v>
      </c>
      <c r="AD10">
        <f t="shared" si="3"/>
        <v>5.9799999999999995</v>
      </c>
      <c r="AE10">
        <f t="shared" si="3"/>
        <v>5.5400000000000009</v>
      </c>
      <c r="AG10">
        <f t="shared" si="12"/>
        <v>5.6679999999999993</v>
      </c>
      <c r="AH10">
        <f t="shared" si="13"/>
        <v>0.2716468295415938</v>
      </c>
    </row>
    <row r="12" spans="2:34" x14ac:dyDescent="0.2">
      <c r="B12" t="s">
        <v>8</v>
      </c>
    </row>
    <row r="13" spans="2:34" x14ac:dyDescent="0.2">
      <c r="B13" t="s">
        <v>1</v>
      </c>
      <c r="C13" t="s">
        <v>2</v>
      </c>
      <c r="D13" t="s">
        <v>3</v>
      </c>
      <c r="M13" t="s">
        <v>11</v>
      </c>
      <c r="N13" t="s">
        <v>18</v>
      </c>
      <c r="Q13" t="s">
        <v>19</v>
      </c>
      <c r="U13" t="s">
        <v>11</v>
      </c>
      <c r="V13" t="s">
        <v>18</v>
      </c>
    </row>
    <row r="14" spans="2:34" x14ac:dyDescent="0.2">
      <c r="B14">
        <v>50</v>
      </c>
      <c r="C14">
        <v>2.7244999999999999</v>
      </c>
      <c r="D14">
        <f>C14-0.03815</f>
        <v>2.68635</v>
      </c>
      <c r="L14" t="s">
        <v>14</v>
      </c>
      <c r="M14">
        <v>11.219298245614034</v>
      </c>
      <c r="N14">
        <v>0.29198801714198552</v>
      </c>
      <c r="Q14">
        <f>Q7/AC7</f>
        <v>1.8717808779888798</v>
      </c>
      <c r="R14">
        <f>R7/AD7</f>
        <v>1.9358847222732334</v>
      </c>
      <c r="S14">
        <f>S7/AE7</f>
        <v>1.93000910410669</v>
      </c>
      <c r="T14" t="s">
        <v>14</v>
      </c>
      <c r="U14">
        <f>AVERAGE(Q14:S14)</f>
        <v>1.9125582347896011</v>
      </c>
      <c r="V14">
        <f>STDEV(Q14:S14)</f>
        <v>3.5436215132964605E-2</v>
      </c>
    </row>
    <row r="15" spans="2:34" x14ac:dyDescent="0.2">
      <c r="B15">
        <v>40</v>
      </c>
      <c r="C15">
        <v>2.3087</v>
      </c>
      <c r="D15">
        <f t="shared" ref="D15:D25" si="14">C15-0.03815</f>
        <v>2.2705500000000001</v>
      </c>
      <c r="L15" t="s">
        <v>15</v>
      </c>
      <c r="M15">
        <v>16.716374269005843</v>
      </c>
      <c r="N15">
        <v>0.99263730492251168</v>
      </c>
      <c r="Q15">
        <f t="shared" ref="Q15:Q17" si="15">Q8/AC8</f>
        <v>2.8633997947515026</v>
      </c>
      <c r="R15">
        <f t="shared" ref="R15:S17" si="16">R8/AD8</f>
        <v>3.0186020795805164</v>
      </c>
      <c r="S15">
        <f t="shared" si="16"/>
        <v>3.3262070586852395</v>
      </c>
      <c r="T15" t="s">
        <v>15</v>
      </c>
      <c r="U15">
        <f t="shared" ref="U15:U17" si="17">AVERAGE(Q15:S15)</f>
        <v>3.0694029776724197</v>
      </c>
      <c r="V15">
        <f t="shared" ref="V15:V17" si="18">STDEV(Q15:S15)</f>
        <v>0.23554869841004392</v>
      </c>
    </row>
    <row r="16" spans="2:34" x14ac:dyDescent="0.2">
      <c r="B16">
        <v>30</v>
      </c>
      <c r="C16">
        <v>1.8211999999999999</v>
      </c>
      <c r="D16">
        <f t="shared" si="14"/>
        <v>1.78305</v>
      </c>
      <c r="L16" t="s">
        <v>16</v>
      </c>
      <c r="M16">
        <v>23.956140350877192</v>
      </c>
      <c r="N16">
        <v>1.5062197917109705</v>
      </c>
      <c r="Q16">
        <f t="shared" si="15"/>
        <v>4.4172820483912387</v>
      </c>
      <c r="R16">
        <f t="shared" si="16"/>
        <v>4.5794101907695852</v>
      </c>
      <c r="S16">
        <f t="shared" si="16"/>
        <v>4.331045003813883</v>
      </c>
      <c r="T16" t="s">
        <v>16</v>
      </c>
      <c r="U16">
        <f t="shared" si="17"/>
        <v>4.4425790809915684</v>
      </c>
      <c r="V16">
        <f t="shared" si="18"/>
        <v>0.1261002435234439</v>
      </c>
    </row>
    <row r="17" spans="2:22" x14ac:dyDescent="0.2">
      <c r="B17">
        <v>20</v>
      </c>
      <c r="C17">
        <v>1.298</v>
      </c>
      <c r="D17">
        <f t="shared" si="14"/>
        <v>1.2598500000000001</v>
      </c>
      <c r="L17" t="s">
        <v>17</v>
      </c>
      <c r="M17">
        <v>29.008771929824562</v>
      </c>
      <c r="N17">
        <v>0.91514395478912292</v>
      </c>
      <c r="Q17">
        <f t="shared" si="15"/>
        <v>5.2289275340064236</v>
      </c>
      <c r="R17">
        <f t="shared" si="16"/>
        <v>5.0240567975121753</v>
      </c>
      <c r="S17">
        <f t="shared" si="16"/>
        <v>5.1095699537652788</v>
      </c>
      <c r="T17" t="s">
        <v>17</v>
      </c>
      <c r="U17">
        <f t="shared" si="17"/>
        <v>5.1208514284279589</v>
      </c>
      <c r="V17">
        <f t="shared" si="18"/>
        <v>0.10290023528081685</v>
      </c>
    </row>
    <row r="18" spans="2:22" x14ac:dyDescent="0.2">
      <c r="B18">
        <v>10</v>
      </c>
      <c r="C18">
        <v>0.68240000000000001</v>
      </c>
      <c r="D18">
        <f t="shared" si="14"/>
        <v>0.64424999999999999</v>
      </c>
    </row>
    <row r="19" spans="2:22" x14ac:dyDescent="0.2">
      <c r="B19">
        <v>0</v>
      </c>
      <c r="C19">
        <v>3.78E-2</v>
      </c>
      <c r="D19">
        <f t="shared" si="14"/>
        <v>-3.5000000000000309E-4</v>
      </c>
    </row>
    <row r="20" spans="2:22" x14ac:dyDescent="0.2">
      <c r="B20">
        <v>50</v>
      </c>
      <c r="C20">
        <v>2.8054999999999999</v>
      </c>
      <c r="D20">
        <f t="shared" si="14"/>
        <v>2.76735</v>
      </c>
    </row>
    <row r="21" spans="2:22" x14ac:dyDescent="0.2">
      <c r="B21">
        <v>40</v>
      </c>
      <c r="C21">
        <v>2.3611</v>
      </c>
      <c r="D21">
        <f t="shared" si="14"/>
        <v>2.3229500000000001</v>
      </c>
    </row>
    <row r="22" spans="2:22" x14ac:dyDescent="0.2">
      <c r="B22">
        <v>30</v>
      </c>
      <c r="C22">
        <v>1.8813</v>
      </c>
      <c r="D22">
        <f t="shared" si="14"/>
        <v>1.8431500000000001</v>
      </c>
    </row>
    <row r="23" spans="2:22" x14ac:dyDescent="0.2">
      <c r="B23">
        <v>20</v>
      </c>
      <c r="C23">
        <v>1.2317</v>
      </c>
      <c r="D23">
        <f t="shared" si="14"/>
        <v>1.1935500000000001</v>
      </c>
    </row>
    <row r="24" spans="2:22" x14ac:dyDescent="0.2">
      <c r="B24">
        <v>10</v>
      </c>
      <c r="C24">
        <v>0.68300000000000005</v>
      </c>
      <c r="D24">
        <f t="shared" si="14"/>
        <v>0.64485000000000003</v>
      </c>
    </row>
    <row r="25" spans="2:22" x14ac:dyDescent="0.2">
      <c r="B25">
        <v>0</v>
      </c>
      <c r="C25">
        <v>3.85E-2</v>
      </c>
      <c r="D25">
        <f t="shared" si="14"/>
        <v>3.4999999999999615E-4</v>
      </c>
    </row>
    <row r="27" spans="2:22" x14ac:dyDescent="0.2">
      <c r="B27" t="s">
        <v>0</v>
      </c>
      <c r="C27" s="1">
        <f>(C25+C19)/2</f>
        <v>3.8150000000000003E-2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F0DE-7680-BB4C-B00C-96D308F41273}">
  <dimension ref="A1:C13"/>
  <sheetViews>
    <sheetView tabSelected="1" workbookViewId="0">
      <selection activeCell="G18" sqref="G18"/>
    </sheetView>
  </sheetViews>
  <sheetFormatPr baseColWidth="10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50</v>
      </c>
      <c r="B2">
        <v>2.7244999999999999</v>
      </c>
      <c r="C2">
        <v>2.68635</v>
      </c>
    </row>
    <row r="3" spans="1:3" x14ac:dyDescent="0.2">
      <c r="A3">
        <v>40</v>
      </c>
      <c r="B3">
        <v>2.3087</v>
      </c>
      <c r="C3">
        <v>2.2705500000000001</v>
      </c>
    </row>
    <row r="4" spans="1:3" x14ac:dyDescent="0.2">
      <c r="A4">
        <v>30</v>
      </c>
      <c r="B4">
        <v>1.8211999999999999</v>
      </c>
      <c r="C4">
        <v>1.78305</v>
      </c>
    </row>
    <row r="5" spans="1:3" x14ac:dyDescent="0.2">
      <c r="A5">
        <v>20</v>
      </c>
      <c r="B5">
        <v>1.298</v>
      </c>
      <c r="C5">
        <v>1.2598500000000001</v>
      </c>
    </row>
    <row r="6" spans="1:3" x14ac:dyDescent="0.2">
      <c r="A6">
        <v>10</v>
      </c>
      <c r="B6">
        <v>0.68240000000000001</v>
      </c>
      <c r="C6">
        <v>0.64424999999999999</v>
      </c>
    </row>
    <row r="7" spans="1:3" x14ac:dyDescent="0.2">
      <c r="A7">
        <v>0</v>
      </c>
      <c r="B7">
        <v>3.78E-2</v>
      </c>
      <c r="C7">
        <v>-3.5000000000000309E-4</v>
      </c>
    </row>
    <row r="8" spans="1:3" x14ac:dyDescent="0.2">
      <c r="A8">
        <v>50</v>
      </c>
      <c r="B8">
        <v>2.8054999999999999</v>
      </c>
      <c r="C8">
        <v>2.76735</v>
      </c>
    </row>
    <row r="9" spans="1:3" x14ac:dyDescent="0.2">
      <c r="A9">
        <v>40</v>
      </c>
      <c r="B9">
        <v>2.3611</v>
      </c>
      <c r="C9">
        <v>2.3229500000000001</v>
      </c>
    </row>
    <row r="10" spans="1:3" x14ac:dyDescent="0.2">
      <c r="A10">
        <v>30</v>
      </c>
      <c r="B10">
        <v>1.8813</v>
      </c>
      <c r="C10">
        <v>1.8431500000000001</v>
      </c>
    </row>
    <row r="11" spans="1:3" x14ac:dyDescent="0.2">
      <c r="A11">
        <v>20</v>
      </c>
      <c r="B11">
        <v>1.2317</v>
      </c>
      <c r="C11">
        <v>1.1935500000000001</v>
      </c>
    </row>
    <row r="12" spans="1:3" x14ac:dyDescent="0.2">
      <c r="A12">
        <v>10</v>
      </c>
      <c r="B12">
        <v>0.68300000000000005</v>
      </c>
      <c r="C12">
        <v>0.64485000000000003</v>
      </c>
    </row>
    <row r="13" spans="1:3" x14ac:dyDescent="0.2">
      <c r="A13">
        <v>0</v>
      </c>
      <c r="B13">
        <v>3.85E-2</v>
      </c>
      <c r="C13">
        <v>3.4999999999999615E-4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Teresa Anne</dc:creator>
  <cp:lastModifiedBy>Microsoft Office User</cp:lastModifiedBy>
  <dcterms:created xsi:type="dcterms:W3CDTF">2023-02-24T00:05:25Z</dcterms:created>
  <dcterms:modified xsi:type="dcterms:W3CDTF">2023-04-02T05:13:23Z</dcterms:modified>
</cp:coreProperties>
</file>