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:\BusinessIntelligence\EserciziTesto\"/>
    </mc:Choice>
  </mc:AlternateContent>
  <bookViews>
    <workbookView xWindow="0" yWindow="0" windowWidth="20445" windowHeight="11280"/>
  </bookViews>
  <sheets>
    <sheet name="Parametri" sheetId="3" r:id="rId1"/>
    <sheet name="Stima dei costi" sheetId="2" r:id="rId2"/>
    <sheet name="Simulazione semplice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8" i="4" l="1"/>
  <c r="J10" i="4"/>
  <c r="K10" i="4"/>
  <c r="L10" i="4"/>
  <c r="J11" i="4"/>
  <c r="K11" i="4"/>
  <c r="L11" i="4"/>
  <c r="L9" i="4"/>
  <c r="K9" i="4"/>
  <c r="J9" i="4"/>
  <c r="C11" i="4"/>
  <c r="C3" i="4"/>
  <c r="C14" i="4"/>
  <c r="C9" i="4"/>
  <c r="C10" i="4"/>
  <c r="C5" i="4"/>
  <c r="C4" i="4"/>
  <c r="F6" i="4"/>
  <c r="H6" i="4" s="1"/>
  <c r="F7" i="4"/>
  <c r="H7" i="4" s="1"/>
  <c r="F5" i="4"/>
  <c r="H5" i="4" s="1"/>
  <c r="K3" i="4"/>
  <c r="L3" i="4"/>
  <c r="J3" i="4"/>
  <c r="J5" i="4" l="1"/>
  <c r="L6" i="4"/>
  <c r="K5" i="4"/>
  <c r="L5" i="4"/>
  <c r="K7" i="4"/>
  <c r="L7" i="4"/>
  <c r="J7" i="4"/>
  <c r="K6" i="4"/>
  <c r="J6" i="4"/>
  <c r="D23" i="2" l="1"/>
  <c r="F23" i="2" s="1"/>
  <c r="C12" i="4" s="1"/>
  <c r="D22" i="2"/>
  <c r="F22" i="2" s="1"/>
  <c r="F18" i="2"/>
  <c r="D19" i="2"/>
  <c r="F19" i="2" s="1"/>
  <c r="D20" i="2"/>
  <c r="F20" i="2" s="1"/>
  <c r="D18" i="2"/>
  <c r="D10" i="2"/>
  <c r="D9" i="2"/>
  <c r="D7" i="2"/>
  <c r="D6" i="2"/>
  <c r="D3" i="2"/>
  <c r="F3" i="2" s="1"/>
  <c r="C6" i="4" s="1"/>
  <c r="C5" i="3"/>
  <c r="D5" i="3" s="1"/>
  <c r="E5" i="3" s="1"/>
  <c r="C4" i="3"/>
  <c r="D4" i="3" s="1"/>
  <c r="E4" i="3" s="1"/>
  <c r="C3" i="3"/>
  <c r="D3" i="3" s="1"/>
  <c r="E3" i="3" s="1"/>
  <c r="D16" i="2" l="1"/>
  <c r="F16" i="2" s="1"/>
  <c r="D15" i="2"/>
  <c r="B5" i="2"/>
  <c r="D5" i="2" s="1"/>
  <c r="G5" i="4" l="1"/>
  <c r="G7" i="4"/>
  <c r="G6" i="4"/>
  <c r="F15" i="2"/>
  <c r="D24" i="2"/>
  <c r="J15" i="4" l="1"/>
  <c r="J19" i="4" s="1"/>
  <c r="L15" i="4"/>
  <c r="L19" i="4" s="1"/>
  <c r="J14" i="4"/>
  <c r="K14" i="4"/>
  <c r="K18" i="4" s="1"/>
  <c r="J13" i="4"/>
  <c r="J17" i="4" s="1"/>
  <c r="K13" i="4"/>
  <c r="K17" i="4" s="1"/>
  <c r="L14" i="4"/>
  <c r="L18" i="4" s="1"/>
  <c r="K15" i="4"/>
  <c r="K19" i="4" s="1"/>
  <c r="L13" i="4"/>
  <c r="L17" i="4" s="1"/>
</calcChain>
</file>

<file path=xl/sharedStrings.xml><?xml version="1.0" encoding="utf-8"?>
<sst xmlns="http://schemas.openxmlformats.org/spreadsheetml/2006/main" count="79" uniqueCount="72">
  <si>
    <t>Ipotesi produzione per ettaro di vigna</t>
  </si>
  <si>
    <t>Ettolitri</t>
  </si>
  <si>
    <t>Litri</t>
  </si>
  <si>
    <t xml:space="preserve">Minimo: </t>
  </si>
  <si>
    <t xml:space="preserve">Media: </t>
  </si>
  <si>
    <t xml:space="preserve">Massimo: </t>
  </si>
  <si>
    <t>Min</t>
  </si>
  <si>
    <t>Media</t>
  </si>
  <si>
    <t>Max</t>
  </si>
  <si>
    <t>Parametri simulazione</t>
  </si>
  <si>
    <t>Costi operativi per anno</t>
  </si>
  <si>
    <t>Costo lavorazione vigna anno</t>
  </si>
  <si>
    <t>Num ha</t>
  </si>
  <si>
    <t>Costi lavorazione vino</t>
  </si>
  <si>
    <t>Costo produzione 
(Valore massimo)</t>
  </si>
  <si>
    <t>Consulenza enologica</t>
  </si>
  <si>
    <t>Altri costi</t>
  </si>
  <si>
    <t>Spese di commercializzazione</t>
  </si>
  <si>
    <t>Costo unitario</t>
  </si>
  <si>
    <t>Ammort
(anni)</t>
  </si>
  <si>
    <t>Terreni (valori espressi x ha)</t>
  </si>
  <si>
    <t>Acquisto terreni</t>
  </si>
  <si>
    <t>Affitto annuo terreni</t>
  </si>
  <si>
    <t>Attrezzature</t>
  </si>
  <si>
    <t>Trattore e accessori</t>
  </si>
  <si>
    <t>Vasche e botti</t>
  </si>
  <si>
    <t xml:space="preserve">Pompe ecc. </t>
  </si>
  <si>
    <t>Locali lavorazione e stoccaggio</t>
  </si>
  <si>
    <t>Acquisto</t>
  </si>
  <si>
    <t>Affitto</t>
  </si>
  <si>
    <t xml:space="preserve">Costi di investimento totali: </t>
  </si>
  <si>
    <t>Num bottiglie
da 0,75 l</t>
  </si>
  <si>
    <t>Fattore conversione
quintali/ettolitri</t>
  </si>
  <si>
    <t xml:space="preserve">Prezzo vendita 
(senza Iva) </t>
  </si>
  <si>
    <t>% venduta 
nell'anno successivo</t>
  </si>
  <si>
    <t>Valore produzione</t>
  </si>
  <si>
    <t>Costo medio per ha</t>
  </si>
  <si>
    <t>Costo imbottigliamento 
(affidato esterno)</t>
  </si>
  <si>
    <t>Stima +/-</t>
  </si>
  <si>
    <t>Costo unitario previsto</t>
  </si>
  <si>
    <t>Spese gestione contabile e amministrativa</t>
  </si>
  <si>
    <t>Costo x anno</t>
  </si>
  <si>
    <t>Estensione prevista (ha)</t>
  </si>
  <si>
    <t>Quantità</t>
  </si>
  <si>
    <t>Costo 
totale</t>
  </si>
  <si>
    <t>Costi di investimento totali e per anno</t>
  </si>
  <si>
    <t>Ipotesi di produzione</t>
  </si>
  <si>
    <t>â</t>
  </si>
  <si>
    <t>à</t>
  </si>
  <si>
    <t>Quintali</t>
  </si>
  <si>
    <t>Num bottiglie
da 0,75 L</t>
  </si>
  <si>
    <t>Costo lavorazione vigna x anno</t>
  </si>
  <si>
    <t>Costo totale previsto</t>
  </si>
  <si>
    <t>Costo imbottigl.</t>
  </si>
  <si>
    <t>Costi lavorazione vino*</t>
  </si>
  <si>
    <t>Costi operativi per anno*</t>
  </si>
  <si>
    <t xml:space="preserve">Totale costi della gestione operativa*: </t>
  </si>
  <si>
    <t>* ad esclusione dei costi di imbottigliamento</t>
  </si>
  <si>
    <t>Costo dei terreni</t>
  </si>
  <si>
    <t>Costo attrezzature</t>
  </si>
  <si>
    <t>Costo locali</t>
  </si>
  <si>
    <t>Prezzo min</t>
  </si>
  <si>
    <t>Prezzo medio</t>
  </si>
  <si>
    <t>Prezzo max</t>
  </si>
  <si>
    <t>Margine lordo (EBTDA) = Ricavi - Costi operativi</t>
  </si>
  <si>
    <t xml:space="preserve">Costi di ammortamento annuale totale: </t>
  </si>
  <si>
    <t>Costo degli ammortamenti x anno</t>
  </si>
  <si>
    <t>Risultato prima tasse (EBIT) = 
Margine lordo - ammortamenti</t>
  </si>
  <si>
    <t xml:space="preserve">Costo totale  di investimento: </t>
  </si>
  <si>
    <t>Ritorno sull'investimento (ROI)</t>
  </si>
  <si>
    <t>Tabella dei ricavi annui in base al prezzo e al numero bottiglie previsto</t>
  </si>
  <si>
    <t>Ricavi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</si>
</sst>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-&quot;€&quot;\ * #,##0.00_-;\-&quot;€&quot;\ * #,##0.00_-;_-&quot;€&quot;\ * &quot;-&quot;??_-;_-@_-"/>
    <numFmt numFmtId="43" formatCode="_-* #,##0.00_-;\-* #,##0.00_-;_-* &quot;-&quot;??_-;_-@_-"/>
    <numFmt numFmtId="164" formatCode="_-* #,##0_-;\-* #,##0_-;_-* &quot;-&quot;??_-;_-@_-"/>
    <numFmt numFmtId="165" formatCode="_-&quot;€&quot;\ * #,##0_-;\-&quot;€&quot;\ * #,##0_-;_-&quot;€&quot;\ * &quot;-&quot;??_-;_-@_-"/>
    <numFmt numFmtId="166" formatCode="_-* #,##0\ _€_-;\-* #,##0\ _€_-;_-* &quot;-&quot;??\ _€_-;_-@_-"/>
    <numFmt numFmtId="167" formatCode="0.0%"/>
    <numFmt numFmtId="168" formatCode="&quot;€&quot;\ #,##0.00"/>
  </numFmts>
  <fonts count="9" x14ac:knownFonts="1">
    <font>
      <sz val="11"/>
      <color theme="1"/>
      <name val="Arial"/>
      <family val="2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Wingdings"/>
      <charset val="2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7DDF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7" tint="0.59996337778862885"/>
        <bgColor indexed="64"/>
      </patternFill>
    </fill>
  </fills>
  <borders count="7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hair">
        <color indexed="64"/>
      </right>
      <top style="thin">
        <color auto="1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auto="1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</borders>
  <cellStyleXfs count="8">
    <xf numFmtId="0" fontId="0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198">
    <xf numFmtId="0" fontId="0" fillId="0" borderId="0" xfId="0"/>
    <xf numFmtId="0" fontId="2" fillId="2" borderId="1" xfId="1" applyNumberFormat="1" applyFont="1" applyFill="1" applyBorder="1" applyAlignment="1">
      <alignment horizontal="centerContinuous" vertical="center"/>
    </xf>
    <xf numFmtId="0" fontId="3" fillId="2" borderId="2" xfId="1" applyFont="1" applyFill="1" applyBorder="1" applyAlignment="1">
      <alignment horizontal="centerContinuous" vertical="center"/>
    </xf>
    <xf numFmtId="0" fontId="3" fillId="2" borderId="3" xfId="1" applyFont="1" applyFill="1" applyBorder="1" applyAlignment="1">
      <alignment horizontal="centerContinuous" vertical="center"/>
    </xf>
    <xf numFmtId="0" fontId="3" fillId="0" borderId="0" xfId="1" applyFont="1"/>
    <xf numFmtId="0" fontId="3" fillId="0" borderId="0" xfId="1" applyFont="1" applyAlignment="1">
      <alignment horizontal="right"/>
    </xf>
    <xf numFmtId="0" fontId="2" fillId="8" borderId="1" xfId="1" applyFont="1" applyFill="1" applyBorder="1" applyAlignment="1">
      <alignment horizontal="centerContinuous" vertical="center"/>
    </xf>
    <xf numFmtId="0" fontId="3" fillId="8" borderId="2" xfId="1" applyFont="1" applyFill="1" applyBorder="1" applyAlignment="1">
      <alignment horizontal="centerContinuous" vertical="center"/>
    </xf>
    <xf numFmtId="0" fontId="3" fillId="8" borderId="3" xfId="1" applyFont="1" applyFill="1" applyBorder="1" applyAlignment="1">
      <alignment horizontal="centerContinuous" vertical="center"/>
    </xf>
    <xf numFmtId="0" fontId="2" fillId="4" borderId="1" xfId="1" applyFont="1" applyFill="1" applyBorder="1" applyAlignment="1">
      <alignment horizontal="centerContinuous" vertical="center"/>
    </xf>
    <xf numFmtId="0" fontId="2" fillId="4" borderId="2" xfId="1" applyFont="1" applyFill="1" applyBorder="1" applyAlignment="1">
      <alignment horizontal="centerContinuous" vertical="center"/>
    </xf>
    <xf numFmtId="0" fontId="2" fillId="4" borderId="3" xfId="1" applyFont="1" applyFill="1" applyBorder="1" applyAlignment="1">
      <alignment horizontal="centerContinuous" vertical="center"/>
    </xf>
    <xf numFmtId="0" fontId="2" fillId="10" borderId="1" xfId="1" applyFont="1" applyFill="1" applyBorder="1" applyAlignment="1">
      <alignment horizontal="left" vertical="center"/>
    </xf>
    <xf numFmtId="0" fontId="2" fillId="10" borderId="1" xfId="1" applyFont="1" applyFill="1" applyBorder="1" applyAlignment="1">
      <alignment vertical="center"/>
    </xf>
    <xf numFmtId="0" fontId="2" fillId="4" borderId="2" xfId="1" applyFont="1" applyFill="1" applyBorder="1" applyAlignment="1">
      <alignment horizontal="right" vertical="center"/>
    </xf>
    <xf numFmtId="0" fontId="3" fillId="0" borderId="0" xfId="1" applyFont="1" applyAlignment="1">
      <alignment vertical="center"/>
    </xf>
    <xf numFmtId="0" fontId="2" fillId="7" borderId="1" xfId="1" applyFont="1" applyFill="1" applyBorder="1" applyAlignment="1">
      <alignment horizontal="centerContinuous" vertical="center"/>
    </xf>
    <xf numFmtId="0" fontId="3" fillId="7" borderId="2" xfId="1" applyFont="1" applyFill="1" applyBorder="1" applyAlignment="1">
      <alignment horizontal="centerContinuous"/>
    </xf>
    <xf numFmtId="0" fontId="3" fillId="7" borderId="3" xfId="1" applyFont="1" applyFill="1" applyBorder="1" applyAlignment="1">
      <alignment horizontal="centerContinuous"/>
    </xf>
    <xf numFmtId="0" fontId="3" fillId="6" borderId="2" xfId="1" applyFont="1" applyFill="1" applyBorder="1" applyAlignment="1">
      <alignment horizontal="center" vertical="center"/>
    </xf>
    <xf numFmtId="0" fontId="3" fillId="6" borderId="3" xfId="1" applyFont="1" applyFill="1" applyBorder="1" applyAlignment="1">
      <alignment horizontal="center" vertical="center"/>
    </xf>
    <xf numFmtId="44" fontId="3" fillId="6" borderId="5" xfId="3" applyFont="1" applyFill="1" applyBorder="1" applyAlignment="1">
      <alignment horizontal="center" vertical="center"/>
    </xf>
    <xf numFmtId="44" fontId="3" fillId="6" borderId="6" xfId="3" applyFont="1" applyFill="1" applyBorder="1" applyAlignment="1">
      <alignment horizontal="center" vertical="center"/>
    </xf>
    <xf numFmtId="0" fontId="2" fillId="6" borderId="2" xfId="1" applyFont="1" applyFill="1" applyBorder="1" applyAlignment="1">
      <alignment horizontal="center" vertical="center"/>
    </xf>
    <xf numFmtId="0" fontId="3" fillId="6" borderId="16" xfId="1" applyFont="1" applyFill="1" applyBorder="1" applyAlignment="1">
      <alignment horizontal="right" vertical="center" wrapText="1"/>
    </xf>
    <xf numFmtId="44" fontId="3" fillId="6" borderId="4" xfId="3" applyFont="1" applyFill="1" applyBorder="1" applyAlignment="1">
      <alignment horizontal="center" vertical="center"/>
    </xf>
    <xf numFmtId="0" fontId="3" fillId="0" borderId="16" xfId="1" applyFont="1" applyBorder="1" applyAlignment="1">
      <alignment vertical="center"/>
    </xf>
    <xf numFmtId="0" fontId="3" fillId="0" borderId="17" xfId="1" applyFont="1" applyBorder="1" applyAlignment="1">
      <alignment horizontal="right"/>
    </xf>
    <xf numFmtId="0" fontId="3" fillId="0" borderId="24" xfId="1" applyFont="1" applyBorder="1" applyAlignment="1">
      <alignment horizontal="right"/>
    </xf>
    <xf numFmtId="0" fontId="3" fillId="0" borderId="18" xfId="1" applyFont="1" applyBorder="1" applyAlignment="1">
      <alignment horizontal="right"/>
    </xf>
    <xf numFmtId="0" fontId="3" fillId="0" borderId="1" xfId="1" applyFont="1" applyBorder="1" applyAlignment="1">
      <alignment horizontal="center" vertical="center" wrapText="1"/>
    </xf>
    <xf numFmtId="0" fontId="3" fillId="0" borderId="2" xfId="1" applyFont="1" applyBorder="1" applyAlignment="1">
      <alignment horizontal="center" vertical="center" wrapText="1"/>
    </xf>
    <xf numFmtId="0" fontId="3" fillId="0" borderId="3" xfId="1" applyFont="1" applyBorder="1" applyAlignment="1">
      <alignment horizontal="center" vertical="center" wrapText="1"/>
    </xf>
    <xf numFmtId="164" fontId="3" fillId="0" borderId="21" xfId="2" applyNumberFormat="1" applyFont="1" applyBorder="1" applyAlignment="1"/>
    <xf numFmtId="164" fontId="3" fillId="0" borderId="25" xfId="2" applyNumberFormat="1" applyFont="1" applyBorder="1" applyAlignment="1"/>
    <xf numFmtId="164" fontId="3" fillId="0" borderId="26" xfId="2" applyNumberFormat="1" applyFont="1" applyBorder="1" applyAlignment="1"/>
    <xf numFmtId="164" fontId="3" fillId="0" borderId="27" xfId="2" applyNumberFormat="1" applyFont="1" applyBorder="1" applyAlignment="1">
      <alignment horizontal="center"/>
    </xf>
    <xf numFmtId="164" fontId="3" fillId="0" borderId="28" xfId="2" applyNumberFormat="1" applyFont="1" applyBorder="1" applyAlignment="1"/>
    <xf numFmtId="164" fontId="3" fillId="0" borderId="28" xfId="2" applyNumberFormat="1" applyFont="1" applyBorder="1" applyAlignment="1">
      <alignment horizontal="center"/>
    </xf>
    <xf numFmtId="164" fontId="3" fillId="0" borderId="29" xfId="2" applyNumberFormat="1" applyFont="1" applyBorder="1" applyAlignment="1">
      <alignment horizontal="center"/>
    </xf>
    <xf numFmtId="164" fontId="3" fillId="0" borderId="30" xfId="2" applyNumberFormat="1" applyFont="1" applyBorder="1" applyAlignment="1">
      <alignment horizontal="center"/>
    </xf>
    <xf numFmtId="164" fontId="3" fillId="0" borderId="31" xfId="2" applyNumberFormat="1" applyFont="1" applyBorder="1" applyAlignment="1"/>
    <xf numFmtId="164" fontId="3" fillId="0" borderId="31" xfId="2" applyNumberFormat="1" applyFont="1" applyBorder="1" applyAlignment="1">
      <alignment horizontal="center"/>
    </xf>
    <xf numFmtId="164" fontId="3" fillId="0" borderId="32" xfId="2" applyNumberFormat="1" applyFont="1" applyBorder="1" applyAlignment="1">
      <alignment horizontal="center"/>
    </xf>
    <xf numFmtId="0" fontId="2" fillId="9" borderId="1" xfId="1" applyFont="1" applyFill="1" applyBorder="1" applyAlignment="1">
      <alignment horizontal="left" vertical="center"/>
    </xf>
    <xf numFmtId="0" fontId="2" fillId="9" borderId="2" xfId="1" applyFont="1" applyFill="1" applyBorder="1" applyAlignment="1">
      <alignment horizontal="center" vertical="center" wrapText="1"/>
    </xf>
    <xf numFmtId="0" fontId="2" fillId="9" borderId="2" xfId="1" applyFont="1" applyFill="1" applyBorder="1" applyAlignment="1">
      <alignment horizontal="center" vertical="center"/>
    </xf>
    <xf numFmtId="0" fontId="2" fillId="9" borderId="1" xfId="1" applyFont="1" applyFill="1" applyBorder="1" applyAlignment="1">
      <alignment vertical="center"/>
    </xf>
    <xf numFmtId="0" fontId="3" fillId="9" borderId="2" xfId="1" applyFont="1" applyFill="1" applyBorder="1" applyAlignment="1">
      <alignment vertical="center"/>
    </xf>
    <xf numFmtId="0" fontId="3" fillId="9" borderId="3" xfId="1" applyFont="1" applyFill="1" applyBorder="1" applyAlignment="1">
      <alignment vertical="center"/>
    </xf>
    <xf numFmtId="0" fontId="3" fillId="8" borderId="1" xfId="1" applyFont="1" applyFill="1" applyBorder="1" applyAlignment="1">
      <alignment vertical="center"/>
    </xf>
    <xf numFmtId="0" fontId="1" fillId="8" borderId="2" xfId="1" applyFill="1" applyBorder="1" applyAlignment="1">
      <alignment vertical="center"/>
    </xf>
    <xf numFmtId="0" fontId="2" fillId="8" borderId="2" xfId="1" applyFont="1" applyFill="1" applyBorder="1" applyAlignment="1">
      <alignment horizontal="right" vertical="center"/>
    </xf>
    <xf numFmtId="165" fontId="2" fillId="8" borderId="3" xfId="3" applyNumberFormat="1" applyFont="1" applyFill="1" applyBorder="1" applyAlignment="1">
      <alignment vertical="center"/>
    </xf>
    <xf numFmtId="0" fontId="1" fillId="8" borderId="3" xfId="1" applyFill="1" applyBorder="1" applyAlignment="1">
      <alignment vertical="center"/>
    </xf>
    <xf numFmtId="0" fontId="2" fillId="9" borderId="5" xfId="1" applyFont="1" applyFill="1" applyBorder="1" applyAlignment="1">
      <alignment horizontal="center" vertical="center" wrapText="1"/>
    </xf>
    <xf numFmtId="0" fontId="2" fillId="9" borderId="5" xfId="1" applyFont="1" applyFill="1" applyBorder="1" applyAlignment="1">
      <alignment horizontal="center" vertical="center"/>
    </xf>
    <xf numFmtId="0" fontId="2" fillId="9" borderId="6" xfId="1" applyFont="1" applyFill="1" applyBorder="1" applyAlignment="1">
      <alignment horizontal="center" vertical="center" wrapText="1"/>
    </xf>
    <xf numFmtId="0" fontId="3" fillId="0" borderId="4" xfId="1" applyFont="1" applyBorder="1" applyAlignment="1">
      <alignment horizontal="left" vertical="center"/>
    </xf>
    <xf numFmtId="165" fontId="3" fillId="0" borderId="5" xfId="3" applyNumberFormat="1" applyFont="1" applyBorder="1" applyAlignment="1">
      <alignment horizontal="left" vertical="center"/>
    </xf>
    <xf numFmtId="167" fontId="3" fillId="0" borderId="5" xfId="1" applyNumberFormat="1" applyFont="1" applyBorder="1" applyAlignment="1">
      <alignment horizontal="center" vertical="center"/>
    </xf>
    <xf numFmtId="165" fontId="3" fillId="0" borderId="6" xfId="1" applyNumberFormat="1" applyFont="1" applyBorder="1" applyAlignment="1">
      <alignment horizontal="left" vertical="center"/>
    </xf>
    <xf numFmtId="167" fontId="3" fillId="0" borderId="34" xfId="1" applyNumberFormat="1" applyFont="1" applyBorder="1" applyAlignment="1">
      <alignment horizontal="center" vertical="center"/>
    </xf>
    <xf numFmtId="0" fontId="3" fillId="0" borderId="36" xfId="1" applyFont="1" applyBorder="1" applyAlignment="1">
      <alignment vertical="center" wrapText="1"/>
    </xf>
    <xf numFmtId="165" fontId="3" fillId="0" borderId="37" xfId="3" applyNumberFormat="1" applyFont="1" applyBorder="1" applyAlignment="1">
      <alignment horizontal="center" vertical="center"/>
    </xf>
    <xf numFmtId="167" fontId="3" fillId="0" borderId="37" xfId="1" applyNumberFormat="1" applyFont="1" applyBorder="1" applyAlignment="1">
      <alignment horizontal="center" vertical="center"/>
    </xf>
    <xf numFmtId="165" fontId="3" fillId="0" borderId="38" xfId="1" applyNumberFormat="1" applyFont="1" applyBorder="1" applyAlignment="1">
      <alignment horizontal="left" vertical="center"/>
    </xf>
    <xf numFmtId="0" fontId="3" fillId="0" borderId="39" xfId="1" applyFont="1" applyBorder="1" applyAlignment="1">
      <alignment vertical="center"/>
    </xf>
    <xf numFmtId="165" fontId="3" fillId="0" borderId="40" xfId="3" applyNumberFormat="1" applyFont="1" applyBorder="1" applyAlignment="1">
      <alignment vertical="center"/>
    </xf>
    <xf numFmtId="167" fontId="3" fillId="0" borderId="40" xfId="1" applyNumberFormat="1" applyFont="1" applyBorder="1" applyAlignment="1">
      <alignment horizontal="center" vertical="center"/>
    </xf>
    <xf numFmtId="165" fontId="3" fillId="0" borderId="41" xfId="1" applyNumberFormat="1" applyFont="1" applyBorder="1" applyAlignment="1">
      <alignment horizontal="left" vertical="center"/>
    </xf>
    <xf numFmtId="0" fontId="3" fillId="0" borderId="33" xfId="1" applyFont="1" applyBorder="1" applyAlignment="1">
      <alignment vertical="center"/>
    </xf>
    <xf numFmtId="165" fontId="1" fillId="0" borderId="34" xfId="6" applyNumberFormat="1" applyFont="1" applyBorder="1" applyAlignment="1">
      <alignment vertical="center"/>
    </xf>
    <xf numFmtId="165" fontId="3" fillId="0" borderId="35" xfId="1" applyNumberFormat="1" applyFont="1" applyBorder="1" applyAlignment="1">
      <alignment horizontal="left" vertical="center"/>
    </xf>
    <xf numFmtId="0" fontId="3" fillId="0" borderId="39" xfId="1" applyFont="1" applyBorder="1" applyAlignment="1">
      <alignment vertical="center" wrapText="1"/>
    </xf>
    <xf numFmtId="165" fontId="1" fillId="0" borderId="40" xfId="6" applyNumberFormat="1" applyFont="1" applyBorder="1" applyAlignment="1">
      <alignment vertical="center"/>
    </xf>
    <xf numFmtId="0" fontId="2" fillId="10" borderId="2" xfId="1" applyFont="1" applyFill="1" applyBorder="1" applyAlignment="1">
      <alignment horizontal="center" vertical="center" wrapText="1"/>
    </xf>
    <xf numFmtId="0" fontId="2" fillId="10" borderId="3" xfId="1" applyFont="1" applyFill="1" applyBorder="1" applyAlignment="1">
      <alignment horizontal="center" vertical="center" wrapText="1"/>
    </xf>
    <xf numFmtId="0" fontId="2" fillId="10" borderId="4" xfId="1" applyFont="1" applyFill="1" applyBorder="1" applyAlignment="1">
      <alignment horizontal="center" vertical="center" wrapText="1"/>
    </xf>
    <xf numFmtId="0" fontId="2" fillId="10" borderId="5" xfId="1" applyFont="1" applyFill="1" applyBorder="1" applyAlignment="1">
      <alignment horizontal="center" vertical="center" wrapText="1"/>
    </xf>
    <xf numFmtId="0" fontId="2" fillId="10" borderId="6" xfId="1" applyFont="1" applyFill="1" applyBorder="1" applyAlignment="1">
      <alignment horizontal="center" vertical="center" wrapText="1"/>
    </xf>
    <xf numFmtId="0" fontId="3" fillId="0" borderId="17" xfId="1" applyFont="1" applyBorder="1" applyAlignment="1">
      <alignment vertical="center"/>
    </xf>
    <xf numFmtId="0" fontId="3" fillId="0" borderId="18" xfId="1" applyFont="1" applyBorder="1" applyAlignment="1">
      <alignment vertical="center"/>
    </xf>
    <xf numFmtId="0" fontId="3" fillId="0" borderId="24" xfId="1" applyFont="1" applyBorder="1" applyAlignment="1">
      <alignment vertical="center"/>
    </xf>
    <xf numFmtId="165" fontId="3" fillId="0" borderId="7" xfId="6" applyNumberFormat="1" applyFont="1" applyBorder="1" applyAlignment="1">
      <alignment vertical="center"/>
    </xf>
    <xf numFmtId="0" fontId="3" fillId="0" borderId="8" xfId="1" applyFont="1" applyBorder="1" applyAlignment="1">
      <alignment horizontal="center" vertical="center"/>
    </xf>
    <xf numFmtId="165" fontId="3" fillId="0" borderId="8" xfId="6" applyNumberFormat="1" applyFont="1" applyBorder="1" applyAlignment="1">
      <alignment vertical="center"/>
    </xf>
    <xf numFmtId="166" fontId="3" fillId="0" borderId="8" xfId="1" applyNumberFormat="1" applyFont="1" applyBorder="1" applyAlignment="1">
      <alignment vertical="center"/>
    </xf>
    <xf numFmtId="165" fontId="3" fillId="0" borderId="9" xfId="6" applyNumberFormat="1" applyFont="1" applyBorder="1" applyAlignment="1">
      <alignment vertical="center"/>
    </xf>
    <xf numFmtId="165" fontId="3" fillId="0" borderId="13" xfId="6" applyNumberFormat="1" applyFont="1" applyBorder="1" applyAlignment="1">
      <alignment vertical="center"/>
    </xf>
    <xf numFmtId="0" fontId="3" fillId="0" borderId="14" xfId="1" applyFont="1" applyBorder="1" applyAlignment="1">
      <alignment horizontal="center" vertical="center"/>
    </xf>
    <xf numFmtId="165" fontId="3" fillId="0" borderId="14" xfId="6" applyNumberFormat="1" applyFont="1" applyBorder="1" applyAlignment="1">
      <alignment vertical="center"/>
    </xf>
    <xf numFmtId="166" fontId="3" fillId="0" borderId="14" xfId="1" applyNumberFormat="1" applyFont="1" applyBorder="1" applyAlignment="1">
      <alignment vertical="center"/>
    </xf>
    <xf numFmtId="165" fontId="3" fillId="0" borderId="15" xfId="6" applyNumberFormat="1" applyFont="1" applyBorder="1" applyAlignment="1">
      <alignment vertical="center"/>
    </xf>
    <xf numFmtId="165" fontId="3" fillId="0" borderId="10" xfId="6" applyNumberFormat="1" applyFont="1" applyBorder="1" applyAlignment="1">
      <alignment vertical="center"/>
    </xf>
    <xf numFmtId="0" fontId="3" fillId="0" borderId="11" xfId="1" applyFont="1" applyBorder="1" applyAlignment="1">
      <alignment horizontal="center" vertical="center"/>
    </xf>
    <xf numFmtId="165" fontId="3" fillId="0" borderId="11" xfId="6" applyNumberFormat="1" applyFont="1" applyBorder="1" applyAlignment="1">
      <alignment vertical="center"/>
    </xf>
    <xf numFmtId="166" fontId="3" fillId="0" borderId="11" xfId="1" applyNumberFormat="1" applyFont="1" applyBorder="1" applyAlignment="1">
      <alignment vertical="center"/>
    </xf>
    <xf numFmtId="165" fontId="3" fillId="0" borderId="12" xfId="6" applyNumberFormat="1" applyFont="1" applyBorder="1" applyAlignment="1">
      <alignment vertical="center"/>
    </xf>
    <xf numFmtId="0" fontId="2" fillId="4" borderId="1" xfId="1" applyFont="1" applyFill="1" applyBorder="1" applyAlignment="1">
      <alignment horizontal="right" vertical="center"/>
    </xf>
    <xf numFmtId="0" fontId="2" fillId="4" borderId="1" xfId="1" applyFont="1" applyFill="1" applyBorder="1" applyAlignment="1">
      <alignment horizontal="left" vertical="center"/>
    </xf>
    <xf numFmtId="165" fontId="2" fillId="4" borderId="2" xfId="6" applyNumberFormat="1" applyFont="1" applyFill="1" applyBorder="1" applyAlignment="1">
      <alignment horizontal="center" vertical="center"/>
    </xf>
    <xf numFmtId="9" fontId="3" fillId="0" borderId="0" xfId="1" applyNumberFormat="1" applyFont="1" applyAlignment="1">
      <alignment vertical="center"/>
    </xf>
    <xf numFmtId="0" fontId="5" fillId="0" borderId="0" xfId="1" applyFont="1" applyAlignment="1">
      <alignment horizontal="center" vertical="center"/>
    </xf>
    <xf numFmtId="0" fontId="2" fillId="8" borderId="1" xfId="1" applyFont="1" applyFill="1" applyBorder="1" applyAlignment="1">
      <alignment horizontal="left" vertical="center"/>
    </xf>
    <xf numFmtId="0" fontId="3" fillId="0" borderId="0" xfId="1" applyFont="1" applyAlignment="1">
      <alignment horizontal="center" vertical="center"/>
    </xf>
    <xf numFmtId="0" fontId="2" fillId="9" borderId="4" xfId="1" applyFont="1" applyFill="1" applyBorder="1" applyAlignment="1">
      <alignment horizontal="center" vertical="center" wrapText="1"/>
    </xf>
    <xf numFmtId="165" fontId="3" fillId="0" borderId="5" xfId="1" applyNumberFormat="1" applyFont="1" applyBorder="1" applyAlignment="1">
      <alignment horizontal="left" vertical="center"/>
    </xf>
    <xf numFmtId="0" fontId="0" fillId="0" borderId="5" xfId="0" applyBorder="1" applyAlignment="1">
      <alignment horizontal="center" vertical="center"/>
    </xf>
    <xf numFmtId="44" fontId="3" fillId="0" borderId="37" xfId="3" applyFont="1" applyBorder="1" applyAlignment="1">
      <alignment vertical="center"/>
    </xf>
    <xf numFmtId="44" fontId="3" fillId="0" borderId="38" xfId="1" applyNumberFormat="1" applyFont="1" applyBorder="1" applyAlignment="1">
      <alignment horizontal="left" vertical="center"/>
    </xf>
    <xf numFmtId="0" fontId="2" fillId="9" borderId="3" xfId="1" applyFont="1" applyFill="1" applyBorder="1" applyAlignment="1">
      <alignment horizontal="center" vertical="center"/>
    </xf>
    <xf numFmtId="0" fontId="3" fillId="14" borderId="2" xfId="1" applyFont="1" applyFill="1" applyBorder="1" applyAlignment="1">
      <alignment horizontal="centerContinuous" vertical="center"/>
    </xf>
    <xf numFmtId="0" fontId="3" fillId="14" borderId="1" xfId="1" applyFont="1" applyFill="1" applyBorder="1" applyAlignment="1">
      <alignment horizontal="centerContinuous" vertical="center"/>
    </xf>
    <xf numFmtId="0" fontId="0" fillId="14" borderId="2" xfId="0" applyFill="1" applyBorder="1"/>
    <xf numFmtId="0" fontId="3" fillId="14" borderId="3" xfId="1" applyFont="1" applyFill="1" applyBorder="1"/>
    <xf numFmtId="165" fontId="2" fillId="4" borderId="3" xfId="6" applyNumberFormat="1" applyFont="1" applyFill="1" applyBorder="1" applyAlignment="1">
      <alignment vertical="center"/>
    </xf>
    <xf numFmtId="0" fontId="2" fillId="4" borderId="1" xfId="1" applyFont="1" applyFill="1" applyBorder="1" applyAlignment="1">
      <alignment vertical="center"/>
    </xf>
    <xf numFmtId="0" fontId="2" fillId="4" borderId="2" xfId="1" applyFont="1" applyFill="1" applyBorder="1" applyAlignment="1">
      <alignment vertical="center"/>
    </xf>
    <xf numFmtId="0" fontId="3" fillId="4" borderId="2" xfId="1" applyFont="1" applyFill="1" applyBorder="1" applyAlignment="1">
      <alignment vertical="center"/>
    </xf>
    <xf numFmtId="0" fontId="2" fillId="2" borderId="1" xfId="1" applyFont="1" applyFill="1" applyBorder="1" applyAlignment="1">
      <alignment horizontal="left" vertical="center"/>
    </xf>
    <xf numFmtId="0" fontId="3" fillId="2" borderId="2" xfId="1" applyFont="1" applyFill="1" applyBorder="1" applyAlignment="1">
      <alignment vertical="center"/>
    </xf>
    <xf numFmtId="165" fontId="2" fillId="2" borderId="3" xfId="6" applyNumberFormat="1" applyFont="1" applyFill="1" applyBorder="1" applyAlignment="1">
      <alignment vertical="center"/>
    </xf>
    <xf numFmtId="0" fontId="2" fillId="2" borderId="1" xfId="1" applyFont="1" applyFill="1" applyBorder="1" applyAlignment="1">
      <alignment vertical="center"/>
    </xf>
    <xf numFmtId="166" fontId="2" fillId="2" borderId="2" xfId="1" applyNumberFormat="1" applyFont="1" applyFill="1" applyBorder="1" applyAlignment="1">
      <alignment vertical="center"/>
    </xf>
    <xf numFmtId="0" fontId="3" fillId="15" borderId="60" xfId="1" applyFont="1" applyFill="1" applyBorder="1" applyAlignment="1">
      <alignment horizontal="center" vertical="center"/>
    </xf>
    <xf numFmtId="164" fontId="3" fillId="2" borderId="8" xfId="5" applyNumberFormat="1" applyFont="1" applyFill="1" applyBorder="1" applyAlignment="1">
      <alignment horizontal="center" vertical="center"/>
    </xf>
    <xf numFmtId="164" fontId="3" fillId="2" borderId="11" xfId="5" applyNumberFormat="1" applyFont="1" applyFill="1" applyBorder="1" applyAlignment="1">
      <alignment horizontal="center" vertical="center"/>
    </xf>
    <xf numFmtId="168" fontId="3" fillId="12" borderId="13" xfId="2" applyNumberFormat="1" applyFont="1" applyFill="1" applyBorder="1" applyAlignment="1">
      <alignment horizontal="center" vertical="center"/>
    </xf>
    <xf numFmtId="168" fontId="3" fillId="12" borderId="14" xfId="2" applyNumberFormat="1" applyFont="1" applyFill="1" applyBorder="1" applyAlignment="1">
      <alignment horizontal="center" vertical="center"/>
    </xf>
    <xf numFmtId="168" fontId="3" fillId="12" borderId="15" xfId="2" applyNumberFormat="1" applyFont="1" applyFill="1" applyBorder="1" applyAlignment="1">
      <alignment horizontal="center" vertical="center"/>
    </xf>
    <xf numFmtId="0" fontId="3" fillId="2" borderId="61" xfId="1" applyFont="1" applyFill="1" applyBorder="1" applyAlignment="1">
      <alignment horizontal="center" vertical="center"/>
    </xf>
    <xf numFmtId="165" fontId="3" fillId="2" borderId="62" xfId="6" applyNumberFormat="1" applyFont="1" applyFill="1" applyBorder="1" applyAlignment="1">
      <alignment vertical="center"/>
    </xf>
    <xf numFmtId="0" fontId="3" fillId="2" borderId="63" xfId="1" applyFont="1" applyFill="1" applyBorder="1" applyAlignment="1">
      <alignment horizontal="center" vertical="center"/>
    </xf>
    <xf numFmtId="165" fontId="3" fillId="2" borderId="64" xfId="6" applyNumberFormat="1" applyFont="1" applyFill="1" applyBorder="1" applyAlignment="1">
      <alignment vertical="center"/>
    </xf>
    <xf numFmtId="0" fontId="3" fillId="2" borderId="65" xfId="1" applyFont="1" applyFill="1" applyBorder="1" applyAlignment="1">
      <alignment horizontal="center" vertical="center"/>
    </xf>
    <xf numFmtId="164" fontId="3" fillId="2" borderId="66" xfId="5" applyNumberFormat="1" applyFont="1" applyFill="1" applyBorder="1" applyAlignment="1">
      <alignment horizontal="center" vertical="center"/>
    </xf>
    <xf numFmtId="165" fontId="3" fillId="2" borderId="67" xfId="6" applyNumberFormat="1" applyFont="1" applyFill="1" applyBorder="1" applyAlignment="1">
      <alignment vertical="center"/>
    </xf>
    <xf numFmtId="0" fontId="3" fillId="15" borderId="68" xfId="1" applyFont="1" applyFill="1" applyBorder="1" applyAlignment="1">
      <alignment horizontal="center" vertical="center"/>
    </xf>
    <xf numFmtId="0" fontId="3" fillId="15" borderId="69" xfId="1" applyFont="1" applyFill="1" applyBorder="1" applyAlignment="1">
      <alignment horizontal="center" vertical="center"/>
    </xf>
    <xf numFmtId="0" fontId="3" fillId="15" borderId="70" xfId="1" applyFont="1" applyFill="1" applyBorder="1" applyAlignment="1">
      <alignment horizontal="center" vertical="center"/>
    </xf>
    <xf numFmtId="43" fontId="3" fillId="6" borderId="71" xfId="2" applyFont="1" applyFill="1" applyBorder="1" applyAlignment="1">
      <alignment horizontal="center" vertical="center" wrapText="1"/>
    </xf>
    <xf numFmtId="43" fontId="3" fillId="6" borderId="22" xfId="2" applyFont="1" applyFill="1" applyBorder="1" applyAlignment="1">
      <alignment horizontal="center" vertical="center" wrapText="1"/>
    </xf>
    <xf numFmtId="43" fontId="3" fillId="6" borderId="23" xfId="2" applyFont="1" applyFill="1" applyBorder="1" applyAlignment="1">
      <alignment horizontal="center" vertical="center" wrapText="1"/>
    </xf>
    <xf numFmtId="0" fontId="2" fillId="7" borderId="53" xfId="1" applyFont="1" applyFill="1" applyBorder="1" applyAlignment="1">
      <alignment horizontal="centerContinuous" vertical="center" wrapText="1"/>
    </xf>
    <xf numFmtId="0" fontId="3" fillId="7" borderId="54" xfId="1" applyFont="1" applyFill="1" applyBorder="1" applyAlignment="1">
      <alignment horizontal="centerContinuous" vertical="center"/>
    </xf>
    <xf numFmtId="0" fontId="3" fillId="7" borderId="55" xfId="1" applyFont="1" applyFill="1" applyBorder="1" applyAlignment="1">
      <alignment horizontal="centerContinuous" vertical="center"/>
    </xf>
    <xf numFmtId="165" fontId="3" fillId="3" borderId="72" xfId="2" applyNumberFormat="1" applyFont="1" applyFill="1" applyBorder="1" applyAlignment="1">
      <alignment vertical="center"/>
    </xf>
    <xf numFmtId="165" fontId="3" fillId="8" borderId="72" xfId="2" applyNumberFormat="1" applyFont="1" applyFill="1" applyBorder="1" applyAlignment="1">
      <alignment vertical="center"/>
    </xf>
    <xf numFmtId="0" fontId="2" fillId="16" borderId="0" xfId="1" applyFont="1" applyFill="1" applyBorder="1" applyAlignment="1">
      <alignment horizontal="centerContinuous" vertical="center"/>
    </xf>
    <xf numFmtId="0" fontId="3" fillId="16" borderId="49" xfId="1" applyFont="1" applyFill="1" applyBorder="1" applyAlignment="1">
      <alignment vertical="center"/>
    </xf>
    <xf numFmtId="0" fontId="0" fillId="16" borderId="50" xfId="0" applyFill="1" applyBorder="1"/>
    <xf numFmtId="165" fontId="0" fillId="16" borderId="50" xfId="0" applyNumberFormat="1" applyFill="1" applyBorder="1"/>
    <xf numFmtId="0" fontId="0" fillId="16" borderId="73" xfId="0" applyFill="1" applyBorder="1"/>
    <xf numFmtId="0" fontId="2" fillId="16" borderId="19" xfId="1" applyFont="1" applyFill="1" applyBorder="1" applyAlignment="1">
      <alignment horizontal="centerContinuous" vertical="center"/>
    </xf>
    <xf numFmtId="0" fontId="2" fillId="16" borderId="20" xfId="1" applyFont="1" applyFill="1" applyBorder="1" applyAlignment="1">
      <alignment horizontal="centerContinuous" vertical="center"/>
    </xf>
    <xf numFmtId="0" fontId="2" fillId="16" borderId="58" xfId="1" applyFont="1" applyFill="1" applyBorder="1" applyAlignment="1">
      <alignment vertical="center"/>
    </xf>
    <xf numFmtId="0" fontId="2" fillId="16" borderId="42" xfId="1" applyFont="1" applyFill="1" applyBorder="1" applyAlignment="1">
      <alignment vertical="center"/>
    </xf>
    <xf numFmtId="0" fontId="2" fillId="16" borderId="59" xfId="1" applyFont="1" applyFill="1" applyBorder="1" applyAlignment="1">
      <alignment vertical="center"/>
    </xf>
    <xf numFmtId="0" fontId="3" fillId="5" borderId="49" xfId="1" applyFont="1" applyFill="1" applyBorder="1" applyAlignment="1">
      <alignment vertical="center"/>
    </xf>
    <xf numFmtId="0" fontId="3" fillId="5" borderId="50" xfId="1" applyFont="1" applyFill="1" applyBorder="1" applyAlignment="1">
      <alignment vertical="center"/>
    </xf>
    <xf numFmtId="0" fontId="3" fillId="5" borderId="73" xfId="1" applyFont="1" applyFill="1" applyBorder="1" applyAlignment="1">
      <alignment vertical="center"/>
    </xf>
    <xf numFmtId="0" fontId="2" fillId="5" borderId="19" xfId="1" applyFont="1" applyFill="1" applyBorder="1" applyAlignment="1">
      <alignment horizontal="centerContinuous" vertical="center" wrapText="1"/>
    </xf>
    <xf numFmtId="0" fontId="2" fillId="5" borderId="0" xfId="1" applyFont="1" applyFill="1" applyBorder="1" applyAlignment="1">
      <alignment horizontal="centerContinuous" vertical="center"/>
    </xf>
    <xf numFmtId="0" fontId="2" fillId="5" borderId="20" xfId="1" applyFont="1" applyFill="1" applyBorder="1" applyAlignment="1">
      <alignment horizontal="centerContinuous" vertical="center"/>
    </xf>
    <xf numFmtId="0" fontId="3" fillId="5" borderId="58" xfId="1" applyFont="1" applyFill="1" applyBorder="1" applyAlignment="1">
      <alignment vertical="center"/>
    </xf>
    <xf numFmtId="0" fontId="3" fillId="5" borderId="42" xfId="1" applyFont="1" applyFill="1" applyBorder="1" applyAlignment="1">
      <alignment vertical="center"/>
    </xf>
    <xf numFmtId="0" fontId="3" fillId="5" borderId="59" xfId="1" applyFont="1" applyFill="1" applyBorder="1" applyAlignment="1">
      <alignment vertical="center"/>
    </xf>
    <xf numFmtId="0" fontId="6" fillId="0" borderId="0" xfId="1" applyFont="1" applyAlignment="1">
      <alignment vertical="center"/>
    </xf>
    <xf numFmtId="165" fontId="7" fillId="11" borderId="72" xfId="2" applyNumberFormat="1" applyFont="1" applyFill="1" applyBorder="1" applyAlignment="1">
      <alignment vertical="center"/>
    </xf>
    <xf numFmtId="167" fontId="3" fillId="5" borderId="43" xfId="7" applyNumberFormat="1" applyFont="1" applyFill="1" applyBorder="1" applyAlignment="1">
      <alignment horizontal="center" vertical="center"/>
    </xf>
    <xf numFmtId="167" fontId="3" fillId="5" borderId="72" xfId="7" applyNumberFormat="1" applyFont="1" applyFill="1" applyBorder="1" applyAlignment="1">
      <alignment horizontal="center" vertical="center"/>
    </xf>
    <xf numFmtId="167" fontId="3" fillId="5" borderId="44" xfId="7" applyNumberFormat="1" applyFont="1" applyFill="1" applyBorder="1" applyAlignment="1">
      <alignment horizontal="center" vertical="center"/>
    </xf>
    <xf numFmtId="0" fontId="8" fillId="11" borderId="49" xfId="1" applyFont="1" applyFill="1" applyBorder="1" applyAlignment="1">
      <alignment vertical="center"/>
    </xf>
    <xf numFmtId="0" fontId="8" fillId="11" borderId="50" xfId="1" applyFont="1" applyFill="1" applyBorder="1" applyAlignment="1">
      <alignment vertical="center"/>
    </xf>
    <xf numFmtId="0" fontId="8" fillId="11" borderId="73" xfId="1" applyFont="1" applyFill="1" applyBorder="1" applyAlignment="1">
      <alignment vertical="center"/>
    </xf>
    <xf numFmtId="0" fontId="8" fillId="11" borderId="19" xfId="1" applyFont="1" applyFill="1" applyBorder="1" applyAlignment="1">
      <alignment horizontal="centerContinuous" vertical="center" wrapText="1"/>
    </xf>
    <xf numFmtId="0" fontId="8" fillId="11" borderId="0" xfId="1" applyFont="1" applyFill="1" applyBorder="1" applyAlignment="1">
      <alignment horizontal="centerContinuous" vertical="center"/>
    </xf>
    <xf numFmtId="0" fontId="8" fillId="11" borderId="20" xfId="1" applyFont="1" applyFill="1" applyBorder="1" applyAlignment="1">
      <alignment horizontal="centerContinuous" vertical="center"/>
    </xf>
    <xf numFmtId="0" fontId="8" fillId="11" borderId="58" xfId="1" applyFont="1" applyFill="1" applyBorder="1" applyAlignment="1">
      <alignment vertical="center"/>
    </xf>
    <xf numFmtId="0" fontId="8" fillId="11" borderId="42" xfId="1" applyFont="1" applyFill="1" applyBorder="1" applyAlignment="1">
      <alignment vertical="center"/>
    </xf>
    <xf numFmtId="0" fontId="8" fillId="11" borderId="59" xfId="1" applyFont="1" applyFill="1" applyBorder="1" applyAlignment="1">
      <alignment vertical="center"/>
    </xf>
    <xf numFmtId="9" fontId="3" fillId="6" borderId="4" xfId="7" applyFont="1" applyFill="1" applyBorder="1" applyAlignment="1">
      <alignment horizontal="center" vertical="center"/>
    </xf>
    <xf numFmtId="9" fontId="3" fillId="6" borderId="5" xfId="7" applyFont="1" applyFill="1" applyBorder="1" applyAlignment="1">
      <alignment horizontal="center" vertical="center"/>
    </xf>
    <xf numFmtId="9" fontId="3" fillId="6" borderId="6" xfId="7" applyFont="1" applyFill="1" applyBorder="1" applyAlignment="1">
      <alignment horizontal="center" vertical="center"/>
    </xf>
    <xf numFmtId="0" fontId="2" fillId="13" borderId="45" xfId="1" applyFont="1" applyFill="1" applyBorder="1" applyAlignment="1">
      <alignment horizontal="center" vertical="center"/>
    </xf>
    <xf numFmtId="0" fontId="2" fillId="13" borderId="46" xfId="1" applyFont="1" applyFill="1" applyBorder="1" applyAlignment="1">
      <alignment horizontal="center" vertical="center"/>
    </xf>
    <xf numFmtId="0" fontId="2" fillId="13" borderId="51" xfId="1" applyFont="1" applyFill="1" applyBorder="1" applyAlignment="1">
      <alignment horizontal="center" vertical="center"/>
    </xf>
    <xf numFmtId="0" fontId="2" fillId="13" borderId="52" xfId="1" applyFont="1" applyFill="1" applyBorder="1" applyAlignment="1">
      <alignment horizontal="center" vertical="center"/>
    </xf>
    <xf numFmtId="0" fontId="2" fillId="13" borderId="56" xfId="1" applyFont="1" applyFill="1" applyBorder="1" applyAlignment="1">
      <alignment horizontal="center" vertical="center"/>
    </xf>
    <xf numFmtId="0" fontId="2" fillId="13" borderId="57" xfId="1" applyFont="1" applyFill="1" applyBorder="1" applyAlignment="1">
      <alignment horizontal="center" vertical="center"/>
    </xf>
    <xf numFmtId="0" fontId="2" fillId="15" borderId="60" xfId="1" applyFont="1" applyFill="1" applyBorder="1" applyAlignment="1">
      <alignment horizontal="left" vertical="center" wrapText="1"/>
    </xf>
    <xf numFmtId="0" fontId="2" fillId="15" borderId="51" xfId="1" applyFont="1" applyFill="1" applyBorder="1" applyAlignment="1">
      <alignment horizontal="center" vertical="center" wrapText="1"/>
    </xf>
    <xf numFmtId="0" fontId="2" fillId="15" borderId="47" xfId="1" applyFont="1" applyFill="1" applyBorder="1" applyAlignment="1">
      <alignment horizontal="center" vertical="center" wrapText="1"/>
    </xf>
    <xf numFmtId="0" fontId="2" fillId="15" borderId="0" xfId="1" applyFont="1" applyFill="1" applyBorder="1" applyAlignment="1">
      <alignment horizontal="center" vertical="center" wrapText="1"/>
    </xf>
    <xf numFmtId="0" fontId="2" fillId="15" borderId="42" xfId="1" applyFont="1" applyFill="1" applyBorder="1" applyAlignment="1">
      <alignment horizontal="center" vertical="center" wrapText="1"/>
    </xf>
    <xf numFmtId="0" fontId="2" fillId="15" borderId="52" xfId="1" applyFont="1" applyFill="1" applyBorder="1" applyAlignment="1">
      <alignment horizontal="center" vertical="center" wrapText="1"/>
    </xf>
    <xf numFmtId="0" fontId="2" fillId="15" borderId="48" xfId="1" applyFont="1" applyFill="1" applyBorder="1" applyAlignment="1">
      <alignment horizontal="center" vertical="center" wrapText="1"/>
    </xf>
  </cellXfs>
  <cellStyles count="8">
    <cellStyle name="Migliaia" xfId="5" builtinId="3"/>
    <cellStyle name="Migliaia 2" xfId="2"/>
    <cellStyle name="Normale" xfId="0" builtinId="0"/>
    <cellStyle name="Normale 2" xfId="1"/>
    <cellStyle name="Percentuale" xfId="7" builtinId="5"/>
    <cellStyle name="Percentuale 2" xfId="4"/>
    <cellStyle name="Valuta" xfId="6" builtinId="4"/>
    <cellStyle name="Valuta 2" xfId="3"/>
  </cellStyles>
  <dxfs count="0"/>
  <tableStyles count="0" defaultTableStyle="TableStyleMedium2" defaultPivotStyle="PivotStyleLight16"/>
  <colors>
    <mruColors>
      <color rgb="FFFFCCFF"/>
      <color rgb="FFFFFFCC"/>
      <color rgb="FFFFFF99"/>
      <color rgb="FFFFE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E15"/>
  <sheetViews>
    <sheetView tabSelected="1" showRuler="0" workbookViewId="0"/>
  </sheetViews>
  <sheetFormatPr defaultColWidth="10.875" defaultRowHeight="15" x14ac:dyDescent="0.25"/>
  <cols>
    <col min="1" max="1" width="18.625" style="4" customWidth="1"/>
    <col min="2" max="4" width="8.75" style="4" customWidth="1"/>
    <col min="5" max="5" width="12.75" style="4" customWidth="1"/>
    <col min="6" max="6" width="7.625" style="4" customWidth="1"/>
    <col min="7" max="16384" width="10.875" style="4"/>
  </cols>
  <sheetData>
    <row r="1" spans="1:5" ht="36" customHeight="1" x14ac:dyDescent="0.25">
      <c r="A1" s="1" t="s">
        <v>0</v>
      </c>
      <c r="B1" s="2"/>
      <c r="C1" s="2"/>
      <c r="D1" s="2"/>
      <c r="E1" s="3"/>
    </row>
    <row r="2" spans="1:5" ht="30" x14ac:dyDescent="0.25">
      <c r="A2" s="26" t="s">
        <v>35</v>
      </c>
      <c r="B2" s="30" t="s">
        <v>49</v>
      </c>
      <c r="C2" s="31" t="s">
        <v>1</v>
      </c>
      <c r="D2" s="31" t="s">
        <v>2</v>
      </c>
      <c r="E2" s="32" t="s">
        <v>31</v>
      </c>
    </row>
    <row r="3" spans="1:5" ht="14.25" customHeight="1" x14ac:dyDescent="0.25">
      <c r="A3" s="27" t="s">
        <v>3</v>
      </c>
      <c r="B3" s="33">
        <v>80</v>
      </c>
      <c r="C3" s="33">
        <f>B3*$B$8</f>
        <v>56</v>
      </c>
      <c r="D3" s="34">
        <f>C3*100</f>
        <v>5600</v>
      </c>
      <c r="E3" s="35">
        <f>INT(D3/0.75)</f>
        <v>7466</v>
      </c>
    </row>
    <row r="4" spans="1:5" ht="14.25" customHeight="1" x14ac:dyDescent="0.25">
      <c r="A4" s="28" t="s">
        <v>4</v>
      </c>
      <c r="B4" s="36">
        <v>100</v>
      </c>
      <c r="C4" s="37">
        <f t="shared" ref="C4:C5" si="0">B4*$B$8</f>
        <v>70</v>
      </c>
      <c r="D4" s="38">
        <f t="shared" ref="D4:D5" si="1">C4*100</f>
        <v>7000</v>
      </c>
      <c r="E4" s="39">
        <f t="shared" ref="E4:E5" si="2">INT(D4/0.75)</f>
        <v>9333</v>
      </c>
    </row>
    <row r="5" spans="1:5" ht="14.25" customHeight="1" x14ac:dyDescent="0.25">
      <c r="A5" s="29" t="s">
        <v>5</v>
      </c>
      <c r="B5" s="40">
        <v>130</v>
      </c>
      <c r="C5" s="41">
        <f t="shared" si="0"/>
        <v>91</v>
      </c>
      <c r="D5" s="42">
        <f t="shared" si="1"/>
        <v>9100</v>
      </c>
      <c r="E5" s="43">
        <f t="shared" si="2"/>
        <v>12133</v>
      </c>
    </row>
    <row r="6" spans="1:5" ht="21.75" customHeight="1" x14ac:dyDescent="0.25">
      <c r="A6" s="5"/>
    </row>
    <row r="7" spans="1:5" ht="21.75" customHeight="1" x14ac:dyDescent="0.25">
      <c r="A7" s="16" t="s">
        <v>9</v>
      </c>
      <c r="B7" s="17"/>
      <c r="C7" s="17"/>
      <c r="D7" s="18"/>
    </row>
    <row r="8" spans="1:5" ht="39" customHeight="1" x14ac:dyDescent="0.25">
      <c r="A8" s="24" t="s">
        <v>32</v>
      </c>
      <c r="B8" s="23">
        <v>0.7</v>
      </c>
      <c r="C8" s="19"/>
      <c r="D8" s="20"/>
    </row>
    <row r="9" spans="1:5" ht="30.75" customHeight="1" x14ac:dyDescent="0.25">
      <c r="A9" s="24" t="s">
        <v>33</v>
      </c>
      <c r="B9" s="25">
        <v>6.5</v>
      </c>
      <c r="C9" s="21">
        <v>7.8</v>
      </c>
      <c r="D9" s="22">
        <v>8.5</v>
      </c>
    </row>
    <row r="10" spans="1:5" ht="30.75" customHeight="1" x14ac:dyDescent="0.25">
      <c r="A10" s="24" t="s">
        <v>34</v>
      </c>
      <c r="B10" s="182">
        <v>1</v>
      </c>
      <c r="C10" s="183">
        <v>1</v>
      </c>
      <c r="D10" s="184">
        <v>1</v>
      </c>
    </row>
    <row r="15" spans="1:5" x14ac:dyDescent="0.25">
      <c r="D15" s="105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F24"/>
  <sheetViews>
    <sheetView showRuler="0" workbookViewId="0"/>
  </sheetViews>
  <sheetFormatPr defaultColWidth="10.875" defaultRowHeight="15" x14ac:dyDescent="0.25"/>
  <cols>
    <col min="1" max="1" width="30.5" style="4" customWidth="1"/>
    <col min="2" max="2" width="10.375" style="4" customWidth="1"/>
    <col min="3" max="3" width="11.25" style="4" customWidth="1"/>
    <col min="4" max="4" width="11.75" style="4" customWidth="1"/>
    <col min="5" max="5" width="7.875" style="4" customWidth="1"/>
    <col min="6" max="6" width="10.875" style="4" customWidth="1"/>
    <col min="7" max="7" width="8.125" style="4" customWidth="1"/>
    <col min="8" max="16384" width="10.875" style="4"/>
  </cols>
  <sheetData>
    <row r="1" spans="1:6" ht="24.75" customHeight="1" x14ac:dyDescent="0.25">
      <c r="A1" s="6" t="s">
        <v>10</v>
      </c>
      <c r="B1" s="7"/>
      <c r="C1" s="112"/>
      <c r="D1" s="113"/>
      <c r="E1" s="114"/>
      <c r="F1" s="115"/>
    </row>
    <row r="2" spans="1:6" ht="36.75" customHeight="1" x14ac:dyDescent="0.25">
      <c r="A2" s="44" t="s">
        <v>11</v>
      </c>
      <c r="B2" s="106" t="s">
        <v>18</v>
      </c>
      <c r="C2" s="56" t="s">
        <v>38</v>
      </c>
      <c r="D2" s="55" t="s">
        <v>39</v>
      </c>
      <c r="E2" s="55" t="s">
        <v>12</v>
      </c>
      <c r="F2" s="57" t="s">
        <v>52</v>
      </c>
    </row>
    <row r="3" spans="1:6" ht="34.5" customHeight="1" x14ac:dyDescent="0.25">
      <c r="A3" s="58" t="s">
        <v>36</v>
      </c>
      <c r="B3" s="59">
        <v>4000</v>
      </c>
      <c r="C3" s="60">
        <v>0</v>
      </c>
      <c r="D3" s="107">
        <f>B3*(1+C3)</f>
        <v>4000</v>
      </c>
      <c r="E3" s="108">
        <v>4</v>
      </c>
      <c r="F3" s="61">
        <f>D3*E3</f>
        <v>16000</v>
      </c>
    </row>
    <row r="4" spans="1:6" ht="29.25" customHeight="1" x14ac:dyDescent="0.25">
      <c r="A4" s="47" t="s">
        <v>13</v>
      </c>
      <c r="B4" s="45"/>
      <c r="C4" s="46"/>
      <c r="D4" s="45"/>
      <c r="E4" s="46"/>
      <c r="F4" s="111"/>
    </row>
    <row r="5" spans="1:6" ht="34.5" customHeight="1" x14ac:dyDescent="0.25">
      <c r="A5" s="63" t="s">
        <v>37</v>
      </c>
      <c r="B5" s="109">
        <f>0.5</f>
        <v>0.5</v>
      </c>
      <c r="C5" s="65">
        <v>0</v>
      </c>
      <c r="D5" s="110">
        <f>B5*(1+C5)</f>
        <v>0.5</v>
      </c>
      <c r="E5"/>
    </row>
    <row r="6" spans="1:6" ht="34.5" customHeight="1" x14ac:dyDescent="0.25">
      <c r="A6" s="63" t="s">
        <v>14</v>
      </c>
      <c r="B6" s="64">
        <v>7000</v>
      </c>
      <c r="C6" s="65">
        <v>0</v>
      </c>
      <c r="D6" s="66">
        <f t="shared" ref="D6:D10" si="0">B6*(1+C6)</f>
        <v>7000</v>
      </c>
      <c r="E6"/>
    </row>
    <row r="7" spans="1:6" ht="34.5" customHeight="1" x14ac:dyDescent="0.25">
      <c r="A7" s="67" t="s">
        <v>15</v>
      </c>
      <c r="B7" s="68">
        <v>3000</v>
      </c>
      <c r="C7" s="69">
        <v>0</v>
      </c>
      <c r="D7" s="70">
        <f t="shared" si="0"/>
        <v>3000</v>
      </c>
      <c r="E7"/>
    </row>
    <row r="8" spans="1:6" ht="29.25" customHeight="1" x14ac:dyDescent="0.25">
      <c r="A8" s="47" t="s">
        <v>16</v>
      </c>
      <c r="B8" s="48"/>
      <c r="C8" s="48"/>
      <c r="D8" s="49"/>
      <c r="E8"/>
    </row>
    <row r="9" spans="1:6" ht="34.5" customHeight="1" x14ac:dyDescent="0.25">
      <c r="A9" s="71" t="s">
        <v>17</v>
      </c>
      <c r="B9" s="72">
        <v>5000</v>
      </c>
      <c r="C9" s="62">
        <v>0</v>
      </c>
      <c r="D9" s="73">
        <f t="shared" si="0"/>
        <v>5000</v>
      </c>
      <c r="E9"/>
    </row>
    <row r="10" spans="1:6" ht="34.5" customHeight="1" x14ac:dyDescent="0.25">
      <c r="A10" s="74" t="s">
        <v>40</v>
      </c>
      <c r="B10" s="75">
        <v>2000</v>
      </c>
      <c r="C10" s="69">
        <v>0</v>
      </c>
      <c r="D10" s="70">
        <f t="shared" si="0"/>
        <v>2000</v>
      </c>
      <c r="E10"/>
    </row>
    <row r="11" spans="1:6" ht="20.25" customHeight="1" x14ac:dyDescent="0.25">
      <c r="A11" s="50"/>
      <c r="B11" s="51"/>
      <c r="C11" s="52"/>
      <c r="D11" s="54"/>
      <c r="E11"/>
    </row>
    <row r="13" spans="1:6" ht="26.25" customHeight="1" x14ac:dyDescent="0.25">
      <c r="A13" s="9" t="s">
        <v>45</v>
      </c>
      <c r="B13" s="10"/>
      <c r="C13" s="10"/>
      <c r="D13" s="10"/>
      <c r="E13" s="10"/>
      <c r="F13" s="11"/>
    </row>
    <row r="14" spans="1:6" ht="40.5" customHeight="1" x14ac:dyDescent="0.25">
      <c r="A14" s="12" t="s">
        <v>20</v>
      </c>
      <c r="B14" s="78" t="s">
        <v>18</v>
      </c>
      <c r="C14" s="79" t="s">
        <v>42</v>
      </c>
      <c r="D14" s="79" t="s">
        <v>44</v>
      </c>
      <c r="E14" s="79" t="s">
        <v>19</v>
      </c>
      <c r="F14" s="80" t="s">
        <v>41</v>
      </c>
    </row>
    <row r="15" spans="1:6" ht="27.75" customHeight="1" x14ac:dyDescent="0.25">
      <c r="A15" s="81" t="s">
        <v>21</v>
      </c>
      <c r="B15" s="84">
        <v>50000</v>
      </c>
      <c r="C15" s="85">
        <v>4</v>
      </c>
      <c r="D15" s="86">
        <f>B15*C15</f>
        <v>200000</v>
      </c>
      <c r="E15" s="87">
        <v>20</v>
      </c>
      <c r="F15" s="88">
        <f>D15/E15</f>
        <v>10000</v>
      </c>
    </row>
    <row r="16" spans="1:6" ht="27.75" customHeight="1" x14ac:dyDescent="0.25">
      <c r="A16" s="82" t="s">
        <v>22</v>
      </c>
      <c r="B16" s="89">
        <v>5000</v>
      </c>
      <c r="C16" s="90">
        <v>0</v>
      </c>
      <c r="D16" s="91">
        <f>B16*C16</f>
        <v>0</v>
      </c>
      <c r="E16" s="92"/>
      <c r="F16" s="93">
        <f>D16</f>
        <v>0</v>
      </c>
    </row>
    <row r="17" spans="1:6" ht="27.75" customHeight="1" x14ac:dyDescent="0.25">
      <c r="A17" s="13" t="s">
        <v>23</v>
      </c>
      <c r="B17" s="76"/>
      <c r="C17" s="76" t="s">
        <v>43</v>
      </c>
      <c r="D17" s="76"/>
      <c r="E17" s="76"/>
      <c r="F17" s="77"/>
    </row>
    <row r="18" spans="1:6" ht="27.75" customHeight="1" x14ac:dyDescent="0.25">
      <c r="A18" s="81" t="s">
        <v>24</v>
      </c>
      <c r="B18" s="84">
        <v>45000</v>
      </c>
      <c r="C18" s="85">
        <v>1</v>
      </c>
      <c r="D18" s="86">
        <f>B18*C18</f>
        <v>45000</v>
      </c>
      <c r="E18" s="87">
        <v>10</v>
      </c>
      <c r="F18" s="88">
        <f>D18/E18</f>
        <v>4500</v>
      </c>
    </row>
    <row r="19" spans="1:6" ht="27.75" customHeight="1" x14ac:dyDescent="0.25">
      <c r="A19" s="83" t="s">
        <v>25</v>
      </c>
      <c r="B19" s="94">
        <v>50000</v>
      </c>
      <c r="C19" s="95">
        <v>1</v>
      </c>
      <c r="D19" s="96">
        <f t="shared" ref="D19:D20" si="1">B19*C19</f>
        <v>50000</v>
      </c>
      <c r="E19" s="97">
        <v>10</v>
      </c>
      <c r="F19" s="98">
        <f t="shared" ref="F19:F20" si="2">D19/E19</f>
        <v>5000</v>
      </c>
    </row>
    <row r="20" spans="1:6" ht="27.75" customHeight="1" x14ac:dyDescent="0.25">
      <c r="A20" s="82" t="s">
        <v>26</v>
      </c>
      <c r="B20" s="89">
        <v>5000</v>
      </c>
      <c r="C20" s="90">
        <v>1</v>
      </c>
      <c r="D20" s="91">
        <f t="shared" si="1"/>
        <v>5000</v>
      </c>
      <c r="E20" s="92">
        <v>10</v>
      </c>
      <c r="F20" s="93">
        <f t="shared" si="2"/>
        <v>500</v>
      </c>
    </row>
    <row r="21" spans="1:6" ht="27.75" customHeight="1" x14ac:dyDescent="0.25">
      <c r="A21" s="12" t="s">
        <v>27</v>
      </c>
      <c r="B21" s="76"/>
      <c r="C21" s="76"/>
      <c r="D21" s="76"/>
      <c r="E21" s="76"/>
      <c r="F21" s="77"/>
    </row>
    <row r="22" spans="1:6" ht="27.75" customHeight="1" x14ac:dyDescent="0.25">
      <c r="A22" s="81" t="s">
        <v>28</v>
      </c>
      <c r="B22" s="84">
        <v>50000</v>
      </c>
      <c r="C22" s="85">
        <v>1</v>
      </c>
      <c r="D22" s="86">
        <f>B22*C22</f>
        <v>50000</v>
      </c>
      <c r="E22" s="87">
        <v>20</v>
      </c>
      <c r="F22" s="88">
        <f t="shared" ref="F22" si="3">D22/E22</f>
        <v>2500</v>
      </c>
    </row>
    <row r="23" spans="1:6" ht="27.75" customHeight="1" x14ac:dyDescent="0.25">
      <c r="A23" s="82" t="s">
        <v>29</v>
      </c>
      <c r="B23" s="89">
        <v>5000</v>
      </c>
      <c r="C23" s="90">
        <v>0</v>
      </c>
      <c r="D23" s="91">
        <f>B23*C23</f>
        <v>0</v>
      </c>
      <c r="E23" s="92"/>
      <c r="F23" s="93">
        <f>D23</f>
        <v>0</v>
      </c>
    </row>
    <row r="24" spans="1:6" ht="29.25" customHeight="1" x14ac:dyDescent="0.25">
      <c r="A24" s="9"/>
      <c r="B24" s="9"/>
      <c r="C24" s="99" t="s">
        <v>30</v>
      </c>
      <c r="D24" s="101">
        <f>SUM(D15:D23)</f>
        <v>350000</v>
      </c>
      <c r="E24" s="10"/>
      <c r="F24" s="11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workbookViewId="0"/>
  </sheetViews>
  <sheetFormatPr defaultColWidth="8.75" defaultRowHeight="15" x14ac:dyDescent="0.2"/>
  <cols>
    <col min="1" max="1" width="26.25" style="15" customWidth="1"/>
    <col min="2" max="2" width="9.125" style="15" customWidth="1"/>
    <col min="3" max="3" width="12.125" style="15" customWidth="1"/>
    <col min="4" max="4" width="1.75" style="15" customWidth="1"/>
    <col min="5" max="5" width="11" style="15" customWidth="1"/>
    <col min="6" max="6" width="8.375" style="15" customWidth="1"/>
    <col min="7" max="7" width="11.125" style="15" customWidth="1"/>
    <col min="8" max="8" width="12.25" style="15" customWidth="1"/>
    <col min="9" max="9" width="2" style="15" customWidth="1"/>
    <col min="10" max="12" width="11.25" style="15" customWidth="1"/>
    <col min="13" max="13" width="4.5" style="15" customWidth="1"/>
    <col min="14" max="14" width="2.875" style="15" customWidth="1"/>
    <col min="15" max="16384" width="8.75" style="15"/>
  </cols>
  <sheetData>
    <row r="1" spans="1:14" ht="29.25" customHeight="1" thickBot="1" x14ac:dyDescent="0.25">
      <c r="E1" s="144" t="s">
        <v>70</v>
      </c>
      <c r="F1" s="145"/>
      <c r="G1" s="145"/>
      <c r="H1" s="145"/>
      <c r="I1" s="145"/>
      <c r="J1" s="145"/>
      <c r="K1" s="145"/>
      <c r="L1" s="146"/>
    </row>
    <row r="2" spans="1:14" ht="30" customHeight="1" x14ac:dyDescent="0.2">
      <c r="A2" s="104" t="s">
        <v>55</v>
      </c>
      <c r="B2" s="7"/>
      <c r="C2" s="8"/>
      <c r="E2" s="191" t="s">
        <v>46</v>
      </c>
      <c r="F2" s="192" t="s">
        <v>49</v>
      </c>
      <c r="G2" s="196" t="s">
        <v>53</v>
      </c>
      <c r="H2" s="194" t="s">
        <v>50</v>
      </c>
      <c r="J2" s="141" t="s">
        <v>61</v>
      </c>
      <c r="K2" s="142" t="s">
        <v>62</v>
      </c>
      <c r="L2" s="143" t="s">
        <v>63</v>
      </c>
    </row>
    <row r="3" spans="1:14" x14ac:dyDescent="0.2">
      <c r="A3" s="117" t="s">
        <v>51</v>
      </c>
      <c r="B3" s="118"/>
      <c r="C3" s="116">
        <f>'Stima dei costi'!$F$3</f>
        <v>16000</v>
      </c>
      <c r="E3" s="191"/>
      <c r="F3" s="193"/>
      <c r="G3" s="197"/>
      <c r="H3" s="195"/>
      <c r="J3" s="128">
        <f>Parametri!B9</f>
        <v>6.5</v>
      </c>
      <c r="K3" s="129">
        <f>Parametri!C9</f>
        <v>7.8</v>
      </c>
      <c r="L3" s="130">
        <f>Parametri!D9</f>
        <v>8.5</v>
      </c>
    </row>
    <row r="4" spans="1:14" ht="15.75" thickBot="1" x14ac:dyDescent="0.25">
      <c r="A4" s="117" t="s">
        <v>54</v>
      </c>
      <c r="B4" s="118"/>
      <c r="C4" s="116">
        <f>'Stima dei costi'!$D$6+'Stima dei costi'!$D$7</f>
        <v>10000</v>
      </c>
      <c r="E4" s="125"/>
      <c r="J4" s="103" t="s">
        <v>47</v>
      </c>
      <c r="K4" s="103" t="s">
        <v>47</v>
      </c>
      <c r="L4" s="103" t="s">
        <v>47</v>
      </c>
    </row>
    <row r="5" spans="1:14" x14ac:dyDescent="0.2">
      <c r="A5" s="117" t="s">
        <v>16</v>
      </c>
      <c r="B5" s="119"/>
      <c r="C5" s="116">
        <f>'Stima dei costi'!$D$9+'Stima dei costi'!$D$10</f>
        <v>7000</v>
      </c>
      <c r="E5" s="138" t="s">
        <v>6</v>
      </c>
      <c r="F5" s="131">
        <f>Parametri!B3</f>
        <v>80</v>
      </c>
      <c r="G5" s="132">
        <f>H5*'Stima dei costi'!$D$5</f>
        <v>3733</v>
      </c>
      <c r="H5" s="126">
        <f>INT(F5*Parametri!$B$8*100/0.75)</f>
        <v>7466</v>
      </c>
      <c r="I5" s="103" t="s">
        <v>48</v>
      </c>
      <c r="J5" s="147">
        <f t="shared" ref="J5:L7" si="0">$H5*J$3</f>
        <v>48529</v>
      </c>
      <c r="K5" s="147">
        <f t="shared" si="0"/>
        <v>58234.799999999996</v>
      </c>
      <c r="L5" s="147">
        <f t="shared" si="0"/>
        <v>63461</v>
      </c>
      <c r="M5" s="185" t="s">
        <v>71</v>
      </c>
      <c r="N5" s="186"/>
    </row>
    <row r="6" spans="1:14" ht="27" customHeight="1" x14ac:dyDescent="0.2">
      <c r="A6" s="50"/>
      <c r="B6" s="52" t="s">
        <v>56</v>
      </c>
      <c r="C6" s="53">
        <f>SUM(C3:C5)</f>
        <v>33000</v>
      </c>
      <c r="E6" s="139" t="s">
        <v>7</v>
      </c>
      <c r="F6" s="133">
        <f>Parametri!B4</f>
        <v>100</v>
      </c>
      <c r="G6" s="134">
        <f>H6*'Stima dei costi'!$D$5</f>
        <v>4666.5</v>
      </c>
      <c r="H6" s="127">
        <f>INT(F6*Parametri!$B$8*100/0.75)</f>
        <v>9333</v>
      </c>
      <c r="I6" s="103" t="s">
        <v>48</v>
      </c>
      <c r="J6" s="147">
        <f t="shared" si="0"/>
        <v>60664.5</v>
      </c>
      <c r="K6" s="147">
        <f t="shared" si="0"/>
        <v>72797.399999999994</v>
      </c>
      <c r="L6" s="147">
        <f t="shared" si="0"/>
        <v>79330.5</v>
      </c>
      <c r="M6" s="187"/>
      <c r="N6" s="188"/>
    </row>
    <row r="7" spans="1:14" ht="15.75" thickBot="1" x14ac:dyDescent="0.25">
      <c r="A7" s="15" t="s">
        <v>57</v>
      </c>
      <c r="E7" s="140" t="s">
        <v>8</v>
      </c>
      <c r="F7" s="135">
        <f>Parametri!B5</f>
        <v>130</v>
      </c>
      <c r="G7" s="137">
        <f>H7*'Stima dei costi'!$D$5</f>
        <v>6066.5</v>
      </c>
      <c r="H7" s="136">
        <f>INT(F7*Parametri!$B$8*100/0.75)</f>
        <v>12133</v>
      </c>
      <c r="I7" s="103" t="s">
        <v>48</v>
      </c>
      <c r="J7" s="147">
        <f t="shared" si="0"/>
        <v>78864.5</v>
      </c>
      <c r="K7" s="147">
        <f t="shared" si="0"/>
        <v>94637.4</v>
      </c>
      <c r="L7" s="147">
        <f t="shared" si="0"/>
        <v>103130.5</v>
      </c>
      <c r="M7" s="189"/>
      <c r="N7" s="190"/>
    </row>
    <row r="8" spans="1:14" ht="26.25" customHeight="1" x14ac:dyDescent="0.2">
      <c r="A8" s="100" t="s">
        <v>66</v>
      </c>
      <c r="B8" s="10"/>
      <c r="C8" s="11"/>
      <c r="I8" s="102"/>
    </row>
    <row r="9" spans="1:14" x14ac:dyDescent="0.2">
      <c r="A9" s="120" t="s">
        <v>58</v>
      </c>
      <c r="B9" s="121"/>
      <c r="C9" s="122">
        <f>SUM('Stima dei costi'!$F$15:$F$16)</f>
        <v>10000</v>
      </c>
      <c r="E9" s="150"/>
      <c r="F9" s="151"/>
      <c r="G9" s="152"/>
      <c r="H9" s="153"/>
      <c r="J9" s="148">
        <f>J5-($C$6+$G5)</f>
        <v>11796</v>
      </c>
      <c r="K9" s="148">
        <f>K5-($C$6+$G5)</f>
        <v>21501.799999999996</v>
      </c>
      <c r="L9" s="148">
        <f>L5-($C$6+$G5)</f>
        <v>26728</v>
      </c>
    </row>
    <row r="10" spans="1:14" ht="15.75" customHeight="1" x14ac:dyDescent="0.2">
      <c r="A10" s="123" t="s">
        <v>59</v>
      </c>
      <c r="B10" s="124"/>
      <c r="C10" s="122">
        <f>SUM('Stima dei costi'!F18:F20)</f>
        <v>10000</v>
      </c>
      <c r="E10" s="154" t="s">
        <v>64</v>
      </c>
      <c r="F10" s="149"/>
      <c r="G10" s="149"/>
      <c r="H10" s="155"/>
      <c r="J10" s="148">
        <f t="shared" ref="J10:L10" si="1">J6-($C$6+$G6)</f>
        <v>22998</v>
      </c>
      <c r="K10" s="148">
        <f t="shared" si="1"/>
        <v>35130.899999999994</v>
      </c>
      <c r="L10" s="148">
        <f t="shared" si="1"/>
        <v>41664</v>
      </c>
    </row>
    <row r="11" spans="1:14" x14ac:dyDescent="0.2">
      <c r="A11" s="123" t="s">
        <v>60</v>
      </c>
      <c r="B11" s="121"/>
      <c r="C11" s="122">
        <f>SUM('Stima dei costi'!$F$22:$F$23)</f>
        <v>2500</v>
      </c>
      <c r="E11" s="156"/>
      <c r="F11" s="157"/>
      <c r="G11" s="157"/>
      <c r="H11" s="158"/>
      <c r="J11" s="148">
        <f t="shared" ref="J11:L11" si="2">J7-($C$6+$G7)</f>
        <v>39798</v>
      </c>
      <c r="K11" s="148">
        <f t="shared" si="2"/>
        <v>55570.899999999994</v>
      </c>
      <c r="L11" s="148">
        <f t="shared" si="2"/>
        <v>64064</v>
      </c>
    </row>
    <row r="12" spans="1:14" ht="24" customHeight="1" x14ac:dyDescent="0.2">
      <c r="A12" s="9"/>
      <c r="B12" s="14" t="s">
        <v>65</v>
      </c>
      <c r="C12" s="116">
        <f>SUM(C9:C11)</f>
        <v>22500</v>
      </c>
    </row>
    <row r="13" spans="1:14" ht="19.5" customHeight="1" x14ac:dyDescent="0.2">
      <c r="E13" s="173"/>
      <c r="F13" s="174"/>
      <c r="G13" s="174"/>
      <c r="H13" s="175"/>
      <c r="I13" s="168"/>
      <c r="J13" s="169">
        <f t="shared" ref="J13:L15" si="3">J9-$C$12</f>
        <v>-10704</v>
      </c>
      <c r="K13" s="169">
        <f t="shared" si="3"/>
        <v>-998.20000000000437</v>
      </c>
      <c r="L13" s="169">
        <f t="shared" si="3"/>
        <v>4228</v>
      </c>
    </row>
    <row r="14" spans="1:14" ht="31.5" customHeight="1" x14ac:dyDescent="0.2">
      <c r="A14" s="9"/>
      <c r="B14" s="14" t="s">
        <v>68</v>
      </c>
      <c r="C14" s="116">
        <f>'Stima dei costi'!$D$15+SUM('Stima dei costi'!$D$18:$D$20)+'Stima dei costi'!$D$22</f>
        <v>350000</v>
      </c>
      <c r="E14" s="176" t="s">
        <v>67</v>
      </c>
      <c r="F14" s="177"/>
      <c r="G14" s="177"/>
      <c r="H14" s="178"/>
      <c r="I14" s="168"/>
      <c r="J14" s="169">
        <f t="shared" si="3"/>
        <v>498</v>
      </c>
      <c r="K14" s="169">
        <f t="shared" si="3"/>
        <v>12630.899999999994</v>
      </c>
      <c r="L14" s="169">
        <f t="shared" si="3"/>
        <v>19164</v>
      </c>
    </row>
    <row r="15" spans="1:14" ht="19.5" customHeight="1" x14ac:dyDescent="0.2">
      <c r="E15" s="179"/>
      <c r="F15" s="180"/>
      <c r="G15" s="180"/>
      <c r="H15" s="181"/>
      <c r="I15" s="168"/>
      <c r="J15" s="169">
        <f t="shared" si="3"/>
        <v>17298</v>
      </c>
      <c r="K15" s="169">
        <f t="shared" si="3"/>
        <v>33070.899999999994</v>
      </c>
      <c r="L15" s="169">
        <f t="shared" si="3"/>
        <v>41564</v>
      </c>
    </row>
    <row r="17" spans="5:12" x14ac:dyDescent="0.2">
      <c r="E17" s="159"/>
      <c r="F17" s="160"/>
      <c r="G17" s="160"/>
      <c r="H17" s="161"/>
      <c r="J17" s="170">
        <f>J13/$C$14</f>
        <v>-3.0582857142857144E-2</v>
      </c>
      <c r="K17" s="171">
        <f t="shared" ref="K17:L17" si="4">K13/$C$14</f>
        <v>-2.8520000000000125E-3</v>
      </c>
      <c r="L17" s="172">
        <f t="shared" si="4"/>
        <v>1.208E-2</v>
      </c>
    </row>
    <row r="18" spans="5:12" ht="24.75" customHeight="1" x14ac:dyDescent="0.2">
      <c r="E18" s="162" t="s">
        <v>69</v>
      </c>
      <c r="F18" s="163"/>
      <c r="G18" s="163"/>
      <c r="H18" s="164"/>
      <c r="J18" s="170">
        <f>J14/$C$14</f>
        <v>1.4228571428571428E-3</v>
      </c>
      <c r="K18" s="171">
        <f t="shared" ref="J18:L19" si="5">K14/$C$14</f>
        <v>3.6088285714285698E-2</v>
      </c>
      <c r="L18" s="172">
        <f t="shared" si="5"/>
        <v>5.4754285714285714E-2</v>
      </c>
    </row>
    <row r="19" spans="5:12" x14ac:dyDescent="0.2">
      <c r="E19" s="165"/>
      <c r="F19" s="166"/>
      <c r="G19" s="166"/>
      <c r="H19" s="167"/>
      <c r="J19" s="170">
        <f t="shared" si="5"/>
        <v>4.9422857142857143E-2</v>
      </c>
      <c r="K19" s="171">
        <f t="shared" si="5"/>
        <v>9.4488285714285691E-2</v>
      </c>
      <c r="L19" s="172">
        <f t="shared" si="5"/>
        <v>0.11875428571428572</v>
      </c>
    </row>
  </sheetData>
  <mergeCells count="5">
    <mergeCell ref="M5:N7"/>
    <mergeCell ref="E2:E3"/>
    <mergeCell ref="F2:F3"/>
    <mergeCell ref="H2:H3"/>
    <mergeCell ref="G2:G3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Parametri</vt:lpstr>
      <vt:lpstr>Stima dei costi</vt:lpstr>
      <vt:lpstr>Simulazione semplice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Francesco Borazzo</dc:creator>
  <cp:lastModifiedBy>fpb</cp:lastModifiedBy>
  <dcterms:created xsi:type="dcterms:W3CDTF">2017-07-25T07:57:40Z</dcterms:created>
  <dcterms:modified xsi:type="dcterms:W3CDTF">2017-10-01T13:35:12Z</dcterms:modified>
</cp:coreProperties>
</file>