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H:\BusinessIntelligence\EserciziTesto\"/>
    </mc:Choice>
  </mc:AlternateContent>
  <bookViews>
    <workbookView xWindow="0" yWindow="0" windowWidth="18870" windowHeight="7740"/>
  </bookViews>
  <sheets>
    <sheet name="Pianificazione" sheetId="2" r:id="rId1"/>
    <sheet name="Codici" sheetId="3" r:id="rId2"/>
    <sheet name="Magazzino" sheetId="4" r:id="rId3"/>
    <sheet name="Elenchi" sheetId="5" r:id="rId4"/>
  </sheets>
  <definedNames>
    <definedName name="_xlnm._FilterDatabase" localSheetId="1" hidden="1">Codici!$A$1:$D$12</definedName>
    <definedName name="data_ultimo_aggiornamento">Magazzino!#REF!</definedName>
    <definedName name="Date">Pianificazione!$B$3:$B$92</definedName>
    <definedName name="Festività2017">Elenchi!$B$3:$B$13</definedName>
  </definedNames>
  <calcPr calcId="152511"/>
</workbook>
</file>

<file path=xl/calcChain.xml><?xml version="1.0" encoding="utf-8"?>
<calcChain xmlns="http://schemas.openxmlformats.org/spreadsheetml/2006/main">
  <c r="M5" i="2" l="1"/>
  <c r="M7" i="2"/>
  <c r="J3" i="2" l="1"/>
  <c r="B6" i="4" l="1"/>
  <c r="A4" i="2" l="1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J11" i="2" l="1"/>
  <c r="K11" i="2"/>
  <c r="L11" i="2"/>
  <c r="M11" i="2"/>
  <c r="N11" i="2"/>
  <c r="J12" i="2"/>
  <c r="K12" i="2"/>
  <c r="L12" i="2"/>
  <c r="M12" i="2"/>
  <c r="N12" i="2"/>
  <c r="J13" i="2"/>
  <c r="K13" i="2"/>
  <c r="L13" i="2"/>
  <c r="M13" i="2"/>
  <c r="N13" i="2"/>
  <c r="X11" i="2" l="1"/>
  <c r="Y11" i="2"/>
  <c r="N7" i="2"/>
  <c r="N6" i="2"/>
  <c r="M6" i="2"/>
  <c r="N5" i="2"/>
  <c r="N4" i="2"/>
  <c r="M4" i="2"/>
  <c r="K7" i="2" l="1"/>
  <c r="J5" i="2"/>
  <c r="A3" i="2"/>
  <c r="J8" i="2" l="1"/>
  <c r="K8" i="2"/>
  <c r="Q8" i="2" s="1"/>
  <c r="L8" i="2"/>
  <c r="R8" i="2" s="1"/>
  <c r="S8" i="2"/>
  <c r="T8" i="2"/>
  <c r="J9" i="2"/>
  <c r="K9" i="2"/>
  <c r="Q9" i="2" s="1"/>
  <c r="L9" i="2"/>
  <c r="R9" i="2" s="1"/>
  <c r="M9" i="2"/>
  <c r="S9" i="2" s="1"/>
  <c r="N9" i="2"/>
  <c r="T9" i="2" s="1"/>
  <c r="J10" i="2"/>
  <c r="K10" i="2"/>
  <c r="Q10" i="2" s="1"/>
  <c r="L10" i="2"/>
  <c r="R10" i="2" s="1"/>
  <c r="M10" i="2"/>
  <c r="S10" i="2" s="1"/>
  <c r="N10" i="2"/>
  <c r="T10" i="2" s="1"/>
  <c r="P11" i="2"/>
  <c r="Q11" i="2"/>
  <c r="R11" i="2"/>
  <c r="S11" i="2"/>
  <c r="T11" i="2"/>
  <c r="Q12" i="2"/>
  <c r="R12" i="2"/>
  <c r="S12" i="2"/>
  <c r="T12" i="2"/>
  <c r="Q13" i="2"/>
  <c r="R13" i="2"/>
  <c r="S13" i="2"/>
  <c r="T13" i="2"/>
  <c r="J14" i="2"/>
  <c r="K14" i="2"/>
  <c r="Q14" i="2" s="1"/>
  <c r="L14" i="2"/>
  <c r="R14" i="2" s="1"/>
  <c r="M14" i="2"/>
  <c r="S14" i="2" s="1"/>
  <c r="N14" i="2"/>
  <c r="T14" i="2" s="1"/>
  <c r="J15" i="2"/>
  <c r="K15" i="2"/>
  <c r="Q15" i="2" s="1"/>
  <c r="L15" i="2"/>
  <c r="R15" i="2" s="1"/>
  <c r="M15" i="2"/>
  <c r="S15" i="2" s="1"/>
  <c r="N15" i="2"/>
  <c r="T15" i="2" s="1"/>
  <c r="J16" i="2"/>
  <c r="K16" i="2"/>
  <c r="Q16" i="2" s="1"/>
  <c r="L16" i="2"/>
  <c r="R16" i="2" s="1"/>
  <c r="M16" i="2"/>
  <c r="S16" i="2" s="1"/>
  <c r="N16" i="2"/>
  <c r="T16" i="2" s="1"/>
  <c r="J17" i="2"/>
  <c r="K17" i="2"/>
  <c r="Q17" i="2" s="1"/>
  <c r="L17" i="2"/>
  <c r="R17" i="2" s="1"/>
  <c r="M17" i="2"/>
  <c r="S17" i="2" s="1"/>
  <c r="N17" i="2"/>
  <c r="T17" i="2" s="1"/>
  <c r="J18" i="2"/>
  <c r="K18" i="2"/>
  <c r="Q18" i="2" s="1"/>
  <c r="L18" i="2"/>
  <c r="R18" i="2" s="1"/>
  <c r="M18" i="2"/>
  <c r="S18" i="2" s="1"/>
  <c r="N18" i="2"/>
  <c r="T18" i="2" s="1"/>
  <c r="J19" i="2"/>
  <c r="K19" i="2"/>
  <c r="Q19" i="2" s="1"/>
  <c r="L19" i="2"/>
  <c r="R19" i="2" s="1"/>
  <c r="M19" i="2"/>
  <c r="S19" i="2" s="1"/>
  <c r="N19" i="2"/>
  <c r="T19" i="2" s="1"/>
  <c r="J20" i="2"/>
  <c r="K20" i="2"/>
  <c r="Q20" i="2" s="1"/>
  <c r="L20" i="2"/>
  <c r="R20" i="2" s="1"/>
  <c r="M20" i="2"/>
  <c r="S20" i="2" s="1"/>
  <c r="N20" i="2"/>
  <c r="T20" i="2" s="1"/>
  <c r="J21" i="2"/>
  <c r="K21" i="2"/>
  <c r="Q21" i="2" s="1"/>
  <c r="L21" i="2"/>
  <c r="R21" i="2" s="1"/>
  <c r="M21" i="2"/>
  <c r="S21" i="2" s="1"/>
  <c r="N21" i="2"/>
  <c r="T21" i="2" s="1"/>
  <c r="J22" i="2"/>
  <c r="K22" i="2"/>
  <c r="Q22" i="2" s="1"/>
  <c r="L22" i="2"/>
  <c r="R22" i="2" s="1"/>
  <c r="M22" i="2"/>
  <c r="S22" i="2" s="1"/>
  <c r="N22" i="2"/>
  <c r="T22" i="2" s="1"/>
  <c r="J23" i="2"/>
  <c r="K23" i="2"/>
  <c r="Q23" i="2" s="1"/>
  <c r="L23" i="2"/>
  <c r="R23" i="2" s="1"/>
  <c r="M23" i="2"/>
  <c r="S23" i="2" s="1"/>
  <c r="N23" i="2"/>
  <c r="T23" i="2" s="1"/>
  <c r="J24" i="2"/>
  <c r="K24" i="2"/>
  <c r="Q24" i="2" s="1"/>
  <c r="L24" i="2"/>
  <c r="R24" i="2" s="1"/>
  <c r="M24" i="2"/>
  <c r="S24" i="2" s="1"/>
  <c r="N24" i="2"/>
  <c r="T24" i="2" s="1"/>
  <c r="J25" i="2"/>
  <c r="K25" i="2"/>
  <c r="Q25" i="2" s="1"/>
  <c r="L25" i="2"/>
  <c r="R25" i="2" s="1"/>
  <c r="M25" i="2"/>
  <c r="S25" i="2" s="1"/>
  <c r="N25" i="2"/>
  <c r="T25" i="2" s="1"/>
  <c r="J26" i="2"/>
  <c r="K26" i="2"/>
  <c r="Q26" i="2" s="1"/>
  <c r="L26" i="2"/>
  <c r="R26" i="2" s="1"/>
  <c r="M26" i="2"/>
  <c r="S26" i="2" s="1"/>
  <c r="N26" i="2"/>
  <c r="T26" i="2" s="1"/>
  <c r="J27" i="2"/>
  <c r="K27" i="2"/>
  <c r="Q27" i="2" s="1"/>
  <c r="L27" i="2"/>
  <c r="R27" i="2" s="1"/>
  <c r="M27" i="2"/>
  <c r="S27" i="2" s="1"/>
  <c r="N27" i="2"/>
  <c r="T27" i="2" s="1"/>
  <c r="J28" i="2"/>
  <c r="K28" i="2"/>
  <c r="Q28" i="2" s="1"/>
  <c r="L28" i="2"/>
  <c r="R28" i="2" s="1"/>
  <c r="M28" i="2"/>
  <c r="S28" i="2" s="1"/>
  <c r="N28" i="2"/>
  <c r="T28" i="2" s="1"/>
  <c r="J29" i="2"/>
  <c r="K29" i="2"/>
  <c r="Q29" i="2" s="1"/>
  <c r="L29" i="2"/>
  <c r="R29" i="2" s="1"/>
  <c r="M29" i="2"/>
  <c r="S29" i="2" s="1"/>
  <c r="N29" i="2"/>
  <c r="T29" i="2" s="1"/>
  <c r="J30" i="2"/>
  <c r="K30" i="2"/>
  <c r="Q30" i="2" s="1"/>
  <c r="L30" i="2"/>
  <c r="R30" i="2" s="1"/>
  <c r="M30" i="2"/>
  <c r="S30" i="2" s="1"/>
  <c r="N30" i="2"/>
  <c r="T30" i="2" s="1"/>
  <c r="J31" i="2"/>
  <c r="K31" i="2"/>
  <c r="Q31" i="2" s="1"/>
  <c r="L31" i="2"/>
  <c r="R31" i="2" s="1"/>
  <c r="M31" i="2"/>
  <c r="S31" i="2" s="1"/>
  <c r="N31" i="2"/>
  <c r="T31" i="2" s="1"/>
  <c r="J32" i="2"/>
  <c r="K32" i="2"/>
  <c r="Q32" i="2" s="1"/>
  <c r="L32" i="2"/>
  <c r="R32" i="2" s="1"/>
  <c r="M32" i="2"/>
  <c r="S32" i="2" s="1"/>
  <c r="N32" i="2"/>
  <c r="T32" i="2" s="1"/>
  <c r="J33" i="2"/>
  <c r="K33" i="2"/>
  <c r="Q33" i="2" s="1"/>
  <c r="L33" i="2"/>
  <c r="R33" i="2" s="1"/>
  <c r="M33" i="2"/>
  <c r="S33" i="2" s="1"/>
  <c r="N33" i="2"/>
  <c r="T33" i="2" s="1"/>
  <c r="J34" i="2"/>
  <c r="K34" i="2"/>
  <c r="Q34" i="2" s="1"/>
  <c r="L34" i="2"/>
  <c r="R34" i="2" s="1"/>
  <c r="M34" i="2"/>
  <c r="S34" i="2" s="1"/>
  <c r="N34" i="2"/>
  <c r="T34" i="2" s="1"/>
  <c r="J35" i="2"/>
  <c r="K35" i="2"/>
  <c r="Q35" i="2" s="1"/>
  <c r="L35" i="2"/>
  <c r="R35" i="2" s="1"/>
  <c r="M35" i="2"/>
  <c r="S35" i="2" s="1"/>
  <c r="N35" i="2"/>
  <c r="T35" i="2" s="1"/>
  <c r="J36" i="2"/>
  <c r="K36" i="2"/>
  <c r="Q36" i="2" s="1"/>
  <c r="L36" i="2"/>
  <c r="R36" i="2" s="1"/>
  <c r="M36" i="2"/>
  <c r="S36" i="2" s="1"/>
  <c r="N36" i="2"/>
  <c r="T36" i="2" s="1"/>
  <c r="J37" i="2"/>
  <c r="K37" i="2"/>
  <c r="Q37" i="2" s="1"/>
  <c r="L37" i="2"/>
  <c r="R37" i="2" s="1"/>
  <c r="M37" i="2"/>
  <c r="S37" i="2" s="1"/>
  <c r="N37" i="2"/>
  <c r="T37" i="2" s="1"/>
  <c r="J38" i="2"/>
  <c r="K38" i="2"/>
  <c r="Q38" i="2" s="1"/>
  <c r="L38" i="2"/>
  <c r="R38" i="2" s="1"/>
  <c r="M38" i="2"/>
  <c r="S38" i="2" s="1"/>
  <c r="N38" i="2"/>
  <c r="T38" i="2" s="1"/>
  <c r="J39" i="2"/>
  <c r="K39" i="2"/>
  <c r="Q39" i="2" s="1"/>
  <c r="L39" i="2"/>
  <c r="R39" i="2" s="1"/>
  <c r="M39" i="2"/>
  <c r="S39" i="2" s="1"/>
  <c r="N39" i="2"/>
  <c r="T39" i="2" s="1"/>
  <c r="J40" i="2"/>
  <c r="K40" i="2"/>
  <c r="Q40" i="2" s="1"/>
  <c r="L40" i="2"/>
  <c r="R40" i="2" s="1"/>
  <c r="M40" i="2"/>
  <c r="S40" i="2" s="1"/>
  <c r="N40" i="2"/>
  <c r="T40" i="2" s="1"/>
  <c r="J41" i="2"/>
  <c r="K41" i="2"/>
  <c r="Q41" i="2" s="1"/>
  <c r="L41" i="2"/>
  <c r="R41" i="2" s="1"/>
  <c r="M41" i="2"/>
  <c r="S41" i="2" s="1"/>
  <c r="N41" i="2"/>
  <c r="T41" i="2" s="1"/>
  <c r="J42" i="2"/>
  <c r="K42" i="2"/>
  <c r="Q42" i="2" s="1"/>
  <c r="L42" i="2"/>
  <c r="R42" i="2" s="1"/>
  <c r="M42" i="2"/>
  <c r="S42" i="2" s="1"/>
  <c r="N42" i="2"/>
  <c r="T42" i="2" s="1"/>
  <c r="J43" i="2"/>
  <c r="K43" i="2"/>
  <c r="Q43" i="2" s="1"/>
  <c r="L43" i="2"/>
  <c r="R43" i="2" s="1"/>
  <c r="M43" i="2"/>
  <c r="S43" i="2" s="1"/>
  <c r="N43" i="2"/>
  <c r="T43" i="2" s="1"/>
  <c r="J44" i="2"/>
  <c r="K44" i="2"/>
  <c r="Q44" i="2" s="1"/>
  <c r="L44" i="2"/>
  <c r="R44" i="2" s="1"/>
  <c r="M44" i="2"/>
  <c r="S44" i="2" s="1"/>
  <c r="N44" i="2"/>
  <c r="T44" i="2" s="1"/>
  <c r="J45" i="2"/>
  <c r="K45" i="2"/>
  <c r="Q45" i="2" s="1"/>
  <c r="L45" i="2"/>
  <c r="R45" i="2" s="1"/>
  <c r="M45" i="2"/>
  <c r="S45" i="2" s="1"/>
  <c r="N45" i="2"/>
  <c r="T45" i="2" s="1"/>
  <c r="J46" i="2"/>
  <c r="K46" i="2"/>
  <c r="Q46" i="2" s="1"/>
  <c r="L46" i="2"/>
  <c r="R46" i="2" s="1"/>
  <c r="M46" i="2"/>
  <c r="S46" i="2" s="1"/>
  <c r="N46" i="2"/>
  <c r="T46" i="2" s="1"/>
  <c r="J47" i="2"/>
  <c r="K47" i="2"/>
  <c r="Q47" i="2" s="1"/>
  <c r="L47" i="2"/>
  <c r="R47" i="2" s="1"/>
  <c r="M47" i="2"/>
  <c r="S47" i="2" s="1"/>
  <c r="N47" i="2"/>
  <c r="T47" i="2" s="1"/>
  <c r="J48" i="2"/>
  <c r="K48" i="2"/>
  <c r="Q48" i="2" s="1"/>
  <c r="L48" i="2"/>
  <c r="R48" i="2" s="1"/>
  <c r="M48" i="2"/>
  <c r="S48" i="2" s="1"/>
  <c r="N48" i="2"/>
  <c r="T48" i="2" s="1"/>
  <c r="J49" i="2"/>
  <c r="K49" i="2"/>
  <c r="Q49" i="2" s="1"/>
  <c r="L49" i="2"/>
  <c r="R49" i="2" s="1"/>
  <c r="M49" i="2"/>
  <c r="S49" i="2" s="1"/>
  <c r="N49" i="2"/>
  <c r="T49" i="2" s="1"/>
  <c r="J50" i="2"/>
  <c r="K50" i="2"/>
  <c r="Q50" i="2" s="1"/>
  <c r="L50" i="2"/>
  <c r="R50" i="2" s="1"/>
  <c r="M50" i="2"/>
  <c r="S50" i="2" s="1"/>
  <c r="N50" i="2"/>
  <c r="T50" i="2" s="1"/>
  <c r="J51" i="2"/>
  <c r="K51" i="2"/>
  <c r="Q51" i="2" s="1"/>
  <c r="L51" i="2"/>
  <c r="R51" i="2" s="1"/>
  <c r="M51" i="2"/>
  <c r="S51" i="2" s="1"/>
  <c r="N51" i="2"/>
  <c r="T51" i="2" s="1"/>
  <c r="J52" i="2"/>
  <c r="K52" i="2"/>
  <c r="Q52" i="2" s="1"/>
  <c r="L52" i="2"/>
  <c r="R52" i="2" s="1"/>
  <c r="M52" i="2"/>
  <c r="S52" i="2" s="1"/>
  <c r="N52" i="2"/>
  <c r="T52" i="2" s="1"/>
  <c r="J53" i="2"/>
  <c r="K53" i="2"/>
  <c r="Q53" i="2" s="1"/>
  <c r="L53" i="2"/>
  <c r="R53" i="2" s="1"/>
  <c r="M53" i="2"/>
  <c r="S53" i="2" s="1"/>
  <c r="N53" i="2"/>
  <c r="T53" i="2" s="1"/>
  <c r="J54" i="2"/>
  <c r="K54" i="2"/>
  <c r="Q54" i="2" s="1"/>
  <c r="L54" i="2"/>
  <c r="R54" i="2" s="1"/>
  <c r="M54" i="2"/>
  <c r="S54" i="2" s="1"/>
  <c r="N54" i="2"/>
  <c r="T54" i="2" s="1"/>
  <c r="J55" i="2"/>
  <c r="K55" i="2"/>
  <c r="Q55" i="2" s="1"/>
  <c r="L55" i="2"/>
  <c r="R55" i="2" s="1"/>
  <c r="M55" i="2"/>
  <c r="S55" i="2" s="1"/>
  <c r="N55" i="2"/>
  <c r="T55" i="2" s="1"/>
  <c r="J56" i="2"/>
  <c r="K56" i="2"/>
  <c r="Q56" i="2" s="1"/>
  <c r="L56" i="2"/>
  <c r="R56" i="2" s="1"/>
  <c r="M56" i="2"/>
  <c r="S56" i="2" s="1"/>
  <c r="N56" i="2"/>
  <c r="T56" i="2" s="1"/>
  <c r="J57" i="2"/>
  <c r="K57" i="2"/>
  <c r="Q57" i="2" s="1"/>
  <c r="L57" i="2"/>
  <c r="R57" i="2" s="1"/>
  <c r="M57" i="2"/>
  <c r="S57" i="2" s="1"/>
  <c r="N57" i="2"/>
  <c r="T57" i="2" s="1"/>
  <c r="J58" i="2"/>
  <c r="K58" i="2"/>
  <c r="Q58" i="2" s="1"/>
  <c r="L58" i="2"/>
  <c r="R58" i="2" s="1"/>
  <c r="M58" i="2"/>
  <c r="S58" i="2" s="1"/>
  <c r="N58" i="2"/>
  <c r="T58" i="2" s="1"/>
  <c r="J59" i="2"/>
  <c r="K59" i="2"/>
  <c r="Q59" i="2" s="1"/>
  <c r="L59" i="2"/>
  <c r="R59" i="2" s="1"/>
  <c r="M59" i="2"/>
  <c r="S59" i="2" s="1"/>
  <c r="N59" i="2"/>
  <c r="T59" i="2" s="1"/>
  <c r="J60" i="2"/>
  <c r="K60" i="2"/>
  <c r="Q60" i="2" s="1"/>
  <c r="L60" i="2"/>
  <c r="R60" i="2" s="1"/>
  <c r="M60" i="2"/>
  <c r="S60" i="2" s="1"/>
  <c r="N60" i="2"/>
  <c r="T60" i="2" s="1"/>
  <c r="J61" i="2"/>
  <c r="K61" i="2"/>
  <c r="Q61" i="2" s="1"/>
  <c r="L61" i="2"/>
  <c r="R61" i="2" s="1"/>
  <c r="M61" i="2"/>
  <c r="S61" i="2" s="1"/>
  <c r="N61" i="2"/>
  <c r="T61" i="2" s="1"/>
  <c r="J62" i="2"/>
  <c r="K62" i="2"/>
  <c r="Q62" i="2" s="1"/>
  <c r="L62" i="2"/>
  <c r="R62" i="2" s="1"/>
  <c r="M62" i="2"/>
  <c r="S62" i="2" s="1"/>
  <c r="N62" i="2"/>
  <c r="T62" i="2" s="1"/>
  <c r="J63" i="2"/>
  <c r="K63" i="2"/>
  <c r="Q63" i="2" s="1"/>
  <c r="L63" i="2"/>
  <c r="R63" i="2" s="1"/>
  <c r="M63" i="2"/>
  <c r="S63" i="2" s="1"/>
  <c r="N63" i="2"/>
  <c r="T63" i="2" s="1"/>
  <c r="J64" i="2"/>
  <c r="K64" i="2"/>
  <c r="Q64" i="2" s="1"/>
  <c r="L64" i="2"/>
  <c r="R64" i="2" s="1"/>
  <c r="M64" i="2"/>
  <c r="S64" i="2" s="1"/>
  <c r="N64" i="2"/>
  <c r="T64" i="2" s="1"/>
  <c r="J65" i="2"/>
  <c r="K65" i="2"/>
  <c r="Q65" i="2" s="1"/>
  <c r="L65" i="2"/>
  <c r="R65" i="2" s="1"/>
  <c r="M65" i="2"/>
  <c r="S65" i="2" s="1"/>
  <c r="N65" i="2"/>
  <c r="T65" i="2" s="1"/>
  <c r="J66" i="2"/>
  <c r="K66" i="2"/>
  <c r="Q66" i="2" s="1"/>
  <c r="L66" i="2"/>
  <c r="R66" i="2" s="1"/>
  <c r="M66" i="2"/>
  <c r="S66" i="2" s="1"/>
  <c r="N66" i="2"/>
  <c r="T66" i="2" s="1"/>
  <c r="J67" i="2"/>
  <c r="K67" i="2"/>
  <c r="Q67" i="2" s="1"/>
  <c r="L67" i="2"/>
  <c r="R67" i="2" s="1"/>
  <c r="M67" i="2"/>
  <c r="S67" i="2" s="1"/>
  <c r="N67" i="2"/>
  <c r="T67" i="2" s="1"/>
  <c r="J68" i="2"/>
  <c r="K68" i="2"/>
  <c r="Q68" i="2" s="1"/>
  <c r="L68" i="2"/>
  <c r="R68" i="2" s="1"/>
  <c r="M68" i="2"/>
  <c r="S68" i="2" s="1"/>
  <c r="N68" i="2"/>
  <c r="T68" i="2" s="1"/>
  <c r="J69" i="2"/>
  <c r="K69" i="2"/>
  <c r="Q69" i="2" s="1"/>
  <c r="L69" i="2"/>
  <c r="R69" i="2" s="1"/>
  <c r="M69" i="2"/>
  <c r="S69" i="2" s="1"/>
  <c r="N69" i="2"/>
  <c r="T69" i="2" s="1"/>
  <c r="J70" i="2"/>
  <c r="K70" i="2"/>
  <c r="Q70" i="2" s="1"/>
  <c r="L70" i="2"/>
  <c r="R70" i="2" s="1"/>
  <c r="M70" i="2"/>
  <c r="S70" i="2" s="1"/>
  <c r="N70" i="2"/>
  <c r="T70" i="2" s="1"/>
  <c r="J71" i="2"/>
  <c r="K71" i="2"/>
  <c r="Q71" i="2" s="1"/>
  <c r="L71" i="2"/>
  <c r="R71" i="2" s="1"/>
  <c r="M71" i="2"/>
  <c r="S71" i="2" s="1"/>
  <c r="N71" i="2"/>
  <c r="T71" i="2" s="1"/>
  <c r="J72" i="2"/>
  <c r="K72" i="2"/>
  <c r="Q72" i="2" s="1"/>
  <c r="L72" i="2"/>
  <c r="R72" i="2" s="1"/>
  <c r="M72" i="2"/>
  <c r="S72" i="2" s="1"/>
  <c r="N72" i="2"/>
  <c r="T72" i="2" s="1"/>
  <c r="J73" i="2"/>
  <c r="K73" i="2"/>
  <c r="Q73" i="2" s="1"/>
  <c r="L73" i="2"/>
  <c r="R73" i="2" s="1"/>
  <c r="M73" i="2"/>
  <c r="S73" i="2" s="1"/>
  <c r="N73" i="2"/>
  <c r="T73" i="2" s="1"/>
  <c r="J74" i="2"/>
  <c r="K74" i="2"/>
  <c r="Q74" i="2" s="1"/>
  <c r="L74" i="2"/>
  <c r="R74" i="2" s="1"/>
  <c r="M74" i="2"/>
  <c r="S74" i="2" s="1"/>
  <c r="N74" i="2"/>
  <c r="T74" i="2" s="1"/>
  <c r="J75" i="2"/>
  <c r="K75" i="2"/>
  <c r="Q75" i="2" s="1"/>
  <c r="L75" i="2"/>
  <c r="R75" i="2" s="1"/>
  <c r="M75" i="2"/>
  <c r="S75" i="2" s="1"/>
  <c r="N75" i="2"/>
  <c r="T75" i="2" s="1"/>
  <c r="J76" i="2"/>
  <c r="K76" i="2"/>
  <c r="Q76" i="2" s="1"/>
  <c r="L76" i="2"/>
  <c r="R76" i="2" s="1"/>
  <c r="M76" i="2"/>
  <c r="S76" i="2" s="1"/>
  <c r="N76" i="2"/>
  <c r="T76" i="2" s="1"/>
  <c r="J77" i="2"/>
  <c r="K77" i="2"/>
  <c r="Q77" i="2" s="1"/>
  <c r="L77" i="2"/>
  <c r="R77" i="2" s="1"/>
  <c r="M77" i="2"/>
  <c r="S77" i="2" s="1"/>
  <c r="N77" i="2"/>
  <c r="T77" i="2" s="1"/>
  <c r="J78" i="2"/>
  <c r="K78" i="2"/>
  <c r="Q78" i="2" s="1"/>
  <c r="L78" i="2"/>
  <c r="R78" i="2" s="1"/>
  <c r="M78" i="2"/>
  <c r="S78" i="2" s="1"/>
  <c r="N78" i="2"/>
  <c r="T78" i="2" s="1"/>
  <c r="J79" i="2"/>
  <c r="K79" i="2"/>
  <c r="Q79" i="2" s="1"/>
  <c r="L79" i="2"/>
  <c r="R79" i="2" s="1"/>
  <c r="M79" i="2"/>
  <c r="S79" i="2" s="1"/>
  <c r="N79" i="2"/>
  <c r="T79" i="2" s="1"/>
  <c r="J80" i="2"/>
  <c r="K80" i="2"/>
  <c r="Q80" i="2" s="1"/>
  <c r="L80" i="2"/>
  <c r="R80" i="2" s="1"/>
  <c r="M80" i="2"/>
  <c r="S80" i="2" s="1"/>
  <c r="N80" i="2"/>
  <c r="T80" i="2" s="1"/>
  <c r="J81" i="2"/>
  <c r="K81" i="2"/>
  <c r="Q81" i="2" s="1"/>
  <c r="L81" i="2"/>
  <c r="R81" i="2" s="1"/>
  <c r="M81" i="2"/>
  <c r="S81" i="2" s="1"/>
  <c r="N81" i="2"/>
  <c r="T81" i="2" s="1"/>
  <c r="J82" i="2"/>
  <c r="K82" i="2"/>
  <c r="Q82" i="2" s="1"/>
  <c r="L82" i="2"/>
  <c r="R82" i="2" s="1"/>
  <c r="M82" i="2"/>
  <c r="S82" i="2" s="1"/>
  <c r="N82" i="2"/>
  <c r="T82" i="2" s="1"/>
  <c r="J83" i="2"/>
  <c r="K83" i="2"/>
  <c r="Q83" i="2" s="1"/>
  <c r="L83" i="2"/>
  <c r="R83" i="2" s="1"/>
  <c r="M83" i="2"/>
  <c r="S83" i="2" s="1"/>
  <c r="N83" i="2"/>
  <c r="T83" i="2" s="1"/>
  <c r="J84" i="2"/>
  <c r="K84" i="2"/>
  <c r="Q84" i="2" s="1"/>
  <c r="L84" i="2"/>
  <c r="R84" i="2" s="1"/>
  <c r="M84" i="2"/>
  <c r="S84" i="2" s="1"/>
  <c r="N84" i="2"/>
  <c r="T84" i="2" s="1"/>
  <c r="J85" i="2"/>
  <c r="K85" i="2"/>
  <c r="Q85" i="2" s="1"/>
  <c r="L85" i="2"/>
  <c r="R85" i="2" s="1"/>
  <c r="M85" i="2"/>
  <c r="S85" i="2" s="1"/>
  <c r="N85" i="2"/>
  <c r="T85" i="2" s="1"/>
  <c r="J86" i="2"/>
  <c r="K86" i="2"/>
  <c r="Q86" i="2" s="1"/>
  <c r="L86" i="2"/>
  <c r="R86" i="2" s="1"/>
  <c r="M86" i="2"/>
  <c r="S86" i="2" s="1"/>
  <c r="N86" i="2"/>
  <c r="T86" i="2" s="1"/>
  <c r="J87" i="2"/>
  <c r="K87" i="2"/>
  <c r="Q87" i="2" s="1"/>
  <c r="L87" i="2"/>
  <c r="R87" i="2" s="1"/>
  <c r="M87" i="2"/>
  <c r="S87" i="2" s="1"/>
  <c r="N87" i="2"/>
  <c r="T87" i="2" s="1"/>
  <c r="J88" i="2"/>
  <c r="K88" i="2"/>
  <c r="Q88" i="2" s="1"/>
  <c r="L88" i="2"/>
  <c r="R88" i="2" s="1"/>
  <c r="M88" i="2"/>
  <c r="S88" i="2" s="1"/>
  <c r="N88" i="2"/>
  <c r="T88" i="2" s="1"/>
  <c r="J89" i="2"/>
  <c r="K89" i="2"/>
  <c r="Q89" i="2" s="1"/>
  <c r="L89" i="2"/>
  <c r="R89" i="2" s="1"/>
  <c r="M89" i="2"/>
  <c r="S89" i="2" s="1"/>
  <c r="N89" i="2"/>
  <c r="T89" i="2" s="1"/>
  <c r="J90" i="2"/>
  <c r="K90" i="2"/>
  <c r="Q90" i="2" s="1"/>
  <c r="L90" i="2"/>
  <c r="R90" i="2" s="1"/>
  <c r="M90" i="2"/>
  <c r="S90" i="2" s="1"/>
  <c r="N90" i="2"/>
  <c r="T90" i="2" s="1"/>
  <c r="J91" i="2"/>
  <c r="K91" i="2"/>
  <c r="Q91" i="2" s="1"/>
  <c r="L91" i="2"/>
  <c r="R91" i="2" s="1"/>
  <c r="M91" i="2"/>
  <c r="S91" i="2" s="1"/>
  <c r="N91" i="2"/>
  <c r="T91" i="2" s="1"/>
  <c r="J92" i="2"/>
  <c r="K92" i="2"/>
  <c r="Q92" i="2" s="1"/>
  <c r="L92" i="2"/>
  <c r="R92" i="2" s="1"/>
  <c r="M92" i="2"/>
  <c r="S92" i="2" s="1"/>
  <c r="N92" i="2"/>
  <c r="T92" i="2" s="1"/>
  <c r="J4" i="2"/>
  <c r="K4" i="2"/>
  <c r="Q4" i="2" s="1"/>
  <c r="L4" i="2"/>
  <c r="R4" i="2" s="1"/>
  <c r="S4" i="2"/>
  <c r="T4" i="2"/>
  <c r="P5" i="2"/>
  <c r="K5" i="2"/>
  <c r="L5" i="2"/>
  <c r="R5" i="2" s="1"/>
  <c r="S5" i="2"/>
  <c r="T5" i="2"/>
  <c r="J6" i="2"/>
  <c r="K6" i="2"/>
  <c r="Q6" i="2" s="1"/>
  <c r="L6" i="2"/>
  <c r="R6" i="2" s="1"/>
  <c r="S6" i="2"/>
  <c r="T6" i="2"/>
  <c r="J7" i="2"/>
  <c r="Q7" i="2"/>
  <c r="L7" i="2"/>
  <c r="R7" i="2" s="1"/>
  <c r="S7" i="2"/>
  <c r="T7" i="2"/>
  <c r="K3" i="2"/>
  <c r="Q3" i="2" s="1"/>
  <c r="L3" i="2"/>
  <c r="M3" i="2"/>
  <c r="S3" i="2" s="1"/>
  <c r="N3" i="2"/>
  <c r="T3" i="2" s="1"/>
  <c r="V5" i="2" l="1"/>
  <c r="P7" i="2"/>
  <c r="V7" i="2"/>
  <c r="X7" i="2"/>
  <c r="W7" i="2"/>
  <c r="Y7" i="2"/>
  <c r="P91" i="2"/>
  <c r="V91" i="2" s="1"/>
  <c r="X91" i="2"/>
  <c r="W91" i="2"/>
  <c r="Y91" i="2"/>
  <c r="P89" i="2"/>
  <c r="V89" i="2" s="1"/>
  <c r="X89" i="2"/>
  <c r="W89" i="2"/>
  <c r="Y89" i="2"/>
  <c r="P87" i="2"/>
  <c r="V87" i="2"/>
  <c r="X87" i="2"/>
  <c r="W87" i="2"/>
  <c r="Y87" i="2"/>
  <c r="P85" i="2"/>
  <c r="V85" i="2"/>
  <c r="X85" i="2"/>
  <c r="W85" i="2"/>
  <c r="Y85" i="2"/>
  <c r="P83" i="2"/>
  <c r="V83" i="2"/>
  <c r="X83" i="2"/>
  <c r="W83" i="2"/>
  <c r="Y83" i="2"/>
  <c r="P81" i="2"/>
  <c r="V81" i="2"/>
  <c r="X81" i="2"/>
  <c r="W81" i="2"/>
  <c r="Y81" i="2"/>
  <c r="P79" i="2"/>
  <c r="V79" i="2"/>
  <c r="X79" i="2"/>
  <c r="W79" i="2"/>
  <c r="Y79" i="2"/>
  <c r="P77" i="2"/>
  <c r="V77" i="2" s="1"/>
  <c r="X77" i="2"/>
  <c r="W77" i="2"/>
  <c r="Y77" i="2"/>
  <c r="P75" i="2"/>
  <c r="V75" i="2" s="1"/>
  <c r="X75" i="2"/>
  <c r="W75" i="2"/>
  <c r="Y75" i="2"/>
  <c r="P73" i="2"/>
  <c r="V73" i="2"/>
  <c r="X73" i="2"/>
  <c r="W73" i="2"/>
  <c r="Y73" i="2"/>
  <c r="P71" i="2"/>
  <c r="V71" i="2" s="1"/>
  <c r="X71" i="2"/>
  <c r="W71" i="2"/>
  <c r="Y71" i="2"/>
  <c r="P69" i="2"/>
  <c r="V69" i="2" s="1"/>
  <c r="X69" i="2"/>
  <c r="W69" i="2"/>
  <c r="Y69" i="2"/>
  <c r="P67" i="2"/>
  <c r="V67" i="2" s="1"/>
  <c r="X67" i="2"/>
  <c r="W67" i="2"/>
  <c r="Y67" i="2"/>
  <c r="P65" i="2"/>
  <c r="V65" i="2"/>
  <c r="X65" i="2"/>
  <c r="W65" i="2"/>
  <c r="Y65" i="2"/>
  <c r="P63" i="2"/>
  <c r="V63" i="2" s="1"/>
  <c r="X63" i="2"/>
  <c r="W63" i="2"/>
  <c r="Y63" i="2"/>
  <c r="P61" i="2"/>
  <c r="V61" i="2" s="1"/>
  <c r="X61" i="2"/>
  <c r="W61" i="2"/>
  <c r="Y61" i="2"/>
  <c r="P59" i="2"/>
  <c r="V59" i="2"/>
  <c r="X59" i="2"/>
  <c r="W59" i="2"/>
  <c r="Y59" i="2"/>
  <c r="P57" i="2"/>
  <c r="V57" i="2" s="1"/>
  <c r="X57" i="2"/>
  <c r="W57" i="2"/>
  <c r="Y57" i="2"/>
  <c r="P55" i="2"/>
  <c r="V55" i="2" s="1"/>
  <c r="X55" i="2"/>
  <c r="W55" i="2"/>
  <c r="Y55" i="2"/>
  <c r="P53" i="2"/>
  <c r="V53" i="2" s="1"/>
  <c r="X53" i="2"/>
  <c r="W53" i="2"/>
  <c r="Y53" i="2"/>
  <c r="P51" i="2"/>
  <c r="V51" i="2"/>
  <c r="X51" i="2"/>
  <c r="W51" i="2"/>
  <c r="Y51" i="2"/>
  <c r="P49" i="2"/>
  <c r="V49" i="2" s="1"/>
  <c r="X49" i="2"/>
  <c r="W49" i="2"/>
  <c r="Y49" i="2"/>
  <c r="P47" i="2"/>
  <c r="V47" i="2" s="1"/>
  <c r="X47" i="2"/>
  <c r="W47" i="2"/>
  <c r="Y47" i="2"/>
  <c r="P45" i="2"/>
  <c r="V45" i="2"/>
  <c r="X45" i="2"/>
  <c r="W45" i="2"/>
  <c r="Y45" i="2"/>
  <c r="P43" i="2"/>
  <c r="V43" i="2" s="1"/>
  <c r="X43" i="2"/>
  <c r="W43" i="2"/>
  <c r="Y43" i="2"/>
  <c r="P41" i="2"/>
  <c r="V41" i="2" s="1"/>
  <c r="X41" i="2"/>
  <c r="W41" i="2"/>
  <c r="Y41" i="2"/>
  <c r="P39" i="2"/>
  <c r="V39" i="2" s="1"/>
  <c r="X39" i="2"/>
  <c r="W39" i="2"/>
  <c r="Y39" i="2"/>
  <c r="P37" i="2"/>
  <c r="V37" i="2"/>
  <c r="X37" i="2"/>
  <c r="W37" i="2"/>
  <c r="Y37" i="2"/>
  <c r="P35" i="2"/>
  <c r="V35" i="2" s="1"/>
  <c r="X35" i="2"/>
  <c r="W35" i="2"/>
  <c r="Y35" i="2"/>
  <c r="P33" i="2"/>
  <c r="V33" i="2" s="1"/>
  <c r="X33" i="2"/>
  <c r="W33" i="2"/>
  <c r="Y33" i="2"/>
  <c r="P31" i="2"/>
  <c r="V31" i="2"/>
  <c r="X31" i="2"/>
  <c r="W31" i="2"/>
  <c r="Y31" i="2"/>
  <c r="P29" i="2"/>
  <c r="V29" i="2" s="1"/>
  <c r="X29" i="2"/>
  <c r="W29" i="2"/>
  <c r="Y29" i="2"/>
  <c r="P27" i="2"/>
  <c r="V27" i="2" s="1"/>
  <c r="X27" i="2"/>
  <c r="W27" i="2"/>
  <c r="Y27" i="2"/>
  <c r="P25" i="2"/>
  <c r="V25" i="2" s="1"/>
  <c r="X25" i="2"/>
  <c r="W25" i="2"/>
  <c r="Y25" i="2"/>
  <c r="P23" i="2"/>
  <c r="V23" i="2"/>
  <c r="X23" i="2"/>
  <c r="W23" i="2"/>
  <c r="Y23" i="2"/>
  <c r="P21" i="2"/>
  <c r="V21" i="2" s="1"/>
  <c r="X21" i="2"/>
  <c r="W21" i="2"/>
  <c r="Y21" i="2"/>
  <c r="P19" i="2"/>
  <c r="V19" i="2" s="1"/>
  <c r="X19" i="2"/>
  <c r="W19" i="2"/>
  <c r="Y19" i="2"/>
  <c r="P17" i="2"/>
  <c r="V17" i="2"/>
  <c r="X17" i="2"/>
  <c r="W17" i="2"/>
  <c r="Y17" i="2"/>
  <c r="P15" i="2"/>
  <c r="V15" i="2" s="1"/>
  <c r="X15" i="2"/>
  <c r="W15" i="2"/>
  <c r="Y15" i="2"/>
  <c r="P13" i="2"/>
  <c r="V13" i="2" s="1"/>
  <c r="X13" i="2"/>
  <c r="W13" i="2"/>
  <c r="Y13" i="2"/>
  <c r="V11" i="2"/>
  <c r="P9" i="2"/>
  <c r="V9" i="2"/>
  <c r="X9" i="2"/>
  <c r="W9" i="2"/>
  <c r="Y9" i="2"/>
  <c r="Y5" i="2"/>
  <c r="X5" i="2"/>
  <c r="V3" i="2"/>
  <c r="AA3" i="2" s="1"/>
  <c r="X3" i="2"/>
  <c r="AC3" i="2" s="1"/>
  <c r="W3" i="2"/>
  <c r="AB3" i="2" s="1"/>
  <c r="Y3" i="2"/>
  <c r="AD3" i="2" s="1"/>
  <c r="V6" i="2"/>
  <c r="X6" i="2"/>
  <c r="W6" i="2"/>
  <c r="Y6" i="2"/>
  <c r="W4" i="2"/>
  <c r="Y4" i="2"/>
  <c r="X4" i="2"/>
  <c r="V4" i="2"/>
  <c r="P92" i="2"/>
  <c r="V92" i="2" s="1"/>
  <c r="X92" i="2"/>
  <c r="W92" i="2"/>
  <c r="Y92" i="2"/>
  <c r="P90" i="2"/>
  <c r="V90" i="2" s="1"/>
  <c r="X90" i="2"/>
  <c r="W90" i="2"/>
  <c r="Y90" i="2"/>
  <c r="P88" i="2"/>
  <c r="V88" i="2" s="1"/>
  <c r="X88" i="2"/>
  <c r="W88" i="2"/>
  <c r="Y88" i="2"/>
  <c r="P86" i="2"/>
  <c r="V86" i="2"/>
  <c r="X86" i="2"/>
  <c r="W86" i="2"/>
  <c r="Y86" i="2"/>
  <c r="P84" i="2"/>
  <c r="V84" i="2"/>
  <c r="X84" i="2"/>
  <c r="W84" i="2"/>
  <c r="Y84" i="2"/>
  <c r="P82" i="2"/>
  <c r="V82" i="2"/>
  <c r="X82" i="2"/>
  <c r="W82" i="2"/>
  <c r="Y82" i="2"/>
  <c r="P80" i="2"/>
  <c r="V80" i="2"/>
  <c r="X80" i="2"/>
  <c r="W80" i="2"/>
  <c r="Y80" i="2"/>
  <c r="P78" i="2"/>
  <c r="V78" i="2" s="1"/>
  <c r="X78" i="2"/>
  <c r="W78" i="2"/>
  <c r="Y78" i="2"/>
  <c r="P76" i="2"/>
  <c r="V76" i="2" s="1"/>
  <c r="X76" i="2"/>
  <c r="W76" i="2"/>
  <c r="Y76" i="2"/>
  <c r="P74" i="2"/>
  <c r="V74" i="2" s="1"/>
  <c r="X74" i="2"/>
  <c r="W74" i="2"/>
  <c r="Y74" i="2"/>
  <c r="P72" i="2"/>
  <c r="V72" i="2"/>
  <c r="X72" i="2"/>
  <c r="W72" i="2"/>
  <c r="Y72" i="2"/>
  <c r="P70" i="2"/>
  <c r="V70" i="2" s="1"/>
  <c r="X70" i="2"/>
  <c r="W70" i="2"/>
  <c r="Y70" i="2"/>
  <c r="P68" i="2"/>
  <c r="V68" i="2" s="1"/>
  <c r="X68" i="2"/>
  <c r="W68" i="2"/>
  <c r="Y68" i="2"/>
  <c r="P66" i="2"/>
  <c r="V66" i="2"/>
  <c r="X66" i="2"/>
  <c r="W66" i="2"/>
  <c r="Y66" i="2"/>
  <c r="P64" i="2"/>
  <c r="V64" i="2" s="1"/>
  <c r="W64" i="2"/>
  <c r="X64" i="2"/>
  <c r="Y64" i="2"/>
  <c r="P62" i="2"/>
  <c r="V62" i="2" s="1"/>
  <c r="X62" i="2"/>
  <c r="W62" i="2"/>
  <c r="Y62" i="2"/>
  <c r="P60" i="2"/>
  <c r="V60" i="2" s="1"/>
  <c r="X60" i="2"/>
  <c r="W60" i="2"/>
  <c r="Y60" i="2"/>
  <c r="P58" i="2"/>
  <c r="V58" i="2"/>
  <c r="X58" i="2"/>
  <c r="W58" i="2"/>
  <c r="Y58" i="2"/>
  <c r="P56" i="2"/>
  <c r="V56" i="2" s="1"/>
  <c r="X56" i="2"/>
  <c r="W56" i="2"/>
  <c r="Y56" i="2"/>
  <c r="P54" i="2"/>
  <c r="V54" i="2" s="1"/>
  <c r="X54" i="2"/>
  <c r="W54" i="2"/>
  <c r="Y54" i="2"/>
  <c r="P52" i="2"/>
  <c r="V52" i="2"/>
  <c r="X52" i="2"/>
  <c r="W52" i="2"/>
  <c r="Y52" i="2"/>
  <c r="P50" i="2"/>
  <c r="V50" i="2" s="1"/>
  <c r="X50" i="2"/>
  <c r="W50" i="2"/>
  <c r="Y50" i="2"/>
  <c r="P48" i="2"/>
  <c r="V48" i="2" s="1"/>
  <c r="X48" i="2"/>
  <c r="W48" i="2"/>
  <c r="Y48" i="2"/>
  <c r="P46" i="2"/>
  <c r="V46" i="2" s="1"/>
  <c r="X46" i="2"/>
  <c r="W46" i="2"/>
  <c r="Y46" i="2"/>
  <c r="P44" i="2"/>
  <c r="V44" i="2"/>
  <c r="X44" i="2"/>
  <c r="W44" i="2"/>
  <c r="Y44" i="2"/>
  <c r="P42" i="2"/>
  <c r="V42" i="2" s="1"/>
  <c r="X42" i="2"/>
  <c r="W42" i="2"/>
  <c r="Y42" i="2"/>
  <c r="P40" i="2"/>
  <c r="V40" i="2" s="1"/>
  <c r="X40" i="2"/>
  <c r="W40" i="2"/>
  <c r="Y40" i="2"/>
  <c r="P38" i="2"/>
  <c r="V38" i="2"/>
  <c r="X38" i="2"/>
  <c r="W38" i="2"/>
  <c r="Y38" i="2"/>
  <c r="P36" i="2"/>
  <c r="V36" i="2" s="1"/>
  <c r="X36" i="2"/>
  <c r="W36" i="2"/>
  <c r="Y36" i="2"/>
  <c r="P34" i="2"/>
  <c r="V34" i="2" s="1"/>
  <c r="X34" i="2"/>
  <c r="W34" i="2"/>
  <c r="Y34" i="2"/>
  <c r="P32" i="2"/>
  <c r="V32" i="2" s="1"/>
  <c r="X32" i="2"/>
  <c r="W32" i="2"/>
  <c r="Y32" i="2"/>
  <c r="P30" i="2"/>
  <c r="V30" i="2"/>
  <c r="X30" i="2"/>
  <c r="W30" i="2"/>
  <c r="Y30" i="2"/>
  <c r="P28" i="2"/>
  <c r="V28" i="2" s="1"/>
  <c r="X28" i="2"/>
  <c r="W28" i="2"/>
  <c r="Y28" i="2"/>
  <c r="P26" i="2"/>
  <c r="V26" i="2" s="1"/>
  <c r="X26" i="2"/>
  <c r="W26" i="2"/>
  <c r="Y26" i="2"/>
  <c r="P24" i="2"/>
  <c r="V24" i="2"/>
  <c r="X24" i="2"/>
  <c r="W24" i="2"/>
  <c r="Y24" i="2"/>
  <c r="P22" i="2"/>
  <c r="V22" i="2" s="1"/>
  <c r="X22" i="2"/>
  <c r="W22" i="2"/>
  <c r="Y22" i="2"/>
  <c r="P20" i="2"/>
  <c r="V20" i="2" s="1"/>
  <c r="X20" i="2"/>
  <c r="W20" i="2"/>
  <c r="Y20" i="2"/>
  <c r="P18" i="2"/>
  <c r="V18" i="2" s="1"/>
  <c r="X18" i="2"/>
  <c r="W18" i="2"/>
  <c r="Y18" i="2"/>
  <c r="P16" i="2"/>
  <c r="V16" i="2"/>
  <c r="X16" i="2"/>
  <c r="W16" i="2"/>
  <c r="Y16" i="2"/>
  <c r="P14" i="2"/>
  <c r="V14" i="2" s="1"/>
  <c r="X14" i="2"/>
  <c r="W14" i="2"/>
  <c r="Y14" i="2"/>
  <c r="P12" i="2"/>
  <c r="V12" i="2" s="1"/>
  <c r="X12" i="2"/>
  <c r="W12" i="2"/>
  <c r="Y12" i="2"/>
  <c r="W11" i="2"/>
  <c r="P10" i="2"/>
  <c r="V10" i="2"/>
  <c r="X10" i="2"/>
  <c r="W10" i="2"/>
  <c r="Y10" i="2"/>
  <c r="P8" i="2"/>
  <c r="V8" i="2"/>
  <c r="X8" i="2"/>
  <c r="W8" i="2"/>
  <c r="Y8" i="2"/>
  <c r="W5" i="2"/>
  <c r="P6" i="2"/>
  <c r="P4" i="2"/>
  <c r="Q5" i="2"/>
  <c r="R3" i="2"/>
  <c r="P3" i="2"/>
  <c r="AB4" i="2" l="1"/>
  <c r="AB5" i="2" s="1"/>
  <c r="AB6" i="2" s="1"/>
  <c r="AB7" i="2" s="1"/>
  <c r="AB8" i="2" s="1"/>
  <c r="AB9" i="2" s="1"/>
  <c r="AB10" i="2" s="1"/>
  <c r="AB11" i="2" s="1"/>
  <c r="AB12" i="2" s="1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B34" i="2" s="1"/>
  <c r="AB35" i="2" s="1"/>
  <c r="AB36" i="2" s="1"/>
  <c r="AB37" i="2" s="1"/>
  <c r="AB38" i="2" s="1"/>
  <c r="AB39" i="2" s="1"/>
  <c r="AB40" i="2" s="1"/>
  <c r="AB41" i="2" s="1"/>
  <c r="AB42" i="2" s="1"/>
  <c r="AB43" i="2" s="1"/>
  <c r="AB44" i="2" s="1"/>
  <c r="AB45" i="2" s="1"/>
  <c r="AB46" i="2" s="1"/>
  <c r="AB47" i="2" s="1"/>
  <c r="AB48" i="2" s="1"/>
  <c r="AB49" i="2" s="1"/>
  <c r="AB50" i="2" s="1"/>
  <c r="AB51" i="2" s="1"/>
  <c r="AB52" i="2" s="1"/>
  <c r="AB53" i="2" s="1"/>
  <c r="AB54" i="2" s="1"/>
  <c r="AB55" i="2" s="1"/>
  <c r="AB56" i="2" s="1"/>
  <c r="AB57" i="2" s="1"/>
  <c r="AB58" i="2" s="1"/>
  <c r="AB59" i="2" s="1"/>
  <c r="AB60" i="2" s="1"/>
  <c r="AB61" i="2" s="1"/>
  <c r="AB62" i="2" s="1"/>
  <c r="AB63" i="2" s="1"/>
  <c r="AB64" i="2" s="1"/>
  <c r="AB65" i="2" s="1"/>
  <c r="AB66" i="2" s="1"/>
  <c r="AB67" i="2" s="1"/>
  <c r="AB68" i="2" s="1"/>
  <c r="AB69" i="2" s="1"/>
  <c r="AB70" i="2" s="1"/>
  <c r="AB71" i="2" s="1"/>
  <c r="AB72" i="2" s="1"/>
  <c r="AB73" i="2" s="1"/>
  <c r="AB74" i="2" s="1"/>
  <c r="AB75" i="2" s="1"/>
  <c r="AB76" i="2" s="1"/>
  <c r="AB77" i="2" s="1"/>
  <c r="AB78" i="2" s="1"/>
  <c r="AB79" i="2" s="1"/>
  <c r="AB80" i="2" s="1"/>
  <c r="AB81" i="2" s="1"/>
  <c r="AB82" i="2" s="1"/>
  <c r="AB83" i="2" s="1"/>
  <c r="AB84" i="2" s="1"/>
  <c r="AB85" i="2" s="1"/>
  <c r="AB86" i="2" s="1"/>
  <c r="AB87" i="2" s="1"/>
  <c r="AB88" i="2" s="1"/>
  <c r="AB89" i="2" s="1"/>
  <c r="AB90" i="2" s="1"/>
  <c r="AB91" i="2" s="1"/>
  <c r="AB92" i="2" s="1"/>
  <c r="AD4" i="2"/>
  <c r="AD5" i="2" s="1"/>
  <c r="AD6" i="2" s="1"/>
  <c r="AD7" i="2" s="1"/>
  <c r="AD8" i="2" s="1"/>
  <c r="AD9" i="2" s="1"/>
  <c r="AD10" i="2" s="1"/>
  <c r="AD11" i="2" s="1"/>
  <c r="AD12" i="2" s="1"/>
  <c r="AD13" i="2" s="1"/>
  <c r="AD14" i="2" s="1"/>
  <c r="AD15" i="2" s="1"/>
  <c r="AD16" i="2" s="1"/>
  <c r="AD17" i="2" s="1"/>
  <c r="AD18" i="2" s="1"/>
  <c r="AD19" i="2" s="1"/>
  <c r="AD20" i="2" s="1"/>
  <c r="AD21" i="2" s="1"/>
  <c r="AD22" i="2" s="1"/>
  <c r="AD23" i="2" s="1"/>
  <c r="AD24" i="2" s="1"/>
  <c r="AD25" i="2" s="1"/>
  <c r="AD26" i="2" s="1"/>
  <c r="AD27" i="2" s="1"/>
  <c r="AD28" i="2" s="1"/>
  <c r="AD29" i="2" s="1"/>
  <c r="AD30" i="2" s="1"/>
  <c r="AD31" i="2" s="1"/>
  <c r="AD32" i="2" s="1"/>
  <c r="AD33" i="2" s="1"/>
  <c r="AD34" i="2" s="1"/>
  <c r="AD35" i="2" s="1"/>
  <c r="AD36" i="2" s="1"/>
  <c r="AD37" i="2" s="1"/>
  <c r="AD38" i="2" s="1"/>
  <c r="AD39" i="2" s="1"/>
  <c r="AD40" i="2" s="1"/>
  <c r="AD41" i="2" s="1"/>
  <c r="AD42" i="2" s="1"/>
  <c r="AD43" i="2" s="1"/>
  <c r="AD44" i="2" s="1"/>
  <c r="AD45" i="2" s="1"/>
  <c r="AD46" i="2" s="1"/>
  <c r="AD47" i="2" s="1"/>
  <c r="AD48" i="2" s="1"/>
  <c r="AD49" i="2" s="1"/>
  <c r="AD50" i="2" s="1"/>
  <c r="AD51" i="2" s="1"/>
  <c r="AD52" i="2" s="1"/>
  <c r="AD53" i="2" s="1"/>
  <c r="AD54" i="2" s="1"/>
  <c r="AD55" i="2" s="1"/>
  <c r="AD56" i="2" s="1"/>
  <c r="AD57" i="2" s="1"/>
  <c r="AD58" i="2" s="1"/>
  <c r="AD59" i="2" s="1"/>
  <c r="AD60" i="2" s="1"/>
  <c r="AD61" i="2" s="1"/>
  <c r="AD62" i="2" s="1"/>
  <c r="AD63" i="2" s="1"/>
  <c r="AD64" i="2" s="1"/>
  <c r="AD65" i="2" s="1"/>
  <c r="AD66" i="2" s="1"/>
  <c r="AD67" i="2" s="1"/>
  <c r="AD68" i="2" s="1"/>
  <c r="AD69" i="2" s="1"/>
  <c r="AD70" i="2" s="1"/>
  <c r="AD71" i="2" s="1"/>
  <c r="AD72" i="2" s="1"/>
  <c r="AD73" i="2" s="1"/>
  <c r="AD74" i="2" s="1"/>
  <c r="AD75" i="2" s="1"/>
  <c r="AD76" i="2" s="1"/>
  <c r="AD77" i="2" s="1"/>
  <c r="AD78" i="2" s="1"/>
  <c r="AD79" i="2" s="1"/>
  <c r="AD80" i="2" s="1"/>
  <c r="AD81" i="2" s="1"/>
  <c r="AD82" i="2" s="1"/>
  <c r="AD83" i="2" s="1"/>
  <c r="AD84" i="2" s="1"/>
  <c r="AD85" i="2" s="1"/>
  <c r="AD86" i="2" s="1"/>
  <c r="AD87" i="2" s="1"/>
  <c r="AD88" i="2" s="1"/>
  <c r="AD89" i="2" s="1"/>
  <c r="AD90" i="2" s="1"/>
  <c r="AD91" i="2" s="1"/>
  <c r="AD92" i="2" s="1"/>
  <c r="AC4" i="2"/>
  <c r="AC5" i="2" s="1"/>
  <c r="AC6" i="2" s="1"/>
  <c r="AC7" i="2" s="1"/>
  <c r="AC8" i="2" s="1"/>
  <c r="AC9" i="2" s="1"/>
  <c r="AC10" i="2" s="1"/>
  <c r="AC11" i="2" s="1"/>
  <c r="AC12" i="2" s="1"/>
  <c r="AC13" i="2" s="1"/>
  <c r="AC14" i="2" s="1"/>
  <c r="AC15" i="2" s="1"/>
  <c r="AC16" i="2" s="1"/>
  <c r="AC17" i="2" s="1"/>
  <c r="AC18" i="2" s="1"/>
  <c r="AC19" i="2" s="1"/>
  <c r="AC20" i="2" s="1"/>
  <c r="AC21" i="2" s="1"/>
  <c r="AC22" i="2" s="1"/>
  <c r="AC23" i="2" s="1"/>
  <c r="AC24" i="2" s="1"/>
  <c r="AC25" i="2" s="1"/>
  <c r="AC26" i="2" s="1"/>
  <c r="AC27" i="2" s="1"/>
  <c r="AC28" i="2" s="1"/>
  <c r="AC29" i="2" s="1"/>
  <c r="AC30" i="2" s="1"/>
  <c r="AC31" i="2" s="1"/>
  <c r="AC32" i="2" s="1"/>
  <c r="AC33" i="2" s="1"/>
  <c r="AC34" i="2" s="1"/>
  <c r="AC35" i="2" s="1"/>
  <c r="AC36" i="2" s="1"/>
  <c r="AC37" i="2" s="1"/>
  <c r="AC38" i="2" s="1"/>
  <c r="AC39" i="2" s="1"/>
  <c r="AC40" i="2" s="1"/>
  <c r="AC41" i="2" s="1"/>
  <c r="AC42" i="2" s="1"/>
  <c r="AC43" i="2" s="1"/>
  <c r="AC44" i="2" s="1"/>
  <c r="AC45" i="2" s="1"/>
  <c r="AC46" i="2" s="1"/>
  <c r="AC47" i="2" s="1"/>
  <c r="AC48" i="2" s="1"/>
  <c r="AC49" i="2" s="1"/>
  <c r="AC50" i="2" s="1"/>
  <c r="AC51" i="2" s="1"/>
  <c r="AC52" i="2" s="1"/>
  <c r="AC53" i="2" s="1"/>
  <c r="AC54" i="2" s="1"/>
  <c r="AC55" i="2" s="1"/>
  <c r="AC56" i="2" s="1"/>
  <c r="AC57" i="2" s="1"/>
  <c r="AC58" i="2" s="1"/>
  <c r="AC59" i="2" s="1"/>
  <c r="AC60" i="2" s="1"/>
  <c r="AC61" i="2" s="1"/>
  <c r="AC62" i="2" s="1"/>
  <c r="AC63" i="2" s="1"/>
  <c r="AC64" i="2" s="1"/>
  <c r="AC65" i="2" s="1"/>
  <c r="AC66" i="2" s="1"/>
  <c r="AC67" i="2" s="1"/>
  <c r="AC68" i="2" s="1"/>
  <c r="AC69" i="2" s="1"/>
  <c r="AC70" i="2" s="1"/>
  <c r="AC71" i="2" s="1"/>
  <c r="AC72" i="2" s="1"/>
  <c r="AC73" i="2" s="1"/>
  <c r="AC74" i="2" s="1"/>
  <c r="AC75" i="2" s="1"/>
  <c r="AC76" i="2" s="1"/>
  <c r="AC77" i="2" s="1"/>
  <c r="AC78" i="2" s="1"/>
  <c r="AC79" i="2" s="1"/>
  <c r="AC80" i="2" s="1"/>
  <c r="AC81" i="2" s="1"/>
  <c r="AC82" i="2" s="1"/>
  <c r="AC83" i="2" s="1"/>
  <c r="AC84" i="2" s="1"/>
  <c r="AC85" i="2" s="1"/>
  <c r="AC86" i="2" s="1"/>
  <c r="AC87" i="2" s="1"/>
  <c r="AC88" i="2" s="1"/>
  <c r="AC89" i="2" s="1"/>
  <c r="AC90" i="2" s="1"/>
  <c r="AC91" i="2" s="1"/>
  <c r="AC92" i="2" s="1"/>
  <c r="AA4" i="2"/>
  <c r="AA5" i="2" s="1"/>
  <c r="AA6" i="2" s="1"/>
  <c r="AA7" i="2" s="1"/>
  <c r="AA8" i="2" l="1"/>
  <c r="AA9" i="2" s="1"/>
  <c r="AA10" i="2" s="1"/>
  <c r="AA11" i="2" s="1"/>
  <c r="AA12" i="2" s="1"/>
  <c r="AA13" i="2" s="1"/>
  <c r="AA14" i="2" s="1"/>
  <c r="AA15" i="2" s="1"/>
  <c r="AA16" i="2" s="1"/>
  <c r="AA17" i="2" s="1"/>
  <c r="AA18" i="2" s="1"/>
  <c r="AA19" i="2" s="1"/>
  <c r="AA20" i="2" s="1"/>
  <c r="AA21" i="2" s="1"/>
  <c r="AA22" i="2" s="1"/>
  <c r="AA23" i="2" s="1"/>
  <c r="AA24" i="2" s="1"/>
  <c r="AA25" i="2" s="1"/>
  <c r="AA26" i="2" s="1"/>
  <c r="AA27" i="2" s="1"/>
  <c r="AA28" i="2" s="1"/>
  <c r="AA29" i="2" s="1"/>
  <c r="AA30" i="2" s="1"/>
  <c r="AA31" i="2" s="1"/>
  <c r="AA32" i="2" s="1"/>
  <c r="AA33" i="2" s="1"/>
  <c r="AA34" i="2" s="1"/>
  <c r="AA35" i="2" s="1"/>
  <c r="AA36" i="2" s="1"/>
  <c r="AA37" i="2" s="1"/>
  <c r="AA38" i="2" s="1"/>
  <c r="AA39" i="2" s="1"/>
  <c r="AA40" i="2" s="1"/>
  <c r="AA41" i="2" s="1"/>
  <c r="AA42" i="2" s="1"/>
  <c r="AA43" i="2" s="1"/>
  <c r="AA44" i="2" s="1"/>
  <c r="AA45" i="2" s="1"/>
  <c r="AA46" i="2" s="1"/>
  <c r="AA47" i="2" s="1"/>
  <c r="AA48" i="2" s="1"/>
  <c r="AA49" i="2" s="1"/>
  <c r="AA50" i="2" s="1"/>
  <c r="AA51" i="2" s="1"/>
  <c r="AA52" i="2" s="1"/>
  <c r="AA53" i="2" s="1"/>
  <c r="AA54" i="2" s="1"/>
  <c r="AA55" i="2" s="1"/>
  <c r="AA56" i="2" s="1"/>
  <c r="AA57" i="2" s="1"/>
  <c r="AA58" i="2" s="1"/>
  <c r="AA59" i="2" s="1"/>
  <c r="AA60" i="2" s="1"/>
  <c r="AA61" i="2" s="1"/>
  <c r="AA62" i="2" s="1"/>
  <c r="AA63" i="2" s="1"/>
  <c r="AA64" i="2" s="1"/>
  <c r="AA65" i="2" s="1"/>
  <c r="AA66" i="2" s="1"/>
  <c r="AA67" i="2" s="1"/>
  <c r="AA68" i="2" s="1"/>
  <c r="AA69" i="2" s="1"/>
  <c r="AA70" i="2" s="1"/>
  <c r="AA71" i="2" s="1"/>
  <c r="AA72" i="2" s="1"/>
  <c r="AA73" i="2" s="1"/>
  <c r="AA74" i="2" s="1"/>
  <c r="AA75" i="2" s="1"/>
  <c r="AA76" i="2" s="1"/>
  <c r="AA77" i="2" s="1"/>
  <c r="AA78" i="2" s="1"/>
  <c r="AA79" i="2" s="1"/>
  <c r="AA80" i="2" s="1"/>
  <c r="AA81" i="2" s="1"/>
  <c r="AA82" i="2" s="1"/>
  <c r="AA83" i="2" s="1"/>
  <c r="AA84" i="2" s="1"/>
  <c r="AA85" i="2" s="1"/>
  <c r="AA86" i="2" s="1"/>
  <c r="AA87" i="2" s="1"/>
  <c r="AA88" i="2" s="1"/>
  <c r="AA89" i="2" s="1"/>
  <c r="AA90" i="2" s="1"/>
  <c r="AA91" i="2" s="1"/>
  <c r="AA92" i="2" s="1"/>
  <c r="AH3" i="2"/>
  <c r="AH6" i="2"/>
  <c r="AI6" i="2"/>
  <c r="AG6" i="2"/>
  <c r="AF6" i="2" l="1"/>
  <c r="AF7" i="2" s="1"/>
  <c r="AI7" i="2"/>
  <c r="AG7" i="2"/>
  <c r="AH7" i="2"/>
  <c r="AH8" i="2" s="1"/>
  <c r="AH9" i="2" s="1"/>
  <c r="B12" i="5" l="1"/>
  <c r="B11" i="5"/>
  <c r="B10" i="5"/>
  <c r="B9" i="5"/>
  <c r="B8" i="5"/>
  <c r="B7" i="5"/>
  <c r="B6" i="5"/>
  <c r="B5" i="5"/>
  <c r="B4" i="5"/>
  <c r="B3" i="5"/>
  <c r="C2" i="5"/>
  <c r="AI3" i="2" l="1"/>
  <c r="AG3" i="2"/>
  <c r="AF3" i="2"/>
  <c r="AI8" i="2"/>
  <c r="AI9" i="2" s="1"/>
  <c r="AF8" i="2"/>
  <c r="AF9" i="2" s="1"/>
  <c r="AG8" i="2"/>
  <c r="AG9" i="2" s="1"/>
  <c r="C4" i="2"/>
  <c r="C6" i="2"/>
  <c r="C8" i="2"/>
  <c r="C10" i="2"/>
  <c r="C12" i="2"/>
  <c r="C14" i="2"/>
  <c r="C16" i="2"/>
  <c r="C18" i="2"/>
  <c r="C20" i="2"/>
  <c r="C22" i="2"/>
  <c r="C24" i="2"/>
  <c r="C26" i="2"/>
  <c r="C28" i="2"/>
  <c r="C30" i="2"/>
  <c r="C32" i="2"/>
  <c r="C34" i="2"/>
  <c r="C36" i="2"/>
  <c r="C38" i="2"/>
  <c r="C40" i="2"/>
  <c r="C42" i="2"/>
  <c r="C44" i="2"/>
  <c r="C46" i="2"/>
  <c r="C48" i="2"/>
  <c r="C50" i="2"/>
  <c r="C52" i="2"/>
  <c r="C54" i="2"/>
  <c r="C56" i="2"/>
  <c r="C58" i="2"/>
  <c r="C60" i="2"/>
  <c r="C62" i="2"/>
  <c r="C64" i="2"/>
  <c r="C66" i="2"/>
  <c r="C68" i="2"/>
  <c r="C70" i="2"/>
  <c r="C72" i="2"/>
  <c r="C74" i="2"/>
  <c r="C76" i="2"/>
  <c r="C78" i="2"/>
  <c r="C80" i="2"/>
  <c r="C82" i="2"/>
  <c r="C84" i="2"/>
  <c r="C86" i="2"/>
  <c r="C88" i="2"/>
  <c r="C90" i="2"/>
  <c r="C92" i="2"/>
  <c r="C5" i="2"/>
  <c r="C7" i="2"/>
  <c r="C9" i="2"/>
  <c r="C11" i="2"/>
  <c r="C13" i="2"/>
  <c r="C15" i="2"/>
  <c r="C17" i="2"/>
  <c r="C19" i="2"/>
  <c r="C21" i="2"/>
  <c r="C23" i="2"/>
  <c r="C25" i="2"/>
  <c r="C27" i="2"/>
  <c r="C29" i="2"/>
  <c r="C31" i="2"/>
  <c r="C33" i="2"/>
  <c r="C35" i="2"/>
  <c r="C37" i="2"/>
  <c r="C39" i="2"/>
  <c r="C41" i="2"/>
  <c r="C43" i="2"/>
  <c r="C45" i="2"/>
  <c r="C47" i="2"/>
  <c r="C49" i="2"/>
  <c r="C53" i="2"/>
  <c r="C57" i="2"/>
  <c r="C61" i="2"/>
  <c r="C65" i="2"/>
  <c r="C69" i="2"/>
  <c r="C73" i="2"/>
  <c r="C77" i="2"/>
  <c r="C81" i="2"/>
  <c r="C85" i="2"/>
  <c r="C89" i="2"/>
  <c r="C3" i="2"/>
  <c r="C51" i="2"/>
  <c r="C55" i="2"/>
  <c r="C59" i="2"/>
  <c r="C63" i="2"/>
  <c r="C67" i="2"/>
  <c r="C71" i="2"/>
  <c r="C75" i="2"/>
  <c r="C79" i="2"/>
  <c r="C83" i="2"/>
  <c r="C87" i="2"/>
  <c r="C91" i="2"/>
  <c r="C3" i="5"/>
  <c r="C5" i="5"/>
  <c r="C7" i="5"/>
  <c r="C9" i="5"/>
  <c r="C11" i="5"/>
  <c r="C4" i="5"/>
  <c r="C6" i="5"/>
  <c r="C8" i="5"/>
  <c r="C10" i="5"/>
  <c r="C12" i="5"/>
  <c r="D2" i="5"/>
  <c r="E2" i="5" s="1"/>
  <c r="E3" i="5" l="1"/>
  <c r="E5" i="5"/>
  <c r="E7" i="5"/>
  <c r="E9" i="5"/>
  <c r="E11" i="5"/>
  <c r="E4" i="5"/>
  <c r="E6" i="5"/>
  <c r="E8" i="5"/>
  <c r="E10" i="5"/>
  <c r="E12" i="5"/>
  <c r="D4" i="5"/>
  <c r="D6" i="5"/>
  <c r="D8" i="5"/>
  <c r="D10" i="5"/>
  <c r="D12" i="5"/>
  <c r="D3" i="5"/>
  <c r="D5" i="5"/>
  <c r="D7" i="5"/>
  <c r="D9" i="5"/>
  <c r="D11" i="5"/>
  <c r="B5" i="4" l="1"/>
  <c r="D5" i="4"/>
  <c r="C5" i="4"/>
  <c r="E5" i="4"/>
</calcChain>
</file>

<file path=xl/sharedStrings.xml><?xml version="1.0" encoding="utf-8"?>
<sst xmlns="http://schemas.openxmlformats.org/spreadsheetml/2006/main" count="335" uniqueCount="63">
  <si>
    <t>Anno</t>
  </si>
  <si>
    <t>Pasquetta</t>
  </si>
  <si>
    <t>Pressa 1</t>
  </si>
  <si>
    <t>Pressa 2</t>
  </si>
  <si>
    <t>Pressa 3</t>
  </si>
  <si>
    <t>Pressa 4</t>
  </si>
  <si>
    <t>Pressa 5</t>
  </si>
  <si>
    <t>Festività</t>
  </si>
  <si>
    <t>N pezzi x giorno</t>
  </si>
  <si>
    <t>Codice materia prima</t>
  </si>
  <si>
    <t>Qtà consumata x giorno (in Kg)</t>
  </si>
  <si>
    <t>Codice prodotto</t>
  </si>
  <si>
    <t>Capodanno</t>
  </si>
  <si>
    <t>Befana</t>
  </si>
  <si>
    <t>Liberazione</t>
  </si>
  <si>
    <t>Primo maggio</t>
  </si>
  <si>
    <t>Repubblica</t>
  </si>
  <si>
    <t>Ferragosto</t>
  </si>
  <si>
    <t>Ognissanti</t>
  </si>
  <si>
    <t>Imm concez</t>
  </si>
  <si>
    <t>Natale</t>
  </si>
  <si>
    <t>Santo Stefano</t>
  </si>
  <si>
    <t>P01</t>
  </si>
  <si>
    <t>P02</t>
  </si>
  <si>
    <t>P03</t>
  </si>
  <si>
    <t>P04</t>
  </si>
  <si>
    <t>P05</t>
  </si>
  <si>
    <t>P06</t>
  </si>
  <si>
    <t>P07</t>
  </si>
  <si>
    <t>P08</t>
  </si>
  <si>
    <t>P10</t>
  </si>
  <si>
    <t>P11</t>
  </si>
  <si>
    <t>MP-A01</t>
  </si>
  <si>
    <t>MP-B5</t>
  </si>
  <si>
    <t>MP-A04</t>
  </si>
  <si>
    <t>MP-B6</t>
  </si>
  <si>
    <t>P09</t>
  </si>
  <si>
    <t>Lun</t>
  </si>
  <si>
    <t>Mar</t>
  </si>
  <si>
    <t>Mer</t>
  </si>
  <si>
    <t>Gio</t>
  </si>
  <si>
    <t>Ven</t>
  </si>
  <si>
    <t>Sab</t>
  </si>
  <si>
    <t>Dom</t>
  </si>
  <si>
    <t>Consumo di materia prima al giorno</t>
  </si>
  <si>
    <t>Date</t>
  </si>
  <si>
    <t>Giorni settimana</t>
  </si>
  <si>
    <t>Tipo di materia prima impiegata x pressa</t>
  </si>
  <si>
    <t>Quadro della pianificazione</t>
  </si>
  <si>
    <t>Materia prima</t>
  </si>
  <si>
    <t>Magazzino materie prime</t>
  </si>
  <si>
    <t>Consumo totale di mp al giorno</t>
  </si>
  <si>
    <t>Data inizio periodo:</t>
  </si>
  <si>
    <t xml:space="preserve">Data prevista di riordino: </t>
  </si>
  <si>
    <t xml:space="preserve">Tempo di consegna (gg): </t>
  </si>
  <si>
    <t xml:space="preserve">Giacenza attuale (kg): </t>
  </si>
  <si>
    <t>Data prevista riordino</t>
  </si>
  <si>
    <t>Riga minimo della scorta se esiste</t>
  </si>
  <si>
    <t>Data prevista riordino con formule separate</t>
  </si>
  <si>
    <t>Giorno riordino teorico</t>
  </si>
  <si>
    <t>Giorno del minimo della scorta</t>
  </si>
  <si>
    <t>Giorno di riordino effettivo</t>
  </si>
  <si>
    <t>Situazione magazzino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</si>
</sst>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[$-F800]dddd\,\ mmmm\ dd\,\ yyyy"/>
    <numFmt numFmtId="165" formatCode="#,##0_ ;\-#,##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65" fontId="1" fillId="0" borderId="0" xfId="1" applyNumberFormat="1" applyFont="1" applyAlignment="1">
      <alignment horizontal="center"/>
    </xf>
    <xf numFmtId="0" fontId="3" fillId="0" borderId="0" xfId="0" applyFont="1" applyAlignment="1" applyProtection="1">
      <alignment vertical="center"/>
      <protection locked="0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8" xfId="0" applyFont="1" applyBorder="1" applyAlignment="1">
      <alignment horizontal="center" vertical="center" wrapText="1"/>
    </xf>
    <xf numFmtId="165" fontId="2" fillId="0" borderId="3" xfId="1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5" fontId="1" fillId="0" borderId="9" xfId="1" applyNumberFormat="1" applyFont="1" applyBorder="1" applyAlignment="1">
      <alignment horizontal="center"/>
    </xf>
    <xf numFmtId="165" fontId="1" fillId="0" borderId="12" xfId="1" applyNumberFormat="1" applyFont="1" applyBorder="1" applyAlignment="1">
      <alignment horizontal="center"/>
    </xf>
    <xf numFmtId="0" fontId="3" fillId="0" borderId="12" xfId="0" applyFont="1" applyBorder="1" applyAlignment="1" applyProtection="1">
      <alignment horizontal="center"/>
      <protection locked="0"/>
    </xf>
    <xf numFmtId="0" fontId="3" fillId="0" borderId="15" xfId="0" applyFont="1" applyBorder="1" applyAlignment="1" applyProtection="1">
      <alignment horizontal="center" vertical="center"/>
      <protection locked="0"/>
    </xf>
    <xf numFmtId="0" fontId="3" fillId="0" borderId="12" xfId="0" applyFont="1" applyFill="1" applyBorder="1" applyAlignment="1" applyProtection="1">
      <alignment horizontal="center"/>
      <protection locked="0"/>
    </xf>
    <xf numFmtId="165" fontId="1" fillId="0" borderId="15" xfId="1" applyNumberFormat="1" applyFont="1" applyBorder="1" applyAlignment="1">
      <alignment horizontal="center"/>
    </xf>
    <xf numFmtId="0" fontId="0" fillId="0" borderId="19" xfId="0" applyBorder="1" applyAlignment="1">
      <alignment horizontal="centerContinuous"/>
    </xf>
    <xf numFmtId="0" fontId="2" fillId="0" borderId="21" xfId="0" applyFont="1" applyBorder="1" applyAlignment="1">
      <alignment horizontal="centerContinuous" vertical="center"/>
    </xf>
    <xf numFmtId="0" fontId="0" fillId="0" borderId="0" xfId="0" applyAlignment="1">
      <alignment vertical="center"/>
    </xf>
    <xf numFmtId="0" fontId="3" fillId="0" borderId="16" xfId="0" applyFont="1" applyBorder="1" applyAlignment="1" applyProtection="1">
      <alignment horizontal="center" vertical="center"/>
      <protection locked="0"/>
    </xf>
    <xf numFmtId="0" fontId="0" fillId="0" borderId="20" xfId="0" applyBorder="1" applyAlignment="1">
      <alignment horizontal="centerContinuous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horizontal="centerContinuous" vertical="center"/>
    </xf>
    <xf numFmtId="0" fontId="0" fillId="0" borderId="19" xfId="0" applyBorder="1" applyAlignment="1">
      <alignment horizontal="centerContinuous" vertical="center"/>
    </xf>
    <xf numFmtId="0" fontId="2" fillId="0" borderId="18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8" xfId="0" applyBorder="1"/>
    <xf numFmtId="14" fontId="0" fillId="0" borderId="9" xfId="0" applyNumberFormat="1" applyBorder="1"/>
    <xf numFmtId="14" fontId="0" fillId="0" borderId="10" xfId="0" applyNumberFormat="1" applyBorder="1"/>
    <xf numFmtId="0" fontId="0" fillId="0" borderId="11" xfId="0" applyBorder="1"/>
    <xf numFmtId="14" fontId="0" fillId="0" borderId="12" xfId="0" applyNumberFormat="1" applyBorder="1"/>
    <xf numFmtId="14" fontId="0" fillId="0" borderId="13" xfId="0" applyNumberFormat="1" applyBorder="1"/>
    <xf numFmtId="0" fontId="0" fillId="2" borderId="14" xfId="0" applyFill="1" applyBorder="1"/>
    <xf numFmtId="14" fontId="0" fillId="2" borderId="15" xfId="0" applyNumberFormat="1" applyFill="1" applyBorder="1"/>
    <xf numFmtId="14" fontId="0" fillId="2" borderId="16" xfId="0" applyNumberFormat="1" applyFill="1" applyBorder="1"/>
    <xf numFmtId="0" fontId="4" fillId="0" borderId="20" xfId="0" applyFont="1" applyBorder="1" applyAlignment="1" applyProtection="1">
      <alignment horizontal="centerContinuous" vertical="center"/>
      <protection locked="0"/>
    </xf>
    <xf numFmtId="0" fontId="4" fillId="0" borderId="21" xfId="0" applyFont="1" applyBorder="1" applyAlignment="1" applyProtection="1">
      <alignment horizontal="centerContinuous" vertical="center"/>
      <protection locked="0"/>
    </xf>
    <xf numFmtId="0" fontId="4" fillId="0" borderId="19" xfId="0" applyFont="1" applyBorder="1" applyAlignment="1" applyProtection="1">
      <alignment horizontal="centerContinuous" vertical="center"/>
      <protection locked="0"/>
    </xf>
    <xf numFmtId="0" fontId="3" fillId="0" borderId="13" xfId="0" applyFont="1" applyBorder="1" applyAlignment="1" applyProtection="1">
      <alignment horizontal="center"/>
      <protection locked="0"/>
    </xf>
    <xf numFmtId="0" fontId="3" fillId="0" borderId="15" xfId="0" applyFont="1" applyFill="1" applyBorder="1" applyAlignment="1" applyProtection="1">
      <alignment horizontal="center" vertical="center"/>
      <protection locked="0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20" xfId="0" applyFont="1" applyBorder="1" applyAlignment="1" applyProtection="1">
      <alignment horizontal="right" vertical="center"/>
      <protection locked="0"/>
    </xf>
    <xf numFmtId="14" fontId="3" fillId="0" borderId="21" xfId="0" applyNumberFormat="1" applyFont="1" applyBorder="1" applyAlignment="1" applyProtection="1">
      <alignment horizontal="centerContinuous" vertical="center"/>
      <protection locked="0"/>
    </xf>
    <xf numFmtId="14" fontId="3" fillId="0" borderId="19" xfId="0" applyNumberFormat="1" applyFont="1" applyBorder="1" applyAlignment="1" applyProtection="1">
      <alignment horizontal="centerContinuous" vertical="center"/>
      <protection locked="0"/>
    </xf>
    <xf numFmtId="14" fontId="3" fillId="0" borderId="24" xfId="0" applyNumberFormat="1" applyFont="1" applyBorder="1" applyAlignment="1" applyProtection="1">
      <alignment horizontal="left" vertical="center"/>
      <protection locked="0"/>
    </xf>
    <xf numFmtId="14" fontId="3" fillId="0" borderId="2" xfId="0" applyNumberFormat="1" applyFont="1" applyBorder="1" applyAlignment="1" applyProtection="1">
      <alignment horizontal="left" vertical="center"/>
      <protection locked="0"/>
    </xf>
    <xf numFmtId="0" fontId="2" fillId="0" borderId="27" xfId="0" applyFont="1" applyBorder="1" applyAlignment="1">
      <alignment horizontal="center"/>
    </xf>
    <xf numFmtId="0" fontId="3" fillId="0" borderId="28" xfId="0" applyFont="1" applyFill="1" applyBorder="1" applyAlignment="1" applyProtection="1">
      <alignment horizontal="center"/>
      <protection locked="0"/>
    </xf>
    <xf numFmtId="0" fontId="3" fillId="0" borderId="29" xfId="0" applyFont="1" applyFill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right" vertical="center"/>
      <protection locked="0"/>
    </xf>
    <xf numFmtId="0" fontId="3" fillId="0" borderId="7" xfId="0" applyFont="1" applyBorder="1" applyAlignment="1" applyProtection="1">
      <alignment horizontal="right" vertical="center"/>
      <protection locked="0"/>
    </xf>
    <xf numFmtId="0" fontId="4" fillId="0" borderId="1" xfId="0" applyFont="1" applyBorder="1" applyAlignment="1" applyProtection="1">
      <alignment horizontal="right" vertical="center"/>
      <protection locked="0"/>
    </xf>
    <xf numFmtId="14" fontId="4" fillId="0" borderId="18" xfId="0" applyNumberFormat="1" applyFont="1" applyFill="1" applyBorder="1" applyAlignment="1" applyProtection="1">
      <alignment horizontal="center" vertical="center"/>
      <protection locked="0"/>
    </xf>
    <xf numFmtId="14" fontId="4" fillId="0" borderId="3" xfId="0" applyNumberFormat="1" applyFont="1" applyFill="1" applyBorder="1" applyAlignment="1" applyProtection="1">
      <alignment horizontal="center" vertical="center"/>
      <protection locked="0"/>
    </xf>
    <xf numFmtId="14" fontId="4" fillId="0" borderId="4" xfId="0" applyNumberFormat="1" applyFont="1" applyFill="1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/>
      <protection hidden="1"/>
    </xf>
    <xf numFmtId="0" fontId="0" fillId="0" borderId="9" xfId="0" applyBorder="1" applyAlignment="1" applyProtection="1">
      <alignment horizontal="center"/>
      <protection hidden="1"/>
    </xf>
    <xf numFmtId="0" fontId="0" fillId="0" borderId="10" xfId="0" applyBorder="1" applyAlignment="1" applyProtection="1">
      <alignment horizontal="center"/>
      <protection hidden="1"/>
    </xf>
    <xf numFmtId="0" fontId="0" fillId="0" borderId="11" xfId="0" applyBorder="1" applyAlignment="1" applyProtection="1">
      <alignment horizontal="center"/>
      <protection hidden="1"/>
    </xf>
    <xf numFmtId="0" fontId="0" fillId="0" borderId="12" xfId="0" applyBorder="1" applyAlignment="1" applyProtection="1">
      <alignment horizontal="center"/>
      <protection hidden="1"/>
    </xf>
    <xf numFmtId="0" fontId="0" fillId="0" borderId="13" xfId="0" applyBorder="1" applyAlignment="1" applyProtection="1">
      <alignment horizontal="center"/>
      <protection hidden="1"/>
    </xf>
    <xf numFmtId="0" fontId="2" fillId="0" borderId="20" xfId="0" applyFont="1" applyBorder="1" applyAlignment="1" applyProtection="1">
      <alignment horizontal="centerContinuous"/>
      <protection locked="0"/>
    </xf>
    <xf numFmtId="164" fontId="2" fillId="0" borderId="21" xfId="0" applyNumberFormat="1" applyFont="1" applyBorder="1" applyAlignment="1" applyProtection="1">
      <alignment horizontal="centerContinuous"/>
      <protection locked="0"/>
    </xf>
    <xf numFmtId="0" fontId="2" fillId="0" borderId="21" xfId="0" applyFont="1" applyBorder="1" applyAlignment="1" applyProtection="1">
      <alignment horizontal="centerContinuous"/>
      <protection locked="0"/>
    </xf>
    <xf numFmtId="0" fontId="2" fillId="0" borderId="19" xfId="0" applyFont="1" applyBorder="1" applyAlignment="1" applyProtection="1">
      <alignment horizontal="centerContinuous"/>
      <protection locked="0"/>
    </xf>
    <xf numFmtId="0" fontId="0" fillId="0" borderId="0" xfId="0" applyProtection="1">
      <protection locked="0"/>
    </xf>
    <xf numFmtId="0" fontId="2" fillId="0" borderId="20" xfId="0" applyFont="1" applyFill="1" applyBorder="1" applyAlignment="1" applyProtection="1">
      <alignment horizontal="centerContinuous" vertical="center"/>
      <protection locked="0"/>
    </xf>
    <xf numFmtId="0" fontId="0" fillId="0" borderId="21" xfId="0" applyBorder="1" applyAlignment="1" applyProtection="1">
      <alignment horizontal="centerContinuous"/>
      <protection locked="0"/>
    </xf>
    <xf numFmtId="0" fontId="0" fillId="0" borderId="19" xfId="0" applyBorder="1" applyAlignment="1" applyProtection="1">
      <alignment horizontal="centerContinuous"/>
      <protection locked="0"/>
    </xf>
    <xf numFmtId="0" fontId="0" fillId="0" borderId="1" xfId="0" applyBorder="1" applyAlignment="1" applyProtection="1">
      <alignment horizontal="centerContinuous"/>
      <protection locked="0"/>
    </xf>
    <xf numFmtId="164" fontId="2" fillId="0" borderId="18" xfId="0" applyNumberFormat="1" applyFont="1" applyBorder="1" applyAlignment="1" applyProtection="1">
      <alignment horizontal="centerContinuous" vertical="center"/>
      <protection locked="0"/>
    </xf>
    <xf numFmtId="164" fontId="0" fillId="0" borderId="19" xfId="0" applyNumberFormat="1" applyBorder="1" applyAlignment="1" applyProtection="1">
      <alignment horizontal="centerContinuous"/>
      <protection locked="0"/>
    </xf>
    <xf numFmtId="164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7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0" fillId="0" borderId="8" xfId="0" applyNumberFormat="1" applyBorder="1" applyAlignment="1" applyProtection="1">
      <alignment horizontal="right"/>
      <protection locked="0"/>
    </xf>
    <xf numFmtId="14" fontId="0" fillId="0" borderId="10" xfId="0" applyNumberFormat="1" applyBorder="1" applyAlignment="1" applyProtection="1">
      <alignment horizontal="center"/>
      <protection locked="0"/>
    </xf>
    <xf numFmtId="0" fontId="0" fillId="0" borderId="5" xfId="0" applyNumberFormat="1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14" fontId="2" fillId="0" borderId="18" xfId="0" quotePrefix="1" applyNumberFormat="1" applyFont="1" applyBorder="1" applyAlignment="1" applyProtection="1">
      <alignment horizontal="center"/>
      <protection locked="0"/>
    </xf>
    <xf numFmtId="14" fontId="2" fillId="0" borderId="3" xfId="0" quotePrefix="1" applyNumberFormat="1" applyFont="1" applyBorder="1" applyAlignment="1" applyProtection="1">
      <alignment horizontal="center"/>
      <protection locked="0"/>
    </xf>
    <xf numFmtId="14" fontId="2" fillId="0" borderId="4" xfId="0" quotePrefix="1" applyNumberFormat="1" applyFont="1" applyBorder="1" applyAlignment="1" applyProtection="1">
      <alignment horizontal="center"/>
      <protection locked="0"/>
    </xf>
    <xf numFmtId="0" fontId="0" fillId="0" borderId="11" xfId="0" applyNumberFormat="1" applyBorder="1" applyAlignment="1" applyProtection="1">
      <alignment horizontal="right"/>
      <protection locked="0"/>
    </xf>
    <xf numFmtId="14" fontId="0" fillId="0" borderId="13" xfId="0" applyNumberFormat="1" applyBorder="1" applyAlignment="1" applyProtection="1">
      <alignment horizontal="center"/>
      <protection locked="0"/>
    </xf>
    <xf numFmtId="0" fontId="0" fillId="0" borderId="6" xfId="0" applyNumberFormat="1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30" xfId="0" applyBorder="1" applyProtection="1">
      <protection locked="0"/>
    </xf>
    <xf numFmtId="14" fontId="0" fillId="0" borderId="11" xfId="0" quotePrefix="1" applyNumberFormat="1" applyBorder="1" applyAlignment="1" applyProtection="1">
      <alignment horizontal="center"/>
      <protection locked="0"/>
    </xf>
    <xf numFmtId="14" fontId="0" fillId="0" borderId="12" xfId="0" quotePrefix="1" applyNumberFormat="1" applyBorder="1" applyAlignment="1" applyProtection="1">
      <alignment horizontal="center"/>
      <protection locked="0"/>
    </xf>
    <xf numFmtId="14" fontId="0" fillId="0" borderId="13" xfId="0" quotePrefix="1" applyNumberFormat="1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25" xfId="0" applyBorder="1" applyProtection="1">
      <protection locked="0"/>
    </xf>
    <xf numFmtId="14" fontId="2" fillId="0" borderId="14" xfId="0" quotePrefix="1" applyNumberFormat="1" applyFont="1" applyBorder="1" applyAlignment="1" applyProtection="1">
      <alignment horizontal="center"/>
      <protection locked="0"/>
    </xf>
    <xf numFmtId="14" fontId="2" fillId="0" borderId="15" xfId="0" quotePrefix="1" applyNumberFormat="1" applyFont="1" applyBorder="1" applyAlignment="1" applyProtection="1">
      <alignment horizontal="center"/>
      <protection locked="0"/>
    </xf>
    <xf numFmtId="14" fontId="2" fillId="0" borderId="16" xfId="0" quotePrefix="1" applyNumberFormat="1" applyFont="1" applyBorder="1" applyAlignment="1" applyProtection="1">
      <alignment horizontal="center"/>
      <protection locked="0"/>
    </xf>
    <xf numFmtId="14" fontId="2" fillId="0" borderId="32" xfId="0" quotePrefix="1" applyNumberFormat="1" applyFont="1" applyBorder="1" applyAlignment="1" applyProtection="1">
      <alignment horizontal="left"/>
      <protection locked="0"/>
    </xf>
    <xf numFmtId="0" fontId="0" fillId="0" borderId="33" xfId="0" applyBorder="1" applyProtection="1">
      <protection locked="0"/>
    </xf>
    <xf numFmtId="0" fontId="0" fillId="0" borderId="34" xfId="0" applyBorder="1" applyProtection="1">
      <protection locked="0"/>
    </xf>
    <xf numFmtId="14" fontId="0" fillId="0" borderId="0" xfId="0" applyNumberFormat="1" applyProtection="1">
      <protection locked="0"/>
    </xf>
    <xf numFmtId="0" fontId="0" fillId="0" borderId="11" xfId="0" applyNumberFormat="1" applyFill="1" applyBorder="1" applyAlignment="1" applyProtection="1">
      <alignment horizontal="right"/>
      <protection locked="0"/>
    </xf>
    <xf numFmtId="14" fontId="0" fillId="0" borderId="13" xfId="0" applyNumberFormat="1" applyFill="1" applyBorder="1" applyAlignment="1" applyProtection="1">
      <alignment horizontal="center"/>
      <protection locked="0"/>
    </xf>
    <xf numFmtId="0" fontId="0" fillId="0" borderId="6" xfId="0" applyNumberFormat="1" applyFill="1" applyBorder="1" applyAlignment="1" applyProtection="1">
      <alignment horizontal="center"/>
      <protection locked="0"/>
    </xf>
    <xf numFmtId="0" fontId="0" fillId="0" borderId="11" xfId="0" applyFill="1" applyBorder="1" applyAlignment="1" applyProtection="1">
      <alignment horizontal="center"/>
      <protection locked="0"/>
    </xf>
    <xf numFmtId="0" fontId="0" fillId="0" borderId="12" xfId="0" applyFill="1" applyBorder="1" applyAlignment="1" applyProtection="1">
      <alignment horizontal="center"/>
      <protection locked="0"/>
    </xf>
    <xf numFmtId="0" fontId="0" fillId="0" borderId="13" xfId="0" applyFill="1" applyBorder="1" applyAlignment="1" applyProtection="1">
      <alignment horizontal="center"/>
      <protection locked="0"/>
    </xf>
    <xf numFmtId="0" fontId="0" fillId="0" borderId="0" xfId="0" applyFill="1" applyProtection="1">
      <protection locked="0"/>
    </xf>
    <xf numFmtId="0" fontId="0" fillId="0" borderId="22" xfId="0" applyFill="1" applyBorder="1" applyAlignment="1" applyProtection="1">
      <alignment horizontal="center"/>
      <protection locked="0"/>
    </xf>
    <xf numFmtId="0" fontId="0" fillId="0" borderId="14" xfId="0" applyNumberFormat="1" applyBorder="1" applyAlignment="1" applyProtection="1">
      <alignment horizontal="right"/>
      <protection locked="0"/>
    </xf>
    <xf numFmtId="14" fontId="0" fillId="0" borderId="16" xfId="0" applyNumberFormat="1" applyBorder="1" applyAlignment="1" applyProtection="1">
      <alignment horizontal="center"/>
      <protection locked="0"/>
    </xf>
    <xf numFmtId="0" fontId="0" fillId="0" borderId="7" xfId="0" applyNumberFormat="1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right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</cellXfs>
  <cellStyles count="2">
    <cellStyle name="Migliaia" xfId="1" builtinId="3"/>
    <cellStyle name="Normale" xfId="0" builtinId="0"/>
  </cellStyles>
  <dxfs count="1">
    <dxf>
      <fill>
        <patternFill>
          <bgColor theme="6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>
    <tabColor rgb="FF0070C0"/>
  </sheetPr>
  <dimension ref="A1:AL92"/>
  <sheetViews>
    <sheetView tabSelected="1" workbookViewId="0"/>
  </sheetViews>
  <sheetFormatPr defaultRowHeight="15" x14ac:dyDescent="0.25"/>
  <cols>
    <col min="1" max="1" width="6.28515625" style="137" customWidth="1"/>
    <col min="2" max="2" width="14.140625" style="138" customWidth="1"/>
    <col min="3" max="3" width="10.5703125" style="138" customWidth="1"/>
    <col min="4" max="8" width="9.7109375" style="139" customWidth="1"/>
    <col min="9" max="9" width="2.7109375" style="76" customWidth="1"/>
    <col min="10" max="14" width="8.28515625" style="76" customWidth="1"/>
    <col min="15" max="15" width="1.5703125" style="76" customWidth="1"/>
    <col min="16" max="20" width="8.28515625" style="76" customWidth="1"/>
    <col min="21" max="21" width="2.140625" style="76" customWidth="1"/>
    <col min="22" max="25" width="8.85546875" style="76" customWidth="1"/>
    <col min="26" max="26" width="2" style="76" customWidth="1"/>
    <col min="27" max="30" width="8.85546875" style="139" customWidth="1"/>
    <col min="31" max="31" width="2.42578125" style="76" customWidth="1"/>
    <col min="32" max="35" width="14.28515625" style="76" customWidth="1"/>
    <col min="36" max="36" width="16" style="76" customWidth="1"/>
    <col min="37" max="41" width="8.85546875" style="76" customWidth="1"/>
    <col min="42" max="16384" width="9.140625" style="76"/>
  </cols>
  <sheetData>
    <row r="1" spans="1:38" x14ac:dyDescent="0.25">
      <c r="A1" s="72" t="s">
        <v>48</v>
      </c>
      <c r="B1" s="73"/>
      <c r="C1" s="73"/>
      <c r="D1" s="74"/>
      <c r="E1" s="74"/>
      <c r="F1" s="74"/>
      <c r="G1" s="74"/>
      <c r="H1" s="75"/>
      <c r="J1" s="77" t="s">
        <v>47</v>
      </c>
      <c r="K1" s="78"/>
      <c r="L1" s="78"/>
      <c r="M1" s="78"/>
      <c r="N1" s="79"/>
      <c r="P1" s="77" t="s">
        <v>44</v>
      </c>
      <c r="Q1" s="78"/>
      <c r="R1" s="78"/>
      <c r="S1" s="78"/>
      <c r="T1" s="79"/>
      <c r="V1" s="72" t="s">
        <v>51</v>
      </c>
      <c r="W1" s="74"/>
      <c r="X1" s="74"/>
      <c r="Y1" s="75"/>
      <c r="Z1" s="80"/>
      <c r="AA1" s="77" t="s">
        <v>62</v>
      </c>
      <c r="AB1" s="78"/>
      <c r="AC1" s="78"/>
      <c r="AD1" s="79"/>
      <c r="AF1" s="72" t="s">
        <v>56</v>
      </c>
      <c r="AG1" s="74"/>
      <c r="AH1" s="74"/>
      <c r="AI1" s="75"/>
    </row>
    <row r="2" spans="1:38" ht="34.5" customHeight="1" x14ac:dyDescent="0.25">
      <c r="A2" s="81" t="s">
        <v>45</v>
      </c>
      <c r="B2" s="82"/>
      <c r="C2" s="83" t="s">
        <v>7</v>
      </c>
      <c r="D2" s="84" t="s">
        <v>2</v>
      </c>
      <c r="E2" s="85" t="s">
        <v>3</v>
      </c>
      <c r="F2" s="85" t="s">
        <v>4</v>
      </c>
      <c r="G2" s="85" t="s">
        <v>5</v>
      </c>
      <c r="H2" s="86" t="s">
        <v>6</v>
      </c>
      <c r="J2" s="87" t="s">
        <v>2</v>
      </c>
      <c r="K2" s="85" t="s">
        <v>3</v>
      </c>
      <c r="L2" s="85" t="s">
        <v>4</v>
      </c>
      <c r="M2" s="85" t="s">
        <v>5</v>
      </c>
      <c r="N2" s="86" t="s">
        <v>6</v>
      </c>
      <c r="P2" s="87" t="s">
        <v>2</v>
      </c>
      <c r="Q2" s="85" t="s">
        <v>3</v>
      </c>
      <c r="R2" s="85" t="s">
        <v>4</v>
      </c>
      <c r="S2" s="85" t="s">
        <v>5</v>
      </c>
      <c r="T2" s="86" t="s">
        <v>6</v>
      </c>
      <c r="V2" s="87" t="s">
        <v>32</v>
      </c>
      <c r="W2" s="85" t="s">
        <v>34</v>
      </c>
      <c r="X2" s="85" t="s">
        <v>33</v>
      </c>
      <c r="Y2" s="86" t="s">
        <v>35</v>
      </c>
      <c r="Z2" s="88"/>
      <c r="AA2" s="87" t="s">
        <v>32</v>
      </c>
      <c r="AB2" s="85" t="s">
        <v>34</v>
      </c>
      <c r="AC2" s="85" t="s">
        <v>33</v>
      </c>
      <c r="AD2" s="86" t="s">
        <v>35</v>
      </c>
      <c r="AF2" s="87" t="s">
        <v>32</v>
      </c>
      <c r="AG2" s="85" t="s">
        <v>34</v>
      </c>
      <c r="AH2" s="85" t="s">
        <v>33</v>
      </c>
      <c r="AI2" s="86" t="s">
        <v>35</v>
      </c>
    </row>
    <row r="3" spans="1:38" x14ac:dyDescent="0.25">
      <c r="A3" s="89" t="str">
        <f>VLOOKUP(WEEKDAY(B3,2),Elenchi!$G$2:$H$8,2,0)</f>
        <v>Dom</v>
      </c>
      <c r="B3" s="90">
        <v>42736</v>
      </c>
      <c r="C3" s="91" t="str">
        <f>IF(OR(IFERROR(MATCH(B3,Elenchi!$B$3:$B$13,0),0),WEEKDAY(B3,2)&gt;5),"Festivo","")</f>
        <v>Festivo</v>
      </c>
      <c r="D3" s="92"/>
      <c r="E3" s="93"/>
      <c r="F3" s="93"/>
      <c r="G3" s="93"/>
      <c r="H3" s="94"/>
      <c r="J3" s="66" t="str">
        <f>IFERROR(VLOOKUP(D3,Codici!$A$2:$B$12,2,0),"")</f>
        <v/>
      </c>
      <c r="K3" s="67" t="str">
        <f>IFERROR(VLOOKUP(E3,Codici!$A$2:$B$12,2,0),"")</f>
        <v/>
      </c>
      <c r="L3" s="67" t="str">
        <f>IFERROR(VLOOKUP(F3,Codici!$A$2:$B$12,2,0),"")</f>
        <v/>
      </c>
      <c r="M3" s="67" t="str">
        <f>IFERROR(VLOOKUP(G3,Codici!$A$2:$B$12,2,0),"")</f>
        <v/>
      </c>
      <c r="N3" s="68" t="str">
        <f>IFERROR(VLOOKUP(H3,Codici!$A$2:$B$12,2,0),"")</f>
        <v/>
      </c>
      <c r="P3" s="92" t="str">
        <f>IF(J3="","",VLOOKUP(D3,Codici!$A$2:$D$12,4,0))</f>
        <v/>
      </c>
      <c r="Q3" s="93" t="str">
        <f>IF(K3="","",VLOOKUP(E3,Codici!$A$2:$D$12,4,0))</f>
        <v/>
      </c>
      <c r="R3" s="93" t="str">
        <f>IF(L3="","",VLOOKUP(F3,Codici!$A$2:$D$12,4,0))</f>
        <v/>
      </c>
      <c r="S3" s="93" t="str">
        <f>IF(M3="","",VLOOKUP(G3,Codici!$A$2:$D$12,4,0))</f>
        <v/>
      </c>
      <c r="T3" s="94" t="str">
        <f>IF(N3="","",VLOOKUP(H3,Codici!$A$2:$D$12,4,0))</f>
        <v/>
      </c>
      <c r="V3" s="92">
        <f>SUMIF($J3:$N3, V$2, $P3:$T3)</f>
        <v>0</v>
      </c>
      <c r="W3" s="93">
        <f t="shared" ref="W3:Y19" si="0">SUMIF($J3:$N3, W$2, $P3:$T3)</f>
        <v>0</v>
      </c>
      <c r="X3" s="93">
        <f t="shared" si="0"/>
        <v>0</v>
      </c>
      <c r="Y3" s="94">
        <f t="shared" si="0"/>
        <v>0</v>
      </c>
      <c r="Z3" s="95"/>
      <c r="AA3" s="92">
        <f>IF(Magazzino!B$3-V3&lt;=0,0,Magazzino!B$3-V3)</f>
        <v>3500</v>
      </c>
      <c r="AB3" s="93">
        <f>IF(Magazzino!C$3-W3&lt;=0,0,Magazzino!C$3-W3)</f>
        <v>4500</v>
      </c>
      <c r="AC3" s="93">
        <f>IF(Magazzino!D$3-X3&lt;=0,0,Magazzino!D$3-X3)</f>
        <v>3000</v>
      </c>
      <c r="AD3" s="94">
        <f>IF(Magazzino!E$3-Y3&lt;=0,0,Magazzino!E$3-Y3)</f>
        <v>5000</v>
      </c>
      <c r="AF3" s="96">
        <f>IFERROR(IF(WORKDAY(INDEX(Date,MATCH(0,AA3:AA92,0)-1,1), -Magazzino!B$4,Festività2017)&lt;$B$3,"No magazzino",WORKDAY(INDEX(Date,MATCH(0,AA3:AA92,0)-1,1), -Magazzino!B$4,Festività2017)),"Oltre periodo")</f>
        <v>42781</v>
      </c>
      <c r="AG3" s="97" t="str">
        <f>IFERROR(IF(WORKDAY(INDEX($B$3:$B$92,MATCH(0,AB3:AB92,0)-1,1), -Magazzino!C$4,Festività2017)&lt;$B$3,"No magazzino",WORKDAY(INDEX($B$3:$B$92,MATCH(0,AB3:AB92,0)-1,1), -Magazzino!C$4,Festività2017)),"Oltre periodo")</f>
        <v>No magazzino</v>
      </c>
      <c r="AH3" s="97" t="str">
        <f>IFERROR(IF(WORKDAY(INDEX($B$3:$B$92,MATCH(0,AC3:AC92,0)-1,1), -Magazzino!D$4,Festività2017)&lt;$B$3,"No magazzino",WORKDAY(INDEX($B$3:$B$92,MATCH(0,AC3:AC92,0)-1,1), -Magazzino!D$4,Festività2017)),"Oltre periodo")</f>
        <v>Oltre periodo</v>
      </c>
      <c r="AI3" s="98">
        <f>IFERROR(IF(WORKDAY(INDEX($B$3:$B$92,MATCH(0,AD3:AD92,0)-1,1), -Magazzino!E$4,Festività2017)&lt;$B$3,"No magazzino",WORKDAY(INDEX($B$3:$B$92,MATCH(0,AD3:AD92,0)-1,1), -Magazzino!E$4,Festività2017)),"Oltre periodo")</f>
        <v>42765</v>
      </c>
    </row>
    <row r="4" spans="1:38" x14ac:dyDescent="0.25">
      <c r="A4" s="99" t="str">
        <f>VLOOKUP(WEEKDAY(B4,2),Elenchi!$G$2:$H$8,2,0)</f>
        <v>Lun</v>
      </c>
      <c r="B4" s="100">
        <v>42737</v>
      </c>
      <c r="C4" s="101" t="str">
        <f>IF(OR(IFERROR(MATCH(B4,Elenchi!$B$3:$B$13,0),0),WEEKDAY(B4,2)&gt;5),"Festivo","")</f>
        <v/>
      </c>
      <c r="D4" s="102"/>
      <c r="E4" s="103"/>
      <c r="F4" s="103"/>
      <c r="G4" s="103" t="s">
        <v>25</v>
      </c>
      <c r="H4" s="104" t="s">
        <v>27</v>
      </c>
      <c r="J4" s="69" t="str">
        <f>IFERROR(VLOOKUP(D4,Codici!$A$2:$B$12,2,0),"")</f>
        <v/>
      </c>
      <c r="K4" s="70" t="str">
        <f>IFERROR(VLOOKUP(E4,Codici!$A$2:$B$12,2,0),"")</f>
        <v/>
      </c>
      <c r="L4" s="70" t="str">
        <f>IFERROR(VLOOKUP(F4,Codici!$A$2:$B$12,2,0),"")</f>
        <v/>
      </c>
      <c r="M4" s="70" t="str">
        <f>IFERROR(VLOOKUP(G4,Codici!$A$2:$B$12,2,0),"")</f>
        <v>MP-A01</v>
      </c>
      <c r="N4" s="71" t="str">
        <f>IFERROR(VLOOKUP(H4,Codici!$A$2:$B$12,2,0),"")</f>
        <v>MP-A04</v>
      </c>
      <c r="P4" s="102" t="str">
        <f>IF(J4="","",VLOOKUP(D4,Codici!$A$2:$D$12,4,0))</f>
        <v/>
      </c>
      <c r="Q4" s="103" t="str">
        <f>IF(K4="","",VLOOKUP(E4,Codici!$A$2:$D$12,4,0))</f>
        <v/>
      </c>
      <c r="R4" s="103" t="str">
        <f>IF(L4="","",VLOOKUP(F4,Codici!$A$2:$D$12,4,0))</f>
        <v/>
      </c>
      <c r="S4" s="103">
        <f>IF(M4="","",VLOOKUP(G4,Codici!$A$2:$D$12,4,0))</f>
        <v>48</v>
      </c>
      <c r="T4" s="104">
        <f>IF(N4="","",VLOOKUP(H4,Codici!$A$2:$D$12,4,0))</f>
        <v>120</v>
      </c>
      <c r="V4" s="102">
        <f>SUMIF($J4:$N4, V$2, $P4:$T4)</f>
        <v>48</v>
      </c>
      <c r="W4" s="103">
        <f t="shared" si="0"/>
        <v>120</v>
      </c>
      <c r="X4" s="103">
        <f t="shared" si="0"/>
        <v>0</v>
      </c>
      <c r="Y4" s="104">
        <f t="shared" si="0"/>
        <v>0</v>
      </c>
      <c r="Z4" s="105"/>
      <c r="AA4" s="102">
        <f>IF(AA3-V4&lt;=0,0,AA3-V4)</f>
        <v>3452</v>
      </c>
      <c r="AB4" s="103">
        <f>IF(AB3-W4&lt;=0,0,AB3-W4)</f>
        <v>4380</v>
      </c>
      <c r="AC4" s="103">
        <f>IF(AC3-X4&lt;=0,0,AC3-X4)</f>
        <v>3000</v>
      </c>
      <c r="AD4" s="104">
        <f>IF(AD3-Y4&lt;=0,0,AD3-Y4)</f>
        <v>5000</v>
      </c>
    </row>
    <row r="5" spans="1:38" x14ac:dyDescent="0.25">
      <c r="A5" s="99" t="str">
        <f>VLOOKUP(WEEKDAY(B5,2),Elenchi!$G$2:$H$8,2,0)</f>
        <v>Mar</v>
      </c>
      <c r="B5" s="100">
        <v>42738</v>
      </c>
      <c r="C5" s="101" t="str">
        <f>IF(OR(IFERROR(MATCH(B5,Elenchi!$B$3:$B$13,0),0),WEEKDAY(B5,2)&gt;5),"Festivo","")</f>
        <v/>
      </c>
      <c r="D5" s="102"/>
      <c r="E5" s="103"/>
      <c r="F5" s="103"/>
      <c r="G5" s="103" t="s">
        <v>25</v>
      </c>
      <c r="H5" s="104" t="s">
        <v>27</v>
      </c>
      <c r="J5" s="69" t="str">
        <f>IFERROR(VLOOKUP(D5,Codici!$A$2:$B$12,2,0),"")</f>
        <v/>
      </c>
      <c r="K5" s="70" t="str">
        <f>IFERROR(VLOOKUP(E5,Codici!$A$2:$B$12,2,0),"")</f>
        <v/>
      </c>
      <c r="L5" s="70" t="str">
        <f>IFERROR(VLOOKUP(F5,Codici!$A$2:$B$12,2,0),"")</f>
        <v/>
      </c>
      <c r="M5" s="70" t="str">
        <f>IFERROR(VLOOKUP(G5,Codici!$A$2:$B$12,2,0),"")</f>
        <v>MP-A01</v>
      </c>
      <c r="N5" s="71" t="str">
        <f>IFERROR(VLOOKUP(H5,Codici!$A$2:$B$12,2,0),"")</f>
        <v>MP-A04</v>
      </c>
      <c r="P5" s="102" t="str">
        <f>IF(J5="","",VLOOKUP(D5,Codici!$A$2:$D$12,4,0))</f>
        <v/>
      </c>
      <c r="Q5" s="103" t="str">
        <f>IF(K5="","",VLOOKUP(E5,Codici!$A$2:$D$12,4,0))</f>
        <v/>
      </c>
      <c r="R5" s="103" t="str">
        <f>IF(L5="","",VLOOKUP(F5,Codici!$A$2:$D$12,4,0))</f>
        <v/>
      </c>
      <c r="S5" s="103">
        <f>IF(M5="","",VLOOKUP(G5,Codici!$A$2:$D$12,4,0))</f>
        <v>48</v>
      </c>
      <c r="T5" s="104">
        <f>IF(N5="","",VLOOKUP(H5,Codici!$A$2:$D$12,4,0))</f>
        <v>120</v>
      </c>
      <c r="V5" s="102">
        <f t="shared" ref="V5:Y22" si="1">SUMIF($J5:$N5, V$2, $P5:$T5)</f>
        <v>48</v>
      </c>
      <c r="W5" s="103">
        <f t="shared" si="0"/>
        <v>120</v>
      </c>
      <c r="X5" s="103">
        <f t="shared" si="0"/>
        <v>0</v>
      </c>
      <c r="Y5" s="104">
        <f t="shared" si="0"/>
        <v>0</v>
      </c>
      <c r="Z5" s="105"/>
      <c r="AA5" s="102">
        <f t="shared" ref="AA5:AA68" si="2">IF(AA4-V5&lt;=0,0,AA4-V5)</f>
        <v>3404</v>
      </c>
      <c r="AB5" s="103">
        <f t="shared" ref="AB5:AB68" si="3">IF(AB4-W5&lt;=0,0,AB4-W5)</f>
        <v>4260</v>
      </c>
      <c r="AC5" s="103">
        <f t="shared" ref="AC5:AC68" si="4">IF(AC4-X5&lt;=0,0,AC4-X5)</f>
        <v>3000</v>
      </c>
      <c r="AD5" s="104">
        <f t="shared" ref="AD5:AD68" si="5">IF(AD4-Y5&lt;=0,0,AD4-Y5)</f>
        <v>5000</v>
      </c>
      <c r="AF5" s="72" t="s">
        <v>58</v>
      </c>
      <c r="AG5" s="74"/>
      <c r="AH5" s="74"/>
      <c r="AI5" s="75"/>
    </row>
    <row r="6" spans="1:38" x14ac:dyDescent="0.25">
      <c r="A6" s="99" t="str">
        <f>VLOOKUP(WEEKDAY(B6,2),Elenchi!$G$2:$H$8,2,0)</f>
        <v>Mer</v>
      </c>
      <c r="B6" s="100">
        <v>42739</v>
      </c>
      <c r="C6" s="101" t="str">
        <f>IF(OR(IFERROR(MATCH(B6,Elenchi!$B$3:$B$13,0),0),WEEKDAY(B6,2)&gt;5),"Festivo","")</f>
        <v/>
      </c>
      <c r="D6" s="102"/>
      <c r="E6" s="103"/>
      <c r="F6" s="103"/>
      <c r="G6" s="103" t="s">
        <v>25</v>
      </c>
      <c r="H6" s="104" t="s">
        <v>27</v>
      </c>
      <c r="J6" s="69" t="str">
        <f>IFERROR(VLOOKUP(D6,Codici!$A$2:$B$12,2,0),"")</f>
        <v/>
      </c>
      <c r="K6" s="70" t="str">
        <f>IFERROR(VLOOKUP(E6,Codici!$A$2:$B$12,2,0),"")</f>
        <v/>
      </c>
      <c r="L6" s="70" t="str">
        <f>IFERROR(VLOOKUP(F6,Codici!$A$2:$B$12,2,0),"")</f>
        <v/>
      </c>
      <c r="M6" s="70" t="str">
        <f>IFERROR(VLOOKUP(G6,Codici!$A$2:$B$12,2,0),"")</f>
        <v>MP-A01</v>
      </c>
      <c r="N6" s="71" t="str">
        <f>IFERROR(VLOOKUP(H6,Codici!$A$2:$B$12,2,0),"")</f>
        <v>MP-A04</v>
      </c>
      <c r="P6" s="102" t="str">
        <f>IF(J6="","",VLOOKUP(D6,Codici!$A$2:$D$12,4,0))</f>
        <v/>
      </c>
      <c r="Q6" s="103" t="str">
        <f>IF(K6="","",VLOOKUP(E6,Codici!$A$2:$D$12,4,0))</f>
        <v/>
      </c>
      <c r="R6" s="103" t="str">
        <f>IF(L6="","",VLOOKUP(F6,Codici!$A$2:$D$12,4,0))</f>
        <v/>
      </c>
      <c r="S6" s="103">
        <f>IF(M6="","",VLOOKUP(G6,Codici!$A$2:$D$12,4,0))</f>
        <v>48</v>
      </c>
      <c r="T6" s="104">
        <f>IF(N6="","",VLOOKUP(H6,Codici!$A$2:$D$12,4,0))</f>
        <v>120</v>
      </c>
      <c r="V6" s="102">
        <f t="shared" si="1"/>
        <v>48</v>
      </c>
      <c r="W6" s="103">
        <f t="shared" si="0"/>
        <v>120</v>
      </c>
      <c r="X6" s="103">
        <f t="shared" si="0"/>
        <v>0</v>
      </c>
      <c r="Y6" s="104">
        <f t="shared" si="0"/>
        <v>0</v>
      </c>
      <c r="Z6" s="105"/>
      <c r="AA6" s="102">
        <f t="shared" si="2"/>
        <v>3356</v>
      </c>
      <c r="AB6" s="103">
        <f t="shared" si="3"/>
        <v>4140</v>
      </c>
      <c r="AC6" s="103">
        <f t="shared" si="4"/>
        <v>3000</v>
      </c>
      <c r="AD6" s="104">
        <f t="shared" si="5"/>
        <v>5000</v>
      </c>
      <c r="AF6" s="92">
        <f>MATCH(0,AA3:AA92,0)-1</f>
        <v>54</v>
      </c>
      <c r="AG6" s="93">
        <f>MATCH(0,AB3:AB92,0)-1</f>
        <v>46</v>
      </c>
      <c r="AH6" s="93" t="e">
        <f>MATCH(0,AC3:AC92,0)-1</f>
        <v>#N/A</v>
      </c>
      <c r="AI6" s="94">
        <f>MATCH(0,AD3:AD92,0)-1</f>
        <v>50</v>
      </c>
      <c r="AJ6" s="106" t="s">
        <v>57</v>
      </c>
      <c r="AK6" s="107"/>
      <c r="AL6" s="108"/>
    </row>
    <row r="7" spans="1:38" x14ac:dyDescent="0.25">
      <c r="A7" s="99" t="str">
        <f>VLOOKUP(WEEKDAY(B7,2),Elenchi!$G$2:$H$8,2,0)</f>
        <v>Gio</v>
      </c>
      <c r="B7" s="100">
        <v>42740</v>
      </c>
      <c r="C7" s="101" t="str">
        <f>IF(OR(IFERROR(MATCH(B7,Elenchi!$B$3:$B$13,0),0),WEEKDAY(B7,2)&gt;5),"Festivo","")</f>
        <v/>
      </c>
      <c r="D7" s="102"/>
      <c r="E7" s="103"/>
      <c r="F7" s="103"/>
      <c r="G7" s="103" t="s">
        <v>25</v>
      </c>
      <c r="H7" s="104" t="s">
        <v>27</v>
      </c>
      <c r="J7" s="69" t="str">
        <f>IFERROR(VLOOKUP(D7,Codici!$A$2:$B$12,2,0),"")</f>
        <v/>
      </c>
      <c r="K7" s="70" t="str">
        <f>IFERROR(VLOOKUP(E7,Codici!$A$2:$B$12,2,0),"")</f>
        <v/>
      </c>
      <c r="L7" s="70" t="str">
        <f>IFERROR(VLOOKUP(F7,Codici!$A$2:$B$12,2,0),"")</f>
        <v/>
      </c>
      <c r="M7" s="70" t="str">
        <f>IFERROR(VLOOKUP(G7,Codici!$A$2:$B$12,2,0),"")</f>
        <v>MP-A01</v>
      </c>
      <c r="N7" s="71" t="str">
        <f>IFERROR(VLOOKUP(H7,Codici!$A$2:$B$12,2,0),"")</f>
        <v>MP-A04</v>
      </c>
      <c r="P7" s="102" t="str">
        <f>IF(J7="","",VLOOKUP(D7,Codici!$A$2:$D$12,4,0))</f>
        <v/>
      </c>
      <c r="Q7" s="103" t="str">
        <f>IF(K7="","",VLOOKUP(E7,Codici!$A$2:$D$12,4,0))</f>
        <v/>
      </c>
      <c r="R7" s="103" t="str">
        <f>IF(L7="","",VLOOKUP(F7,Codici!$A$2:$D$12,4,0))</f>
        <v/>
      </c>
      <c r="S7" s="103">
        <f>IF(M7="","",VLOOKUP(G7,Codici!$A$2:$D$12,4,0))</f>
        <v>48</v>
      </c>
      <c r="T7" s="104">
        <f>IF(N7="","",VLOOKUP(H7,Codici!$A$2:$D$12,4,0))</f>
        <v>120</v>
      </c>
      <c r="V7" s="102">
        <f t="shared" si="1"/>
        <v>48</v>
      </c>
      <c r="W7" s="103">
        <f t="shared" si="0"/>
        <v>120</v>
      </c>
      <c r="X7" s="103">
        <f t="shared" si="0"/>
        <v>0</v>
      </c>
      <c r="Y7" s="104">
        <f t="shared" si="0"/>
        <v>0</v>
      </c>
      <c r="Z7" s="105"/>
      <c r="AA7" s="102">
        <f t="shared" si="2"/>
        <v>3308</v>
      </c>
      <c r="AB7" s="103">
        <f t="shared" si="3"/>
        <v>4020</v>
      </c>
      <c r="AC7" s="103">
        <f t="shared" si="4"/>
        <v>3000</v>
      </c>
      <c r="AD7" s="104">
        <f t="shared" si="5"/>
        <v>5000</v>
      </c>
      <c r="AF7" s="109">
        <f>INDEX(Date,AF6,1)</f>
        <v>42789</v>
      </c>
      <c r="AG7" s="110">
        <f>INDEX(Date,AG6,1)</f>
        <v>42781</v>
      </c>
      <c r="AH7" s="110" t="e">
        <f>INDEX(Date,AH6,1)</f>
        <v>#N/A</v>
      </c>
      <c r="AI7" s="111">
        <f>INDEX(Date,AI6,1)</f>
        <v>42785</v>
      </c>
      <c r="AJ7" s="112" t="s">
        <v>60</v>
      </c>
      <c r="AK7" s="113"/>
      <c r="AL7" s="114"/>
    </row>
    <row r="8" spans="1:38" x14ac:dyDescent="0.25">
      <c r="A8" s="99" t="str">
        <f>VLOOKUP(WEEKDAY(B8,2),Elenchi!$G$2:$H$8,2,0)</f>
        <v>Ven</v>
      </c>
      <c r="B8" s="100">
        <v>42741</v>
      </c>
      <c r="C8" s="101" t="str">
        <f>IF(OR(IFERROR(MATCH(B8,Elenchi!$B$3:$B$13,0),0),WEEKDAY(B8,2)&gt;5),"Festivo","")</f>
        <v>Festivo</v>
      </c>
      <c r="D8" s="102"/>
      <c r="E8" s="103"/>
      <c r="F8" s="103"/>
      <c r="G8" s="103"/>
      <c r="H8" s="104"/>
      <c r="J8" s="69" t="str">
        <f>IFERROR(VLOOKUP(D8,Codici!$A$2:$B$12,2,0),"")</f>
        <v/>
      </c>
      <c r="K8" s="70" t="str">
        <f>IFERROR(VLOOKUP(E8,Codici!$A$2:$B$12,2,0),"")</f>
        <v/>
      </c>
      <c r="L8" s="70" t="str">
        <f>IFERROR(VLOOKUP(F8,Codici!$A$2:$B$12,2,0),"")</f>
        <v/>
      </c>
      <c r="M8" s="70"/>
      <c r="N8" s="71"/>
      <c r="P8" s="102" t="str">
        <f>IF(J8="","",VLOOKUP(D8,Codici!$A$2:$D$12,4,0))</f>
        <v/>
      </c>
      <c r="Q8" s="103" t="str">
        <f>IF(K8="","",VLOOKUP(E8,Codici!$A$2:$D$12,4,0))</f>
        <v/>
      </c>
      <c r="R8" s="103" t="str">
        <f>IF(L8="","",VLOOKUP(F8,Codici!$A$2:$D$12,4,0))</f>
        <v/>
      </c>
      <c r="S8" s="103" t="str">
        <f>IF(M8="","",VLOOKUP(G8,Codici!$A$2:$D$12,4,0))</f>
        <v/>
      </c>
      <c r="T8" s="104" t="str">
        <f>IF(N8="","",VLOOKUP(H8,Codici!$A$2:$D$12,4,0))</f>
        <v/>
      </c>
      <c r="V8" s="102">
        <f t="shared" si="1"/>
        <v>0</v>
      </c>
      <c r="W8" s="103">
        <f t="shared" si="0"/>
        <v>0</v>
      </c>
      <c r="X8" s="103">
        <f t="shared" si="0"/>
        <v>0</v>
      </c>
      <c r="Y8" s="104">
        <f t="shared" si="0"/>
        <v>0</v>
      </c>
      <c r="Z8" s="105"/>
      <c r="AA8" s="102">
        <f t="shared" si="2"/>
        <v>3308</v>
      </c>
      <c r="AB8" s="103">
        <f t="shared" si="3"/>
        <v>4020</v>
      </c>
      <c r="AC8" s="103">
        <f t="shared" si="4"/>
        <v>3000</v>
      </c>
      <c r="AD8" s="104">
        <f t="shared" si="5"/>
        <v>5000</v>
      </c>
      <c r="AF8" s="109">
        <f>WORKDAY(AF7, -Magazzino!B$4,Festività2017)</f>
        <v>42781</v>
      </c>
      <c r="AG8" s="110">
        <f>WORKDAY(AG7, -Magazzino!C$4,Festività2017)</f>
        <v>42724</v>
      </c>
      <c r="AH8" s="110" t="e">
        <f>WORKDAY(AH7, -Magazzino!D$4,Festività2017)</f>
        <v>#N/A</v>
      </c>
      <c r="AI8" s="111">
        <f>WORKDAY(AI7, -Magazzino!E$4,Festività2017)</f>
        <v>42765</v>
      </c>
      <c r="AJ8" s="112" t="s">
        <v>59</v>
      </c>
      <c r="AK8" s="113"/>
      <c r="AL8" s="114"/>
    </row>
    <row r="9" spans="1:38" x14ac:dyDescent="0.25">
      <c r="A9" s="99" t="str">
        <f>VLOOKUP(WEEKDAY(B9,2),Elenchi!$G$2:$H$8,2,0)</f>
        <v>Sab</v>
      </c>
      <c r="B9" s="100">
        <v>42742</v>
      </c>
      <c r="C9" s="101" t="str">
        <f>IF(OR(IFERROR(MATCH(B9,Elenchi!$B$3:$B$13,0),0),WEEKDAY(B9,2)&gt;5),"Festivo","")</f>
        <v>Festivo</v>
      </c>
      <c r="D9" s="102"/>
      <c r="E9" s="103"/>
      <c r="F9" s="103"/>
      <c r="G9" s="103"/>
      <c r="H9" s="104"/>
      <c r="J9" s="69" t="str">
        <f>IFERROR(VLOOKUP(D9,Codici!$A$2:$B$12,2,0),"")</f>
        <v/>
      </c>
      <c r="K9" s="70" t="str">
        <f>IFERROR(VLOOKUP(E9,Codici!$A$2:$B$12,2,0),"")</f>
        <v/>
      </c>
      <c r="L9" s="70" t="str">
        <f>IFERROR(VLOOKUP(F9,Codici!$A$2:$B$12,2,0),"")</f>
        <v/>
      </c>
      <c r="M9" s="70" t="str">
        <f>IFERROR(VLOOKUP(G9,Codici!$A$2:$B$12,2,0),"")</f>
        <v/>
      </c>
      <c r="N9" s="71" t="str">
        <f>IFERROR(VLOOKUP(H9,Codici!$A$2:$B$12,2,0),"")</f>
        <v/>
      </c>
      <c r="P9" s="102" t="str">
        <f>IF(J9="","",VLOOKUP(D9,Codici!$A$2:$D$12,4,0))</f>
        <v/>
      </c>
      <c r="Q9" s="103" t="str">
        <f>IF(K9="","",VLOOKUP(E9,Codici!$A$2:$D$12,4,0))</f>
        <v/>
      </c>
      <c r="R9" s="103" t="str">
        <f>IF(L9="","",VLOOKUP(F9,Codici!$A$2:$D$12,4,0))</f>
        <v/>
      </c>
      <c r="S9" s="103" t="str">
        <f>IF(M9="","",VLOOKUP(G9,Codici!$A$2:$D$12,4,0))</f>
        <v/>
      </c>
      <c r="T9" s="104" t="str">
        <f>IF(N9="","",VLOOKUP(H9,Codici!$A$2:$D$12,4,0))</f>
        <v/>
      </c>
      <c r="V9" s="102">
        <f t="shared" si="1"/>
        <v>0</v>
      </c>
      <c r="W9" s="103">
        <f t="shared" si="0"/>
        <v>0</v>
      </c>
      <c r="X9" s="103">
        <f t="shared" si="0"/>
        <v>0</v>
      </c>
      <c r="Y9" s="104">
        <f t="shared" si="0"/>
        <v>0</v>
      </c>
      <c r="Z9" s="105"/>
      <c r="AA9" s="102">
        <f t="shared" si="2"/>
        <v>3308</v>
      </c>
      <c r="AB9" s="103">
        <f t="shared" si="3"/>
        <v>4020</v>
      </c>
      <c r="AC9" s="103">
        <f t="shared" si="4"/>
        <v>3000</v>
      </c>
      <c r="AD9" s="104">
        <f t="shared" si="5"/>
        <v>5000</v>
      </c>
      <c r="AF9" s="115">
        <f>IFERROR(IF(AF8&lt;$B$3,"No magazzino",AF8),"Oltre periodo")</f>
        <v>42781</v>
      </c>
      <c r="AG9" s="116" t="str">
        <f t="shared" ref="AG9" si="6">IFERROR(IF(AG8&lt;$B$3,"No magazzino",AG8),"Oltre periodo")</f>
        <v>No magazzino</v>
      </c>
      <c r="AH9" s="116" t="str">
        <f t="shared" ref="AH9" si="7">IFERROR(IF(AH8&lt;$B$3,"No magazzino",AH8),"Oltre periodo")</f>
        <v>Oltre periodo</v>
      </c>
      <c r="AI9" s="117">
        <f t="shared" ref="AI9" si="8">IFERROR(IF(AI8&lt;$B$3,"No magazzino",AI8),"Oltre periodo")</f>
        <v>42765</v>
      </c>
      <c r="AJ9" s="118" t="s">
        <v>61</v>
      </c>
      <c r="AK9" s="119"/>
      <c r="AL9" s="120"/>
    </row>
    <row r="10" spans="1:38" x14ac:dyDescent="0.25">
      <c r="A10" s="99" t="str">
        <f>VLOOKUP(WEEKDAY(B10,2),Elenchi!$G$2:$H$8,2,0)</f>
        <v>Dom</v>
      </c>
      <c r="B10" s="100">
        <v>42743</v>
      </c>
      <c r="C10" s="101" t="str">
        <f>IF(OR(IFERROR(MATCH(B10,Elenchi!$B$3:$B$13,0),0),WEEKDAY(B10,2)&gt;5),"Festivo","")</f>
        <v>Festivo</v>
      </c>
      <c r="D10" s="102"/>
      <c r="E10" s="103"/>
      <c r="F10" s="103"/>
      <c r="G10" s="103"/>
      <c r="H10" s="104"/>
      <c r="J10" s="69" t="str">
        <f>IFERROR(VLOOKUP(D10,Codici!$A$2:$B$12,2,0),"")</f>
        <v/>
      </c>
      <c r="K10" s="70" t="str">
        <f>IFERROR(VLOOKUP(E10,Codici!$A$2:$B$12,2,0),"")</f>
        <v/>
      </c>
      <c r="L10" s="70" t="str">
        <f>IFERROR(VLOOKUP(F10,Codici!$A$2:$B$12,2,0),"")</f>
        <v/>
      </c>
      <c r="M10" s="70" t="str">
        <f>IFERROR(VLOOKUP(G10,Codici!$A$2:$B$12,2,0),"")</f>
        <v/>
      </c>
      <c r="N10" s="71" t="str">
        <f>IFERROR(VLOOKUP(H10,Codici!$A$2:$B$12,2,0),"")</f>
        <v/>
      </c>
      <c r="P10" s="102" t="str">
        <f>IF(J10="","",VLOOKUP(D10,Codici!$A$2:$D$12,4,0))</f>
        <v/>
      </c>
      <c r="Q10" s="103" t="str">
        <f>IF(K10="","",VLOOKUP(E10,Codici!$A$2:$D$12,4,0))</f>
        <v/>
      </c>
      <c r="R10" s="103" t="str">
        <f>IF(L10="","",VLOOKUP(F10,Codici!$A$2:$D$12,4,0))</f>
        <v/>
      </c>
      <c r="S10" s="103" t="str">
        <f>IF(M10="","",VLOOKUP(G10,Codici!$A$2:$D$12,4,0))</f>
        <v/>
      </c>
      <c r="T10" s="104" t="str">
        <f>IF(N10="","",VLOOKUP(H10,Codici!$A$2:$D$12,4,0))</f>
        <v/>
      </c>
      <c r="V10" s="102">
        <f t="shared" si="1"/>
        <v>0</v>
      </c>
      <c r="W10" s="103">
        <f t="shared" si="0"/>
        <v>0</v>
      </c>
      <c r="X10" s="103">
        <f t="shared" si="0"/>
        <v>0</v>
      </c>
      <c r="Y10" s="104">
        <f t="shared" si="0"/>
        <v>0</v>
      </c>
      <c r="Z10" s="105"/>
      <c r="AA10" s="102">
        <f t="shared" si="2"/>
        <v>3308</v>
      </c>
      <c r="AB10" s="103">
        <f t="shared" si="3"/>
        <v>4020</v>
      </c>
      <c r="AC10" s="103">
        <f t="shared" si="4"/>
        <v>3000</v>
      </c>
      <c r="AD10" s="104">
        <f t="shared" si="5"/>
        <v>5000</v>
      </c>
    </row>
    <row r="11" spans="1:38" x14ac:dyDescent="0.25">
      <c r="A11" s="99" t="str">
        <f>VLOOKUP(WEEKDAY(B11,2),Elenchi!$G$2:$H$8,2,0)</f>
        <v>Lun</v>
      </c>
      <c r="B11" s="100">
        <v>42744</v>
      </c>
      <c r="C11" s="101" t="str">
        <f>IF(OR(IFERROR(MATCH(B11,Elenchi!$B$3:$B$13,0),0),WEEKDAY(B11,2)&gt;5),"Festivo","")</f>
        <v/>
      </c>
      <c r="D11" s="102" t="s">
        <v>22</v>
      </c>
      <c r="E11" s="103" t="s">
        <v>28</v>
      </c>
      <c r="F11" s="102" t="s">
        <v>23</v>
      </c>
      <c r="G11" s="103" t="s">
        <v>25</v>
      </c>
      <c r="H11" s="104" t="s">
        <v>27</v>
      </c>
      <c r="J11" s="102" t="str">
        <f>IFERROR(VLOOKUP(D11,Codici!$A$2:$B$12,2,0),"")</f>
        <v>MP-A01</v>
      </c>
      <c r="K11" s="103" t="str">
        <f>IFERROR(VLOOKUP(E11,Codici!$A$2:$B$12,2,0),"")</f>
        <v>MP-A04</v>
      </c>
      <c r="L11" s="103" t="str">
        <f>IFERROR(VLOOKUP(F11,Codici!$A$2:$B$12,2,0),"")</f>
        <v>MP-A01</v>
      </c>
      <c r="M11" s="103" t="str">
        <f>IFERROR(VLOOKUP(G11,Codici!$A$2:$B$12,2,0),"")</f>
        <v>MP-A01</v>
      </c>
      <c r="N11" s="104" t="str">
        <f>IFERROR(VLOOKUP(H11,Codici!$A$2:$B$12,2,0),"")</f>
        <v>MP-A04</v>
      </c>
      <c r="P11" s="102">
        <f>IF(J11="","",VLOOKUP(D11,Codici!$A$2:$D$12,4,0))</f>
        <v>53</v>
      </c>
      <c r="Q11" s="103">
        <f>IF(K11="","",VLOOKUP(E11,Codici!$A$2:$D$12,4,0))</f>
        <v>97</v>
      </c>
      <c r="R11" s="103">
        <f>IF(L11="","",VLOOKUP(F11,Codici!$A$2:$D$12,4,0))</f>
        <v>23</v>
      </c>
      <c r="S11" s="103">
        <f>IF(M11="","",VLOOKUP(G11,Codici!$A$2:$D$12,4,0))</f>
        <v>48</v>
      </c>
      <c r="T11" s="104">
        <f>IF(N11="","",VLOOKUP(H11,Codici!$A$2:$D$12,4,0))</f>
        <v>120</v>
      </c>
      <c r="V11" s="102">
        <f t="shared" si="1"/>
        <v>124</v>
      </c>
      <c r="W11" s="103">
        <f t="shared" si="0"/>
        <v>217</v>
      </c>
      <c r="X11" s="103">
        <f t="shared" si="0"/>
        <v>0</v>
      </c>
      <c r="Y11" s="104">
        <f t="shared" si="0"/>
        <v>0</v>
      </c>
      <c r="Z11" s="105"/>
      <c r="AA11" s="102">
        <f t="shared" si="2"/>
        <v>3184</v>
      </c>
      <c r="AB11" s="103">
        <f t="shared" si="3"/>
        <v>3803</v>
      </c>
      <c r="AC11" s="103">
        <f t="shared" si="4"/>
        <v>3000</v>
      </c>
      <c r="AD11" s="104">
        <f t="shared" si="5"/>
        <v>5000</v>
      </c>
    </row>
    <row r="12" spans="1:38" ht="15" customHeight="1" x14ac:dyDescent="0.25">
      <c r="A12" s="99" t="str">
        <f>VLOOKUP(WEEKDAY(B12,2),Elenchi!$G$2:$H$8,2,0)</f>
        <v>Mar</v>
      </c>
      <c r="B12" s="100">
        <v>42745</v>
      </c>
      <c r="C12" s="101" t="str">
        <f>IF(OR(IFERROR(MATCH(B12,Elenchi!$B$3:$B$13,0),0),WEEKDAY(B12,2)&gt;5),"Festivo","")</f>
        <v/>
      </c>
      <c r="D12" s="102" t="s">
        <v>22</v>
      </c>
      <c r="E12" s="103" t="s">
        <v>28</v>
      </c>
      <c r="F12" s="103" t="s">
        <v>23</v>
      </c>
      <c r="G12" s="103" t="s">
        <v>25</v>
      </c>
      <c r="H12" s="104" t="s">
        <v>27</v>
      </c>
      <c r="J12" s="102" t="str">
        <f>IFERROR(VLOOKUP(D12,Codici!$A$2:$B$12,2,0),"")</f>
        <v>MP-A01</v>
      </c>
      <c r="K12" s="103" t="str">
        <f>IFERROR(VLOOKUP(E12,Codici!$A$2:$B$12,2,0),"")</f>
        <v>MP-A04</v>
      </c>
      <c r="L12" s="103" t="str">
        <f>IFERROR(VLOOKUP(F12,Codici!$A$2:$B$12,2,0),"")</f>
        <v>MP-A01</v>
      </c>
      <c r="M12" s="103" t="str">
        <f>IFERROR(VLOOKUP(G12,Codici!$A$2:$B$12,2,0),"")</f>
        <v>MP-A01</v>
      </c>
      <c r="N12" s="104" t="str">
        <f>IFERROR(VLOOKUP(H12,Codici!$A$2:$B$12,2,0),"")</f>
        <v>MP-A04</v>
      </c>
      <c r="P12" s="102">
        <f>IF(J12="","",VLOOKUP(D12,Codici!$A$2:$D$12,4,0))</f>
        <v>53</v>
      </c>
      <c r="Q12" s="103">
        <f>IF(K12="","",VLOOKUP(E12,Codici!$A$2:$D$12,4,0))</f>
        <v>97</v>
      </c>
      <c r="R12" s="103">
        <f>IF(L12="","",VLOOKUP(F12,Codici!$A$2:$D$12,4,0))</f>
        <v>23</v>
      </c>
      <c r="S12" s="103">
        <f>IF(M12="","",VLOOKUP(G12,Codici!$A$2:$D$12,4,0))</f>
        <v>48</v>
      </c>
      <c r="T12" s="104">
        <f>IF(N12="","",VLOOKUP(H12,Codici!$A$2:$D$12,4,0))</f>
        <v>120</v>
      </c>
      <c r="V12" s="102">
        <f t="shared" si="1"/>
        <v>124</v>
      </c>
      <c r="W12" s="103">
        <f t="shared" si="0"/>
        <v>217</v>
      </c>
      <c r="X12" s="103">
        <f t="shared" si="0"/>
        <v>0</v>
      </c>
      <c r="Y12" s="104">
        <f t="shared" si="0"/>
        <v>0</v>
      </c>
      <c r="Z12" s="105"/>
      <c r="AA12" s="102">
        <f t="shared" si="2"/>
        <v>3060</v>
      </c>
      <c r="AB12" s="103">
        <f t="shared" si="3"/>
        <v>3586</v>
      </c>
      <c r="AC12" s="103">
        <f t="shared" si="4"/>
        <v>3000</v>
      </c>
      <c r="AD12" s="104">
        <f t="shared" si="5"/>
        <v>5000</v>
      </c>
      <c r="AF12" s="121"/>
    </row>
    <row r="13" spans="1:38" x14ac:dyDescent="0.25">
      <c r="A13" s="99" t="str">
        <f>VLOOKUP(WEEKDAY(B13,2),Elenchi!$G$2:$H$8,2,0)</f>
        <v>Mer</v>
      </c>
      <c r="B13" s="100">
        <v>42746</v>
      </c>
      <c r="C13" s="101" t="str">
        <f>IF(OR(IFERROR(MATCH(B13,Elenchi!$B$3:$B$13,0),0),WEEKDAY(B13,2)&gt;5),"Festivo","")</f>
        <v/>
      </c>
      <c r="D13" s="102" t="s">
        <v>22</v>
      </c>
      <c r="E13" s="103" t="s">
        <v>28</v>
      </c>
      <c r="F13" s="103" t="s">
        <v>23</v>
      </c>
      <c r="G13" s="103" t="s">
        <v>25</v>
      </c>
      <c r="H13" s="104" t="s">
        <v>27</v>
      </c>
      <c r="J13" s="102" t="str">
        <f>IFERROR(VLOOKUP(D13,Codici!$A$2:$B$12,2,0),"")</f>
        <v>MP-A01</v>
      </c>
      <c r="K13" s="103" t="str">
        <f>IFERROR(VLOOKUP(E13,Codici!$A$2:$B$12,2,0),"")</f>
        <v>MP-A04</v>
      </c>
      <c r="L13" s="103" t="str">
        <f>IFERROR(VLOOKUP(F13,Codici!$A$2:$B$12,2,0),"")</f>
        <v>MP-A01</v>
      </c>
      <c r="M13" s="103" t="str">
        <f>IFERROR(VLOOKUP(G13,Codici!$A$2:$B$12,2,0),"")</f>
        <v>MP-A01</v>
      </c>
      <c r="N13" s="104" t="str">
        <f>IFERROR(VLOOKUP(H13,Codici!$A$2:$B$12,2,0),"")</f>
        <v>MP-A04</v>
      </c>
      <c r="P13" s="102">
        <f>IF(J13="","",VLOOKUP(D13,Codici!$A$2:$D$12,4,0))</f>
        <v>53</v>
      </c>
      <c r="Q13" s="103">
        <f>IF(K13="","",VLOOKUP(E13,Codici!$A$2:$D$12,4,0))</f>
        <v>97</v>
      </c>
      <c r="R13" s="103">
        <f>IF(L13="","",VLOOKUP(F13,Codici!$A$2:$D$12,4,0))</f>
        <v>23</v>
      </c>
      <c r="S13" s="103">
        <f>IF(M13="","",VLOOKUP(G13,Codici!$A$2:$D$12,4,0))</f>
        <v>48</v>
      </c>
      <c r="T13" s="104">
        <f>IF(N13="","",VLOOKUP(H13,Codici!$A$2:$D$12,4,0))</f>
        <v>120</v>
      </c>
      <c r="V13" s="102">
        <f t="shared" si="1"/>
        <v>124</v>
      </c>
      <c r="W13" s="103">
        <f t="shared" si="0"/>
        <v>217</v>
      </c>
      <c r="X13" s="103">
        <f t="shared" si="0"/>
        <v>0</v>
      </c>
      <c r="Y13" s="104">
        <f t="shared" si="0"/>
        <v>0</v>
      </c>
      <c r="Z13" s="105"/>
      <c r="AA13" s="102">
        <f t="shared" si="2"/>
        <v>2936</v>
      </c>
      <c r="AB13" s="103">
        <f t="shared" si="3"/>
        <v>3369</v>
      </c>
      <c r="AC13" s="103">
        <f t="shared" si="4"/>
        <v>3000</v>
      </c>
      <c r="AD13" s="104">
        <f t="shared" si="5"/>
        <v>5000</v>
      </c>
    </row>
    <row r="14" spans="1:38" x14ac:dyDescent="0.25">
      <c r="A14" s="99" t="str">
        <f>VLOOKUP(WEEKDAY(B14,2),Elenchi!$G$2:$H$8,2,0)</f>
        <v>Gio</v>
      </c>
      <c r="B14" s="100">
        <v>42747</v>
      </c>
      <c r="C14" s="101" t="str">
        <f>IF(OR(IFERROR(MATCH(B14,Elenchi!$B$3:$B$13,0),0),WEEKDAY(B14,2)&gt;5),"Festivo","")</f>
        <v/>
      </c>
      <c r="D14" s="102" t="s">
        <v>22</v>
      </c>
      <c r="E14" s="103" t="s">
        <v>28</v>
      </c>
      <c r="F14" s="103" t="s">
        <v>23</v>
      </c>
      <c r="G14" s="103" t="s">
        <v>25</v>
      </c>
      <c r="H14" s="104" t="s">
        <v>27</v>
      </c>
      <c r="J14" s="102" t="str">
        <f>IFERROR(VLOOKUP(D14,Codici!$A$2:$B$12,2,0),"")</f>
        <v>MP-A01</v>
      </c>
      <c r="K14" s="103" t="str">
        <f>IFERROR(VLOOKUP(E14,Codici!$A$2:$B$12,2,0),"")</f>
        <v>MP-A04</v>
      </c>
      <c r="L14" s="103" t="str">
        <f>IFERROR(VLOOKUP(F14,Codici!$A$2:$B$12,2,0),"")</f>
        <v>MP-A01</v>
      </c>
      <c r="M14" s="103" t="str">
        <f>IFERROR(VLOOKUP(G14,Codici!$A$2:$B$12,2,0),"")</f>
        <v>MP-A01</v>
      </c>
      <c r="N14" s="104" t="str">
        <f>IFERROR(VLOOKUP(H14,Codici!$A$2:$B$12,2,0),"")</f>
        <v>MP-A04</v>
      </c>
      <c r="P14" s="102">
        <f>IF(J14="","",VLOOKUP(D14,Codici!$A$2:$D$12,4,0))</f>
        <v>53</v>
      </c>
      <c r="Q14" s="103">
        <f>IF(K14="","",VLOOKUP(E14,Codici!$A$2:$D$12,4,0))</f>
        <v>97</v>
      </c>
      <c r="R14" s="103">
        <f>IF(L14="","",VLOOKUP(F14,Codici!$A$2:$D$12,4,0))</f>
        <v>23</v>
      </c>
      <c r="S14" s="103">
        <f>IF(M14="","",VLOOKUP(G14,Codici!$A$2:$D$12,4,0))</f>
        <v>48</v>
      </c>
      <c r="T14" s="104">
        <f>IF(N14="","",VLOOKUP(H14,Codici!$A$2:$D$12,4,0))</f>
        <v>120</v>
      </c>
      <c r="V14" s="102">
        <f t="shared" si="1"/>
        <v>124</v>
      </c>
      <c r="W14" s="103">
        <f t="shared" si="0"/>
        <v>217</v>
      </c>
      <c r="X14" s="103">
        <f t="shared" si="0"/>
        <v>0</v>
      </c>
      <c r="Y14" s="104">
        <f t="shared" si="0"/>
        <v>0</v>
      </c>
      <c r="Z14" s="105"/>
      <c r="AA14" s="102">
        <f t="shared" si="2"/>
        <v>2812</v>
      </c>
      <c r="AB14" s="103">
        <f t="shared" si="3"/>
        <v>3152</v>
      </c>
      <c r="AC14" s="103">
        <f t="shared" si="4"/>
        <v>3000</v>
      </c>
      <c r="AD14" s="104">
        <f t="shared" si="5"/>
        <v>5000</v>
      </c>
    </row>
    <row r="15" spans="1:38" x14ac:dyDescent="0.25">
      <c r="A15" s="99" t="str">
        <f>VLOOKUP(WEEKDAY(B15,2),Elenchi!$G$2:$H$8,2,0)</f>
        <v>Ven</v>
      </c>
      <c r="B15" s="100">
        <v>42748</v>
      </c>
      <c r="C15" s="101" t="str">
        <f>IF(OR(IFERROR(MATCH(B15,Elenchi!$B$3:$B$13,0),0),WEEKDAY(B15,2)&gt;5),"Festivo","")</f>
        <v/>
      </c>
      <c r="D15" s="102" t="s">
        <v>22</v>
      </c>
      <c r="E15" s="103" t="s">
        <v>28</v>
      </c>
      <c r="F15" s="103" t="s">
        <v>23</v>
      </c>
      <c r="G15" s="103" t="s">
        <v>25</v>
      </c>
      <c r="H15" s="104" t="s">
        <v>27</v>
      </c>
      <c r="J15" s="102" t="str">
        <f>IFERROR(VLOOKUP(D15,Codici!$A$2:$B$12,2,0),"")</f>
        <v>MP-A01</v>
      </c>
      <c r="K15" s="103" t="str">
        <f>IFERROR(VLOOKUP(E15,Codici!$A$2:$B$12,2,0),"")</f>
        <v>MP-A04</v>
      </c>
      <c r="L15" s="103" t="str">
        <f>IFERROR(VLOOKUP(F15,Codici!$A$2:$B$12,2,0),"")</f>
        <v>MP-A01</v>
      </c>
      <c r="M15" s="103" t="str">
        <f>IFERROR(VLOOKUP(G15,Codici!$A$2:$B$12,2,0),"")</f>
        <v>MP-A01</v>
      </c>
      <c r="N15" s="104" t="str">
        <f>IFERROR(VLOOKUP(H15,Codici!$A$2:$B$12,2,0),"")</f>
        <v>MP-A04</v>
      </c>
      <c r="P15" s="102">
        <f>IF(J15="","",VLOOKUP(D15,Codici!$A$2:$D$12,4,0))</f>
        <v>53</v>
      </c>
      <c r="Q15" s="103">
        <f>IF(K15="","",VLOOKUP(E15,Codici!$A$2:$D$12,4,0))</f>
        <v>97</v>
      </c>
      <c r="R15" s="103">
        <f>IF(L15="","",VLOOKUP(F15,Codici!$A$2:$D$12,4,0))</f>
        <v>23</v>
      </c>
      <c r="S15" s="103">
        <f>IF(M15="","",VLOOKUP(G15,Codici!$A$2:$D$12,4,0))</f>
        <v>48</v>
      </c>
      <c r="T15" s="104">
        <f>IF(N15="","",VLOOKUP(H15,Codici!$A$2:$D$12,4,0))</f>
        <v>120</v>
      </c>
      <c r="V15" s="102">
        <f t="shared" si="1"/>
        <v>124</v>
      </c>
      <c r="W15" s="103">
        <f t="shared" si="0"/>
        <v>217</v>
      </c>
      <c r="X15" s="103">
        <f t="shared" si="0"/>
        <v>0</v>
      </c>
      <c r="Y15" s="104">
        <f t="shared" si="0"/>
        <v>0</v>
      </c>
      <c r="Z15" s="105"/>
      <c r="AA15" s="102">
        <f t="shared" si="2"/>
        <v>2688</v>
      </c>
      <c r="AB15" s="103">
        <f t="shared" si="3"/>
        <v>2935</v>
      </c>
      <c r="AC15" s="103">
        <f t="shared" si="4"/>
        <v>3000</v>
      </c>
      <c r="AD15" s="104">
        <f t="shared" si="5"/>
        <v>5000</v>
      </c>
    </row>
    <row r="16" spans="1:38" x14ac:dyDescent="0.25">
      <c r="A16" s="99" t="str">
        <f>VLOOKUP(WEEKDAY(B16,2),Elenchi!$G$2:$H$8,2,0)</f>
        <v>Sab</v>
      </c>
      <c r="B16" s="100">
        <v>42749</v>
      </c>
      <c r="C16" s="101" t="str">
        <f>IF(OR(IFERROR(MATCH(B16,Elenchi!$B$3:$B$13,0),0),WEEKDAY(B16,2)&gt;5),"Festivo","")</f>
        <v>Festivo</v>
      </c>
      <c r="D16" s="102"/>
      <c r="E16" s="103"/>
      <c r="F16" s="103"/>
      <c r="G16" s="103"/>
      <c r="H16" s="104"/>
      <c r="J16" s="102" t="str">
        <f>IFERROR(VLOOKUP(D16,Codici!$A$2:$B$12,2,0),"")</f>
        <v/>
      </c>
      <c r="K16" s="103" t="str">
        <f>IFERROR(VLOOKUP(E16,Codici!$A$2:$B$12,2,0),"")</f>
        <v/>
      </c>
      <c r="L16" s="103" t="str">
        <f>IFERROR(VLOOKUP(F16,Codici!$A$2:$B$12,2,0),"")</f>
        <v/>
      </c>
      <c r="M16" s="103" t="str">
        <f>IFERROR(VLOOKUP(G16,Codici!$A$2:$B$12,2,0),"")</f>
        <v/>
      </c>
      <c r="N16" s="104" t="str">
        <f>IFERROR(VLOOKUP(H16,Codici!$A$2:$B$12,2,0),"")</f>
        <v/>
      </c>
      <c r="P16" s="102" t="str">
        <f>IF(J16="","",VLOOKUP(D16,Codici!$A$2:$D$12,4,0))</f>
        <v/>
      </c>
      <c r="Q16" s="103" t="str">
        <f>IF(K16="","",VLOOKUP(E16,Codici!$A$2:$D$12,4,0))</f>
        <v/>
      </c>
      <c r="R16" s="103" t="str">
        <f>IF(L16="","",VLOOKUP(F16,Codici!$A$2:$D$12,4,0))</f>
        <v/>
      </c>
      <c r="S16" s="103" t="str">
        <f>IF(M16="","",VLOOKUP(G16,Codici!$A$2:$D$12,4,0))</f>
        <v/>
      </c>
      <c r="T16" s="104" t="str">
        <f>IF(N16="","",VLOOKUP(H16,Codici!$A$2:$D$12,4,0))</f>
        <v/>
      </c>
      <c r="V16" s="102">
        <f t="shared" si="1"/>
        <v>0</v>
      </c>
      <c r="W16" s="103">
        <f t="shared" si="0"/>
        <v>0</v>
      </c>
      <c r="X16" s="103">
        <f t="shared" si="0"/>
        <v>0</v>
      </c>
      <c r="Y16" s="104">
        <f t="shared" si="0"/>
        <v>0</v>
      </c>
      <c r="Z16" s="105"/>
      <c r="AA16" s="102">
        <f t="shared" si="2"/>
        <v>2688</v>
      </c>
      <c r="AB16" s="103">
        <f t="shared" si="3"/>
        <v>2935</v>
      </c>
      <c r="AC16" s="103">
        <f t="shared" si="4"/>
        <v>3000</v>
      </c>
      <c r="AD16" s="104">
        <f t="shared" si="5"/>
        <v>5000</v>
      </c>
    </row>
    <row r="17" spans="1:30" x14ac:dyDescent="0.25">
      <c r="A17" s="99" t="str">
        <f>VLOOKUP(WEEKDAY(B17,2),Elenchi!$G$2:$H$8,2,0)</f>
        <v>Dom</v>
      </c>
      <c r="B17" s="100">
        <v>42750</v>
      </c>
      <c r="C17" s="101" t="str">
        <f>IF(OR(IFERROR(MATCH(B17,Elenchi!$B$3:$B$13,0),0),WEEKDAY(B17,2)&gt;5),"Festivo","")</f>
        <v>Festivo</v>
      </c>
      <c r="D17" s="102"/>
      <c r="E17" s="103"/>
      <c r="F17" s="103"/>
      <c r="G17" s="103"/>
      <c r="H17" s="104"/>
      <c r="J17" s="102" t="str">
        <f>IFERROR(VLOOKUP(D17,Codici!$A$2:$B$12,2,0),"")</f>
        <v/>
      </c>
      <c r="K17" s="103" t="str">
        <f>IFERROR(VLOOKUP(E17,Codici!$A$2:$B$12,2,0),"")</f>
        <v/>
      </c>
      <c r="L17" s="103" t="str">
        <f>IFERROR(VLOOKUP(F17,Codici!$A$2:$B$12,2,0),"")</f>
        <v/>
      </c>
      <c r="M17" s="103" t="str">
        <f>IFERROR(VLOOKUP(G17,Codici!$A$2:$B$12,2,0),"")</f>
        <v/>
      </c>
      <c r="N17" s="104" t="str">
        <f>IFERROR(VLOOKUP(H17,Codici!$A$2:$B$12,2,0),"")</f>
        <v/>
      </c>
      <c r="P17" s="102" t="str">
        <f>IF(J17="","",VLOOKUP(D17,Codici!$A$2:$D$12,4,0))</f>
        <v/>
      </c>
      <c r="Q17" s="103" t="str">
        <f>IF(K17="","",VLOOKUP(E17,Codici!$A$2:$D$12,4,0))</f>
        <v/>
      </c>
      <c r="R17" s="103" t="str">
        <f>IF(L17="","",VLOOKUP(F17,Codici!$A$2:$D$12,4,0))</f>
        <v/>
      </c>
      <c r="S17" s="103" t="str">
        <f>IF(M17="","",VLOOKUP(G17,Codici!$A$2:$D$12,4,0))</f>
        <v/>
      </c>
      <c r="T17" s="104" t="str">
        <f>IF(N17="","",VLOOKUP(H17,Codici!$A$2:$D$12,4,0))</f>
        <v/>
      </c>
      <c r="V17" s="102">
        <f t="shared" si="1"/>
        <v>0</v>
      </c>
      <c r="W17" s="103">
        <f t="shared" si="0"/>
        <v>0</v>
      </c>
      <c r="X17" s="103">
        <f t="shared" si="0"/>
        <v>0</v>
      </c>
      <c r="Y17" s="104">
        <f t="shared" si="0"/>
        <v>0</v>
      </c>
      <c r="Z17" s="105"/>
      <c r="AA17" s="102">
        <f t="shared" si="2"/>
        <v>2688</v>
      </c>
      <c r="AB17" s="103">
        <f t="shared" si="3"/>
        <v>2935</v>
      </c>
      <c r="AC17" s="103">
        <f t="shared" si="4"/>
        <v>3000</v>
      </c>
      <c r="AD17" s="104">
        <f t="shared" si="5"/>
        <v>5000</v>
      </c>
    </row>
    <row r="18" spans="1:30" x14ac:dyDescent="0.25">
      <c r="A18" s="99" t="str">
        <f>VLOOKUP(WEEKDAY(B18,2),Elenchi!$G$2:$H$8,2,0)</f>
        <v>Lun</v>
      </c>
      <c r="B18" s="100">
        <v>42751</v>
      </c>
      <c r="C18" s="101" t="str">
        <f>IF(OR(IFERROR(MATCH(B18,Elenchi!$B$3:$B$13,0),0),WEEKDAY(B18,2)&gt;5),"Festivo","")</f>
        <v/>
      </c>
      <c r="D18" s="102" t="s">
        <v>22</v>
      </c>
      <c r="E18" s="103" t="s">
        <v>28</v>
      </c>
      <c r="F18" s="102" t="s">
        <v>23</v>
      </c>
      <c r="G18" s="103" t="s">
        <v>25</v>
      </c>
      <c r="H18" s="104" t="s">
        <v>27</v>
      </c>
      <c r="J18" s="102" t="str">
        <f>IFERROR(VLOOKUP(D18,Codici!$A$2:$B$12,2,0),"")</f>
        <v>MP-A01</v>
      </c>
      <c r="K18" s="103" t="str">
        <f>IFERROR(VLOOKUP(E18,Codici!$A$2:$B$12,2,0),"")</f>
        <v>MP-A04</v>
      </c>
      <c r="L18" s="103" t="str">
        <f>IFERROR(VLOOKUP(F18,Codici!$A$2:$B$12,2,0),"")</f>
        <v>MP-A01</v>
      </c>
      <c r="M18" s="103" t="str">
        <f>IFERROR(VLOOKUP(G18,Codici!$A$2:$B$12,2,0),"")</f>
        <v>MP-A01</v>
      </c>
      <c r="N18" s="104" t="str">
        <f>IFERROR(VLOOKUP(H18,Codici!$A$2:$B$12,2,0),"")</f>
        <v>MP-A04</v>
      </c>
      <c r="P18" s="102">
        <f>IF(J18="","",VLOOKUP(D18,Codici!$A$2:$D$12,4,0))</f>
        <v>53</v>
      </c>
      <c r="Q18" s="103">
        <f>IF(K18="","",VLOOKUP(E18,Codici!$A$2:$D$12,4,0))</f>
        <v>97</v>
      </c>
      <c r="R18" s="103">
        <f>IF(L18="","",VLOOKUP(F18,Codici!$A$2:$D$12,4,0))</f>
        <v>23</v>
      </c>
      <c r="S18" s="103">
        <f>IF(M18="","",VLOOKUP(G18,Codici!$A$2:$D$12,4,0))</f>
        <v>48</v>
      </c>
      <c r="T18" s="104">
        <f>IF(N18="","",VLOOKUP(H18,Codici!$A$2:$D$12,4,0))</f>
        <v>120</v>
      </c>
      <c r="V18" s="102">
        <f t="shared" si="1"/>
        <v>124</v>
      </c>
      <c r="W18" s="103">
        <f t="shared" si="0"/>
        <v>217</v>
      </c>
      <c r="X18" s="103">
        <f t="shared" si="0"/>
        <v>0</v>
      </c>
      <c r="Y18" s="104">
        <f t="shared" si="0"/>
        <v>0</v>
      </c>
      <c r="Z18" s="105"/>
      <c r="AA18" s="102">
        <f t="shared" si="2"/>
        <v>2564</v>
      </c>
      <c r="AB18" s="103">
        <f t="shared" si="3"/>
        <v>2718</v>
      </c>
      <c r="AC18" s="103">
        <f t="shared" si="4"/>
        <v>3000</v>
      </c>
      <c r="AD18" s="104">
        <f t="shared" si="5"/>
        <v>5000</v>
      </c>
    </row>
    <row r="19" spans="1:30" x14ac:dyDescent="0.25">
      <c r="A19" s="99" t="str">
        <f>VLOOKUP(WEEKDAY(B19,2),Elenchi!$G$2:$H$8,2,0)</f>
        <v>Mar</v>
      </c>
      <c r="B19" s="100">
        <v>42752</v>
      </c>
      <c r="C19" s="101" t="str">
        <f>IF(OR(IFERROR(MATCH(B19,Elenchi!$B$3:$B$13,0),0),WEEKDAY(B19,2)&gt;5),"Festivo","")</f>
        <v/>
      </c>
      <c r="D19" s="102" t="s">
        <v>22</v>
      </c>
      <c r="E19" s="103" t="s">
        <v>28</v>
      </c>
      <c r="F19" s="103" t="s">
        <v>23</v>
      </c>
      <c r="G19" s="103" t="s">
        <v>25</v>
      </c>
      <c r="H19" s="104" t="s">
        <v>27</v>
      </c>
      <c r="J19" s="102" t="str">
        <f>IFERROR(VLOOKUP(D19,Codici!$A$2:$B$12,2,0),"")</f>
        <v>MP-A01</v>
      </c>
      <c r="K19" s="103" t="str">
        <f>IFERROR(VLOOKUP(E19,Codici!$A$2:$B$12,2,0),"")</f>
        <v>MP-A04</v>
      </c>
      <c r="L19" s="103" t="str">
        <f>IFERROR(VLOOKUP(F19,Codici!$A$2:$B$12,2,0),"")</f>
        <v>MP-A01</v>
      </c>
      <c r="M19" s="103" t="str">
        <f>IFERROR(VLOOKUP(G19,Codici!$A$2:$B$12,2,0),"")</f>
        <v>MP-A01</v>
      </c>
      <c r="N19" s="104" t="str">
        <f>IFERROR(VLOOKUP(H19,Codici!$A$2:$B$12,2,0),"")</f>
        <v>MP-A04</v>
      </c>
      <c r="P19" s="102">
        <f>IF(J19="","",VLOOKUP(D19,Codici!$A$2:$D$12,4,0))</f>
        <v>53</v>
      </c>
      <c r="Q19" s="103">
        <f>IF(K19="","",VLOOKUP(E19,Codici!$A$2:$D$12,4,0))</f>
        <v>97</v>
      </c>
      <c r="R19" s="103">
        <f>IF(L19="","",VLOOKUP(F19,Codici!$A$2:$D$12,4,0))</f>
        <v>23</v>
      </c>
      <c r="S19" s="103">
        <f>IF(M19="","",VLOOKUP(G19,Codici!$A$2:$D$12,4,0))</f>
        <v>48</v>
      </c>
      <c r="T19" s="104">
        <f>IF(N19="","",VLOOKUP(H19,Codici!$A$2:$D$12,4,0))</f>
        <v>120</v>
      </c>
      <c r="V19" s="102">
        <f t="shared" si="1"/>
        <v>124</v>
      </c>
      <c r="W19" s="103">
        <f t="shared" si="0"/>
        <v>217</v>
      </c>
      <c r="X19" s="103">
        <f t="shared" si="0"/>
        <v>0</v>
      </c>
      <c r="Y19" s="104">
        <f t="shared" si="0"/>
        <v>0</v>
      </c>
      <c r="Z19" s="105"/>
      <c r="AA19" s="102">
        <f t="shared" si="2"/>
        <v>2440</v>
      </c>
      <c r="AB19" s="103">
        <f t="shared" si="3"/>
        <v>2501</v>
      </c>
      <c r="AC19" s="103">
        <f t="shared" si="4"/>
        <v>3000</v>
      </c>
      <c r="AD19" s="104">
        <f t="shared" si="5"/>
        <v>5000</v>
      </c>
    </row>
    <row r="20" spans="1:30" x14ac:dyDescent="0.25">
      <c r="A20" s="99" t="str">
        <f>VLOOKUP(WEEKDAY(B20,2),Elenchi!$G$2:$H$8,2,0)</f>
        <v>Mer</v>
      </c>
      <c r="B20" s="100">
        <v>42753</v>
      </c>
      <c r="C20" s="101" t="str">
        <f>IF(OR(IFERROR(MATCH(B20,Elenchi!$B$3:$B$13,0),0),WEEKDAY(B20,2)&gt;5),"Festivo","")</f>
        <v/>
      </c>
      <c r="D20" s="102" t="s">
        <v>22</v>
      </c>
      <c r="E20" s="103" t="s">
        <v>28</v>
      </c>
      <c r="F20" s="103" t="s">
        <v>23</v>
      </c>
      <c r="G20" s="103" t="s">
        <v>25</v>
      </c>
      <c r="H20" s="104" t="s">
        <v>27</v>
      </c>
      <c r="J20" s="102" t="str">
        <f>IFERROR(VLOOKUP(D20,Codici!$A$2:$B$12,2,0),"")</f>
        <v>MP-A01</v>
      </c>
      <c r="K20" s="103" t="str">
        <f>IFERROR(VLOOKUP(E20,Codici!$A$2:$B$12,2,0),"")</f>
        <v>MP-A04</v>
      </c>
      <c r="L20" s="103" t="str">
        <f>IFERROR(VLOOKUP(F20,Codici!$A$2:$B$12,2,0),"")</f>
        <v>MP-A01</v>
      </c>
      <c r="M20" s="103" t="str">
        <f>IFERROR(VLOOKUP(G20,Codici!$A$2:$B$12,2,0),"")</f>
        <v>MP-A01</v>
      </c>
      <c r="N20" s="104" t="str">
        <f>IFERROR(VLOOKUP(H20,Codici!$A$2:$B$12,2,0),"")</f>
        <v>MP-A04</v>
      </c>
      <c r="P20" s="102">
        <f>IF(J20="","",VLOOKUP(D20,Codici!$A$2:$D$12,4,0))</f>
        <v>53</v>
      </c>
      <c r="Q20" s="103">
        <f>IF(K20="","",VLOOKUP(E20,Codici!$A$2:$D$12,4,0))</f>
        <v>97</v>
      </c>
      <c r="R20" s="103">
        <f>IF(L20="","",VLOOKUP(F20,Codici!$A$2:$D$12,4,0))</f>
        <v>23</v>
      </c>
      <c r="S20" s="103">
        <f>IF(M20="","",VLOOKUP(G20,Codici!$A$2:$D$12,4,0))</f>
        <v>48</v>
      </c>
      <c r="T20" s="104">
        <f>IF(N20="","",VLOOKUP(H20,Codici!$A$2:$D$12,4,0))</f>
        <v>120</v>
      </c>
      <c r="V20" s="102">
        <f t="shared" si="1"/>
        <v>124</v>
      </c>
      <c r="W20" s="103">
        <f t="shared" si="1"/>
        <v>217</v>
      </c>
      <c r="X20" s="103">
        <f t="shared" si="1"/>
        <v>0</v>
      </c>
      <c r="Y20" s="104">
        <f t="shared" si="1"/>
        <v>0</v>
      </c>
      <c r="Z20" s="105"/>
      <c r="AA20" s="102">
        <f t="shared" si="2"/>
        <v>2316</v>
      </c>
      <c r="AB20" s="103">
        <f t="shared" si="3"/>
        <v>2284</v>
      </c>
      <c r="AC20" s="103">
        <f t="shared" si="4"/>
        <v>3000</v>
      </c>
      <c r="AD20" s="104">
        <f t="shared" si="5"/>
        <v>5000</v>
      </c>
    </row>
    <row r="21" spans="1:30" x14ac:dyDescent="0.25">
      <c r="A21" s="99" t="str">
        <f>VLOOKUP(WEEKDAY(B21,2),Elenchi!$G$2:$H$8,2,0)</f>
        <v>Gio</v>
      </c>
      <c r="B21" s="100">
        <v>42754</v>
      </c>
      <c r="C21" s="101" t="str">
        <f>IF(OR(IFERROR(MATCH(B21,Elenchi!$B$3:$B$13,0),0),WEEKDAY(B21,2)&gt;5),"Festivo","")</f>
        <v/>
      </c>
      <c r="D21" s="102" t="s">
        <v>22</v>
      </c>
      <c r="E21" s="103" t="s">
        <v>28</v>
      </c>
      <c r="F21" s="103" t="s">
        <v>23</v>
      </c>
      <c r="G21" s="103" t="s">
        <v>25</v>
      </c>
      <c r="H21" s="104" t="s">
        <v>27</v>
      </c>
      <c r="J21" s="102" t="str">
        <f>IFERROR(VLOOKUP(D21,Codici!$A$2:$B$12,2,0),"")</f>
        <v>MP-A01</v>
      </c>
      <c r="K21" s="103" t="str">
        <f>IFERROR(VLOOKUP(E21,Codici!$A$2:$B$12,2,0),"")</f>
        <v>MP-A04</v>
      </c>
      <c r="L21" s="103" t="str">
        <f>IFERROR(VLOOKUP(F21,Codici!$A$2:$B$12,2,0),"")</f>
        <v>MP-A01</v>
      </c>
      <c r="M21" s="103" t="str">
        <f>IFERROR(VLOOKUP(G21,Codici!$A$2:$B$12,2,0),"")</f>
        <v>MP-A01</v>
      </c>
      <c r="N21" s="104" t="str">
        <f>IFERROR(VLOOKUP(H21,Codici!$A$2:$B$12,2,0),"")</f>
        <v>MP-A04</v>
      </c>
      <c r="P21" s="102">
        <f>IF(J21="","",VLOOKUP(D21,Codici!$A$2:$D$12,4,0))</f>
        <v>53</v>
      </c>
      <c r="Q21" s="103">
        <f>IF(K21="","",VLOOKUP(E21,Codici!$A$2:$D$12,4,0))</f>
        <v>97</v>
      </c>
      <c r="R21" s="103">
        <f>IF(L21="","",VLOOKUP(F21,Codici!$A$2:$D$12,4,0))</f>
        <v>23</v>
      </c>
      <c r="S21" s="103">
        <f>IF(M21="","",VLOOKUP(G21,Codici!$A$2:$D$12,4,0))</f>
        <v>48</v>
      </c>
      <c r="T21" s="104">
        <f>IF(N21="","",VLOOKUP(H21,Codici!$A$2:$D$12,4,0))</f>
        <v>120</v>
      </c>
      <c r="V21" s="102">
        <f t="shared" si="1"/>
        <v>124</v>
      </c>
      <c r="W21" s="103">
        <f t="shared" si="1"/>
        <v>217</v>
      </c>
      <c r="X21" s="103">
        <f t="shared" si="1"/>
        <v>0</v>
      </c>
      <c r="Y21" s="104">
        <f t="shared" si="1"/>
        <v>0</v>
      </c>
      <c r="Z21" s="105"/>
      <c r="AA21" s="102">
        <f t="shared" si="2"/>
        <v>2192</v>
      </c>
      <c r="AB21" s="103">
        <f t="shared" si="3"/>
        <v>2067</v>
      </c>
      <c r="AC21" s="103">
        <f t="shared" si="4"/>
        <v>3000</v>
      </c>
      <c r="AD21" s="104">
        <f t="shared" si="5"/>
        <v>5000</v>
      </c>
    </row>
    <row r="22" spans="1:30" x14ac:dyDescent="0.25">
      <c r="A22" s="99" t="str">
        <f>VLOOKUP(WEEKDAY(B22,2),Elenchi!$G$2:$H$8,2,0)</f>
        <v>Ven</v>
      </c>
      <c r="B22" s="100">
        <v>42755</v>
      </c>
      <c r="C22" s="101" t="str">
        <f>IF(OR(IFERROR(MATCH(B22,Elenchi!$B$3:$B$13,0),0),WEEKDAY(B22,2)&gt;5),"Festivo","")</f>
        <v/>
      </c>
      <c r="D22" s="102" t="s">
        <v>22</v>
      </c>
      <c r="E22" s="103" t="s">
        <v>28</v>
      </c>
      <c r="F22" s="103" t="s">
        <v>23</v>
      </c>
      <c r="G22" s="103" t="s">
        <v>25</v>
      </c>
      <c r="H22" s="104" t="s">
        <v>27</v>
      </c>
      <c r="J22" s="102" t="str">
        <f>IFERROR(VLOOKUP(D22,Codici!$A$2:$B$12,2,0),"")</f>
        <v>MP-A01</v>
      </c>
      <c r="K22" s="103" t="str">
        <f>IFERROR(VLOOKUP(E22,Codici!$A$2:$B$12,2,0),"")</f>
        <v>MP-A04</v>
      </c>
      <c r="L22" s="103" t="str">
        <f>IFERROR(VLOOKUP(F22,Codici!$A$2:$B$12,2,0),"")</f>
        <v>MP-A01</v>
      </c>
      <c r="M22" s="103" t="str">
        <f>IFERROR(VLOOKUP(G22,Codici!$A$2:$B$12,2,0),"")</f>
        <v>MP-A01</v>
      </c>
      <c r="N22" s="104" t="str">
        <f>IFERROR(VLOOKUP(H22,Codici!$A$2:$B$12,2,0),"")</f>
        <v>MP-A04</v>
      </c>
      <c r="P22" s="102">
        <f>IF(J22="","",VLOOKUP(D22,Codici!$A$2:$D$12,4,0))</f>
        <v>53</v>
      </c>
      <c r="Q22" s="103">
        <f>IF(K22="","",VLOOKUP(E22,Codici!$A$2:$D$12,4,0))</f>
        <v>97</v>
      </c>
      <c r="R22" s="103">
        <f>IF(L22="","",VLOOKUP(F22,Codici!$A$2:$D$12,4,0))</f>
        <v>23</v>
      </c>
      <c r="S22" s="103">
        <f>IF(M22="","",VLOOKUP(G22,Codici!$A$2:$D$12,4,0))</f>
        <v>48</v>
      </c>
      <c r="T22" s="104">
        <f>IF(N22="","",VLOOKUP(H22,Codici!$A$2:$D$12,4,0))</f>
        <v>120</v>
      </c>
      <c r="V22" s="102">
        <f t="shared" si="1"/>
        <v>124</v>
      </c>
      <c r="W22" s="103">
        <f t="shared" si="1"/>
        <v>217</v>
      </c>
      <c r="X22" s="103">
        <f t="shared" si="1"/>
        <v>0</v>
      </c>
      <c r="Y22" s="104">
        <f t="shared" si="1"/>
        <v>0</v>
      </c>
      <c r="Z22" s="105"/>
      <c r="AA22" s="102">
        <f t="shared" si="2"/>
        <v>2068</v>
      </c>
      <c r="AB22" s="103">
        <f t="shared" si="3"/>
        <v>1850</v>
      </c>
      <c r="AC22" s="103">
        <f t="shared" si="4"/>
        <v>3000</v>
      </c>
      <c r="AD22" s="104">
        <f t="shared" si="5"/>
        <v>5000</v>
      </c>
    </row>
    <row r="23" spans="1:30" x14ac:dyDescent="0.25">
      <c r="A23" s="99" t="str">
        <f>VLOOKUP(WEEKDAY(B23,2),Elenchi!$G$2:$H$8,2,0)</f>
        <v>Sab</v>
      </c>
      <c r="B23" s="100">
        <v>42756</v>
      </c>
      <c r="C23" s="101" t="str">
        <f>IF(OR(IFERROR(MATCH(B23,Elenchi!$B$3:$B$13,0),0),WEEKDAY(B23,2)&gt;5),"Festivo","")</f>
        <v>Festivo</v>
      </c>
      <c r="D23" s="102"/>
      <c r="E23" s="103"/>
      <c r="F23" s="103"/>
      <c r="G23" s="103"/>
      <c r="H23" s="104"/>
      <c r="J23" s="102" t="str">
        <f>IFERROR(VLOOKUP(D23,Codici!$A$2:$B$12,2,0),"")</f>
        <v/>
      </c>
      <c r="K23" s="103" t="str">
        <f>IFERROR(VLOOKUP(E23,Codici!$A$2:$B$12,2,0),"")</f>
        <v/>
      </c>
      <c r="L23" s="103" t="str">
        <f>IFERROR(VLOOKUP(F23,Codici!$A$2:$B$12,2,0),"")</f>
        <v/>
      </c>
      <c r="M23" s="103" t="str">
        <f>IFERROR(VLOOKUP(G23,Codici!$A$2:$B$12,2,0),"")</f>
        <v/>
      </c>
      <c r="N23" s="104" t="str">
        <f>IFERROR(VLOOKUP(H23,Codici!$A$2:$B$12,2,0),"")</f>
        <v/>
      </c>
      <c r="P23" s="102" t="str">
        <f>IF(J23="","",VLOOKUP(D23,Codici!$A$2:$D$12,4,0))</f>
        <v/>
      </c>
      <c r="Q23" s="103" t="str">
        <f>IF(K23="","",VLOOKUP(E23,Codici!$A$2:$D$12,4,0))</f>
        <v/>
      </c>
      <c r="R23" s="103" t="str">
        <f>IF(L23="","",VLOOKUP(F23,Codici!$A$2:$D$12,4,0))</f>
        <v/>
      </c>
      <c r="S23" s="103" t="str">
        <f>IF(M23="","",VLOOKUP(G23,Codici!$A$2:$D$12,4,0))</f>
        <v/>
      </c>
      <c r="T23" s="104" t="str">
        <f>IF(N23="","",VLOOKUP(H23,Codici!$A$2:$D$12,4,0))</f>
        <v/>
      </c>
      <c r="V23" s="102">
        <f t="shared" ref="V23:Y86" si="9">SUMIF($J23:$N23, V$2, $P23:$T23)</f>
        <v>0</v>
      </c>
      <c r="W23" s="103">
        <f t="shared" si="9"/>
        <v>0</v>
      </c>
      <c r="X23" s="103">
        <f t="shared" si="9"/>
        <v>0</v>
      </c>
      <c r="Y23" s="104">
        <f t="shared" si="9"/>
        <v>0</v>
      </c>
      <c r="Z23" s="105"/>
      <c r="AA23" s="102">
        <f t="shared" si="2"/>
        <v>2068</v>
      </c>
      <c r="AB23" s="103">
        <f t="shared" si="3"/>
        <v>1850</v>
      </c>
      <c r="AC23" s="103">
        <f t="shared" si="4"/>
        <v>3000</v>
      </c>
      <c r="AD23" s="104">
        <f t="shared" si="5"/>
        <v>5000</v>
      </c>
    </row>
    <row r="24" spans="1:30" x14ac:dyDescent="0.25">
      <c r="A24" s="99" t="str">
        <f>VLOOKUP(WEEKDAY(B24,2),Elenchi!$G$2:$H$8,2,0)</f>
        <v>Dom</v>
      </c>
      <c r="B24" s="100">
        <v>42757</v>
      </c>
      <c r="C24" s="101" t="str">
        <f>IF(OR(IFERROR(MATCH(B24,Elenchi!$B$3:$B$13,0),0),WEEKDAY(B24,2)&gt;5),"Festivo","")</f>
        <v>Festivo</v>
      </c>
      <c r="D24" s="102"/>
      <c r="E24" s="103"/>
      <c r="F24" s="103"/>
      <c r="G24" s="103"/>
      <c r="H24" s="104"/>
      <c r="J24" s="102" t="str">
        <f>IFERROR(VLOOKUP(D24,Codici!$A$2:$B$12,2,0),"")</f>
        <v/>
      </c>
      <c r="K24" s="103" t="str">
        <f>IFERROR(VLOOKUP(E24,Codici!$A$2:$B$12,2,0),"")</f>
        <v/>
      </c>
      <c r="L24" s="103" t="str">
        <f>IFERROR(VLOOKUP(F24,Codici!$A$2:$B$12,2,0),"")</f>
        <v/>
      </c>
      <c r="M24" s="103" t="str">
        <f>IFERROR(VLOOKUP(G24,Codici!$A$2:$B$12,2,0),"")</f>
        <v/>
      </c>
      <c r="N24" s="104" t="str">
        <f>IFERROR(VLOOKUP(H24,Codici!$A$2:$B$12,2,0),"")</f>
        <v/>
      </c>
      <c r="P24" s="102" t="str">
        <f>IF(J24="","",VLOOKUP(D24,Codici!$A$2:$D$12,4,0))</f>
        <v/>
      </c>
      <c r="Q24" s="103" t="str">
        <f>IF(K24="","",VLOOKUP(E24,Codici!$A$2:$D$12,4,0))</f>
        <v/>
      </c>
      <c r="R24" s="103" t="str">
        <f>IF(L24="","",VLOOKUP(F24,Codici!$A$2:$D$12,4,0))</f>
        <v/>
      </c>
      <c r="S24" s="103" t="str">
        <f>IF(M24="","",VLOOKUP(G24,Codici!$A$2:$D$12,4,0))</f>
        <v/>
      </c>
      <c r="T24" s="104" t="str">
        <f>IF(N24="","",VLOOKUP(H24,Codici!$A$2:$D$12,4,0))</f>
        <v/>
      </c>
      <c r="V24" s="102">
        <f t="shared" si="9"/>
        <v>0</v>
      </c>
      <c r="W24" s="103">
        <f t="shared" si="9"/>
        <v>0</v>
      </c>
      <c r="X24" s="103">
        <f t="shared" si="9"/>
        <v>0</v>
      </c>
      <c r="Y24" s="104">
        <f t="shared" si="9"/>
        <v>0</v>
      </c>
      <c r="Z24" s="105"/>
      <c r="AA24" s="102">
        <f t="shared" si="2"/>
        <v>2068</v>
      </c>
      <c r="AB24" s="103">
        <f t="shared" si="3"/>
        <v>1850</v>
      </c>
      <c r="AC24" s="103">
        <f t="shared" si="4"/>
        <v>3000</v>
      </c>
      <c r="AD24" s="104">
        <f t="shared" si="5"/>
        <v>5000</v>
      </c>
    </row>
    <row r="25" spans="1:30" x14ac:dyDescent="0.25">
      <c r="A25" s="99" t="str">
        <f>VLOOKUP(WEEKDAY(B25,2),Elenchi!$G$2:$H$8,2,0)</f>
        <v>Lun</v>
      </c>
      <c r="B25" s="100">
        <v>42758</v>
      </c>
      <c r="C25" s="101" t="str">
        <f>IF(OR(IFERROR(MATCH(B25,Elenchi!$B$3:$B$13,0),0),WEEKDAY(B25,2)&gt;5),"Festivo","")</f>
        <v/>
      </c>
      <c r="D25" s="102" t="s">
        <v>22</v>
      </c>
      <c r="E25" s="103" t="s">
        <v>30</v>
      </c>
      <c r="F25" s="102" t="s">
        <v>23</v>
      </c>
      <c r="G25" s="103" t="s">
        <v>25</v>
      </c>
      <c r="H25" s="104" t="s">
        <v>27</v>
      </c>
      <c r="J25" s="102" t="str">
        <f>IFERROR(VLOOKUP(D25,Codici!$A$2:$B$12,2,0),"")</f>
        <v>MP-A01</v>
      </c>
      <c r="K25" s="103" t="str">
        <f>IFERROR(VLOOKUP(E25,Codici!$A$2:$B$12,2,0),"")</f>
        <v>MP-B6</v>
      </c>
      <c r="L25" s="103" t="str">
        <f>IFERROR(VLOOKUP(F25,Codici!$A$2:$B$12,2,0),"")</f>
        <v>MP-A01</v>
      </c>
      <c r="M25" s="103" t="str">
        <f>IFERROR(VLOOKUP(G25,Codici!$A$2:$B$12,2,0),"")</f>
        <v>MP-A01</v>
      </c>
      <c r="N25" s="104" t="str">
        <f>IFERROR(VLOOKUP(H25,Codici!$A$2:$B$12,2,0),"")</f>
        <v>MP-A04</v>
      </c>
      <c r="P25" s="102">
        <f>IF(J25="","",VLOOKUP(D25,Codici!$A$2:$D$12,4,0))</f>
        <v>53</v>
      </c>
      <c r="Q25" s="103">
        <f>IF(K25="","",VLOOKUP(E25,Codici!$A$2:$D$12,4,0))</f>
        <v>330</v>
      </c>
      <c r="R25" s="103">
        <f>IF(L25="","",VLOOKUP(F25,Codici!$A$2:$D$12,4,0))</f>
        <v>23</v>
      </c>
      <c r="S25" s="103">
        <f>IF(M25="","",VLOOKUP(G25,Codici!$A$2:$D$12,4,0))</f>
        <v>48</v>
      </c>
      <c r="T25" s="104">
        <f>IF(N25="","",VLOOKUP(H25,Codici!$A$2:$D$12,4,0))</f>
        <v>120</v>
      </c>
      <c r="V25" s="102">
        <f t="shared" si="9"/>
        <v>124</v>
      </c>
      <c r="W25" s="103">
        <f t="shared" si="9"/>
        <v>120</v>
      </c>
      <c r="X25" s="103">
        <f t="shared" si="9"/>
        <v>0</v>
      </c>
      <c r="Y25" s="104">
        <f t="shared" si="9"/>
        <v>330</v>
      </c>
      <c r="Z25" s="105"/>
      <c r="AA25" s="102">
        <f t="shared" si="2"/>
        <v>1944</v>
      </c>
      <c r="AB25" s="103">
        <f t="shared" si="3"/>
        <v>1730</v>
      </c>
      <c r="AC25" s="103">
        <f t="shared" si="4"/>
        <v>3000</v>
      </c>
      <c r="AD25" s="104">
        <f t="shared" si="5"/>
        <v>4670</v>
      </c>
    </row>
    <row r="26" spans="1:30" x14ac:dyDescent="0.25">
      <c r="A26" s="99" t="str">
        <f>VLOOKUP(WEEKDAY(B26,2),Elenchi!$G$2:$H$8,2,0)</f>
        <v>Mar</v>
      </c>
      <c r="B26" s="100">
        <v>42759</v>
      </c>
      <c r="C26" s="101" t="str">
        <f>IF(OR(IFERROR(MATCH(B26,Elenchi!$B$3:$B$13,0),0),WEEKDAY(B26,2)&gt;5),"Festivo","")</f>
        <v/>
      </c>
      <c r="D26" s="102" t="s">
        <v>22</v>
      </c>
      <c r="E26" s="103" t="s">
        <v>30</v>
      </c>
      <c r="F26" s="103" t="s">
        <v>23</v>
      </c>
      <c r="G26" s="103" t="s">
        <v>25</v>
      </c>
      <c r="H26" s="104" t="s">
        <v>27</v>
      </c>
      <c r="J26" s="102" t="str">
        <f>IFERROR(VLOOKUP(D26,Codici!$A$2:$B$12,2,0),"")</f>
        <v>MP-A01</v>
      </c>
      <c r="K26" s="103" t="str">
        <f>IFERROR(VLOOKUP(E26,Codici!$A$2:$B$12,2,0),"")</f>
        <v>MP-B6</v>
      </c>
      <c r="L26" s="103" t="str">
        <f>IFERROR(VLOOKUP(F26,Codici!$A$2:$B$12,2,0),"")</f>
        <v>MP-A01</v>
      </c>
      <c r="M26" s="103" t="str">
        <f>IFERROR(VLOOKUP(G26,Codici!$A$2:$B$12,2,0),"")</f>
        <v>MP-A01</v>
      </c>
      <c r="N26" s="104" t="str">
        <f>IFERROR(VLOOKUP(H26,Codici!$A$2:$B$12,2,0),"")</f>
        <v>MP-A04</v>
      </c>
      <c r="P26" s="102">
        <f>IF(J26="","",VLOOKUP(D26,Codici!$A$2:$D$12,4,0))</f>
        <v>53</v>
      </c>
      <c r="Q26" s="103">
        <f>IF(K26="","",VLOOKUP(E26,Codici!$A$2:$D$12,4,0))</f>
        <v>330</v>
      </c>
      <c r="R26" s="103">
        <f>IF(L26="","",VLOOKUP(F26,Codici!$A$2:$D$12,4,0))</f>
        <v>23</v>
      </c>
      <c r="S26" s="103">
        <f>IF(M26="","",VLOOKUP(G26,Codici!$A$2:$D$12,4,0))</f>
        <v>48</v>
      </c>
      <c r="T26" s="104">
        <f>IF(N26="","",VLOOKUP(H26,Codici!$A$2:$D$12,4,0))</f>
        <v>120</v>
      </c>
      <c r="V26" s="102">
        <f t="shared" si="9"/>
        <v>124</v>
      </c>
      <c r="W26" s="103">
        <f t="shared" si="9"/>
        <v>120</v>
      </c>
      <c r="X26" s="103">
        <f t="shared" si="9"/>
        <v>0</v>
      </c>
      <c r="Y26" s="104">
        <f t="shared" si="9"/>
        <v>330</v>
      </c>
      <c r="Z26" s="105"/>
      <c r="AA26" s="102">
        <f t="shared" si="2"/>
        <v>1820</v>
      </c>
      <c r="AB26" s="103">
        <f t="shared" si="3"/>
        <v>1610</v>
      </c>
      <c r="AC26" s="103">
        <f t="shared" si="4"/>
        <v>3000</v>
      </c>
      <c r="AD26" s="104">
        <f t="shared" si="5"/>
        <v>4340</v>
      </c>
    </row>
    <row r="27" spans="1:30" x14ac:dyDescent="0.25">
      <c r="A27" s="99" t="str">
        <f>VLOOKUP(WEEKDAY(B27,2),Elenchi!$G$2:$H$8,2,0)</f>
        <v>Mer</v>
      </c>
      <c r="B27" s="100">
        <v>42760</v>
      </c>
      <c r="C27" s="101" t="str">
        <f>IF(OR(IFERROR(MATCH(B27,Elenchi!$B$3:$B$13,0),0),WEEKDAY(B27,2)&gt;5),"Festivo","")</f>
        <v/>
      </c>
      <c r="D27" s="102" t="s">
        <v>22</v>
      </c>
      <c r="E27" s="103" t="s">
        <v>30</v>
      </c>
      <c r="F27" s="103" t="s">
        <v>23</v>
      </c>
      <c r="G27" s="103" t="s">
        <v>25</v>
      </c>
      <c r="H27" s="104" t="s">
        <v>27</v>
      </c>
      <c r="J27" s="102" t="str">
        <f>IFERROR(VLOOKUP(D27,Codici!$A$2:$B$12,2,0),"")</f>
        <v>MP-A01</v>
      </c>
      <c r="K27" s="103" t="str">
        <f>IFERROR(VLOOKUP(E27,Codici!$A$2:$B$12,2,0),"")</f>
        <v>MP-B6</v>
      </c>
      <c r="L27" s="103" t="str">
        <f>IFERROR(VLOOKUP(F27,Codici!$A$2:$B$12,2,0),"")</f>
        <v>MP-A01</v>
      </c>
      <c r="M27" s="103" t="str">
        <f>IFERROR(VLOOKUP(G27,Codici!$A$2:$B$12,2,0),"")</f>
        <v>MP-A01</v>
      </c>
      <c r="N27" s="104" t="str">
        <f>IFERROR(VLOOKUP(H27,Codici!$A$2:$B$12,2,0),"")</f>
        <v>MP-A04</v>
      </c>
      <c r="P27" s="102">
        <f>IF(J27="","",VLOOKUP(D27,Codici!$A$2:$D$12,4,0))</f>
        <v>53</v>
      </c>
      <c r="Q27" s="103">
        <f>IF(K27="","",VLOOKUP(E27,Codici!$A$2:$D$12,4,0))</f>
        <v>330</v>
      </c>
      <c r="R27" s="103">
        <f>IF(L27="","",VLOOKUP(F27,Codici!$A$2:$D$12,4,0))</f>
        <v>23</v>
      </c>
      <c r="S27" s="103">
        <f>IF(M27="","",VLOOKUP(G27,Codici!$A$2:$D$12,4,0))</f>
        <v>48</v>
      </c>
      <c r="T27" s="104">
        <f>IF(N27="","",VLOOKUP(H27,Codici!$A$2:$D$12,4,0))</f>
        <v>120</v>
      </c>
      <c r="V27" s="102">
        <f t="shared" si="9"/>
        <v>124</v>
      </c>
      <c r="W27" s="103">
        <f t="shared" si="9"/>
        <v>120</v>
      </c>
      <c r="X27" s="103">
        <f t="shared" si="9"/>
        <v>0</v>
      </c>
      <c r="Y27" s="104">
        <f t="shared" si="9"/>
        <v>330</v>
      </c>
      <c r="Z27" s="105"/>
      <c r="AA27" s="102">
        <f t="shared" si="2"/>
        <v>1696</v>
      </c>
      <c r="AB27" s="103">
        <f t="shared" si="3"/>
        <v>1490</v>
      </c>
      <c r="AC27" s="103">
        <f t="shared" si="4"/>
        <v>3000</v>
      </c>
      <c r="AD27" s="104">
        <f t="shared" si="5"/>
        <v>4010</v>
      </c>
    </row>
    <row r="28" spans="1:30" x14ac:dyDescent="0.25">
      <c r="A28" s="99" t="str">
        <f>VLOOKUP(WEEKDAY(B28,2),Elenchi!$G$2:$H$8,2,0)</f>
        <v>Gio</v>
      </c>
      <c r="B28" s="100">
        <v>42761</v>
      </c>
      <c r="C28" s="101" t="str">
        <f>IF(OR(IFERROR(MATCH(B28,Elenchi!$B$3:$B$13,0),0),WEEKDAY(B28,2)&gt;5),"Festivo","")</f>
        <v/>
      </c>
      <c r="D28" s="102" t="s">
        <v>22</v>
      </c>
      <c r="E28" s="103" t="s">
        <v>30</v>
      </c>
      <c r="F28" s="103" t="s">
        <v>23</v>
      </c>
      <c r="G28" s="103" t="s">
        <v>25</v>
      </c>
      <c r="H28" s="104" t="s">
        <v>27</v>
      </c>
      <c r="J28" s="102" t="str">
        <f>IFERROR(VLOOKUP(D28,Codici!$A$2:$B$12,2,0),"")</f>
        <v>MP-A01</v>
      </c>
      <c r="K28" s="103" t="str">
        <f>IFERROR(VLOOKUP(E28,Codici!$A$2:$B$12,2,0),"")</f>
        <v>MP-B6</v>
      </c>
      <c r="L28" s="103" t="str">
        <f>IFERROR(VLOOKUP(F28,Codici!$A$2:$B$12,2,0),"")</f>
        <v>MP-A01</v>
      </c>
      <c r="M28" s="103" t="str">
        <f>IFERROR(VLOOKUP(G28,Codici!$A$2:$B$12,2,0),"")</f>
        <v>MP-A01</v>
      </c>
      <c r="N28" s="104" t="str">
        <f>IFERROR(VLOOKUP(H28,Codici!$A$2:$B$12,2,0),"")</f>
        <v>MP-A04</v>
      </c>
      <c r="P28" s="102">
        <f>IF(J28="","",VLOOKUP(D28,Codici!$A$2:$D$12,4,0))</f>
        <v>53</v>
      </c>
      <c r="Q28" s="103">
        <f>IF(K28="","",VLOOKUP(E28,Codici!$A$2:$D$12,4,0))</f>
        <v>330</v>
      </c>
      <c r="R28" s="103">
        <f>IF(L28="","",VLOOKUP(F28,Codici!$A$2:$D$12,4,0))</f>
        <v>23</v>
      </c>
      <c r="S28" s="103">
        <f>IF(M28="","",VLOOKUP(G28,Codici!$A$2:$D$12,4,0))</f>
        <v>48</v>
      </c>
      <c r="T28" s="104">
        <f>IF(N28="","",VLOOKUP(H28,Codici!$A$2:$D$12,4,0))</f>
        <v>120</v>
      </c>
      <c r="V28" s="102">
        <f t="shared" si="9"/>
        <v>124</v>
      </c>
      <c r="W28" s="103">
        <f t="shared" si="9"/>
        <v>120</v>
      </c>
      <c r="X28" s="103">
        <f t="shared" si="9"/>
        <v>0</v>
      </c>
      <c r="Y28" s="104">
        <f t="shared" si="9"/>
        <v>330</v>
      </c>
      <c r="Z28" s="105"/>
      <c r="AA28" s="102">
        <f t="shared" si="2"/>
        <v>1572</v>
      </c>
      <c r="AB28" s="103">
        <f t="shared" si="3"/>
        <v>1370</v>
      </c>
      <c r="AC28" s="103">
        <f t="shared" si="4"/>
        <v>3000</v>
      </c>
      <c r="AD28" s="104">
        <f t="shared" si="5"/>
        <v>3680</v>
      </c>
    </row>
    <row r="29" spans="1:30" x14ac:dyDescent="0.25">
      <c r="A29" s="99" t="str">
        <f>VLOOKUP(WEEKDAY(B29,2),Elenchi!$G$2:$H$8,2,0)</f>
        <v>Ven</v>
      </c>
      <c r="B29" s="100">
        <v>42762</v>
      </c>
      <c r="C29" s="101" t="str">
        <f>IF(OR(IFERROR(MATCH(B29,Elenchi!$B$3:$B$13,0),0),WEEKDAY(B29,2)&gt;5),"Festivo","")</f>
        <v/>
      </c>
      <c r="D29" s="102" t="s">
        <v>22</v>
      </c>
      <c r="E29" s="103" t="s">
        <v>30</v>
      </c>
      <c r="F29" s="103" t="s">
        <v>23</v>
      </c>
      <c r="G29" s="103" t="s">
        <v>25</v>
      </c>
      <c r="H29" s="104" t="s">
        <v>27</v>
      </c>
      <c r="J29" s="102" t="str">
        <f>IFERROR(VLOOKUP(D29,Codici!$A$2:$B$12,2,0),"")</f>
        <v>MP-A01</v>
      </c>
      <c r="K29" s="103" t="str">
        <f>IFERROR(VLOOKUP(E29,Codici!$A$2:$B$12,2,0),"")</f>
        <v>MP-B6</v>
      </c>
      <c r="L29" s="103" t="str">
        <f>IFERROR(VLOOKUP(F29,Codici!$A$2:$B$12,2,0),"")</f>
        <v>MP-A01</v>
      </c>
      <c r="M29" s="103" t="str">
        <f>IFERROR(VLOOKUP(G29,Codici!$A$2:$B$12,2,0),"")</f>
        <v>MP-A01</v>
      </c>
      <c r="N29" s="104" t="str">
        <f>IFERROR(VLOOKUP(H29,Codici!$A$2:$B$12,2,0),"")</f>
        <v>MP-A04</v>
      </c>
      <c r="P29" s="102">
        <f>IF(J29="","",VLOOKUP(D29,Codici!$A$2:$D$12,4,0))</f>
        <v>53</v>
      </c>
      <c r="Q29" s="103">
        <f>IF(K29="","",VLOOKUP(E29,Codici!$A$2:$D$12,4,0))</f>
        <v>330</v>
      </c>
      <c r="R29" s="103">
        <f>IF(L29="","",VLOOKUP(F29,Codici!$A$2:$D$12,4,0))</f>
        <v>23</v>
      </c>
      <c r="S29" s="103">
        <f>IF(M29="","",VLOOKUP(G29,Codici!$A$2:$D$12,4,0))</f>
        <v>48</v>
      </c>
      <c r="T29" s="104">
        <f>IF(N29="","",VLOOKUP(H29,Codici!$A$2:$D$12,4,0))</f>
        <v>120</v>
      </c>
      <c r="V29" s="102">
        <f t="shared" si="9"/>
        <v>124</v>
      </c>
      <c r="W29" s="103">
        <f t="shared" si="9"/>
        <v>120</v>
      </c>
      <c r="X29" s="103">
        <f t="shared" si="9"/>
        <v>0</v>
      </c>
      <c r="Y29" s="104">
        <f t="shared" si="9"/>
        <v>330</v>
      </c>
      <c r="Z29" s="105"/>
      <c r="AA29" s="102">
        <f t="shared" si="2"/>
        <v>1448</v>
      </c>
      <c r="AB29" s="103">
        <f t="shared" si="3"/>
        <v>1250</v>
      </c>
      <c r="AC29" s="103">
        <f t="shared" si="4"/>
        <v>3000</v>
      </c>
      <c r="AD29" s="104">
        <f t="shared" si="5"/>
        <v>3350</v>
      </c>
    </row>
    <row r="30" spans="1:30" x14ac:dyDescent="0.25">
      <c r="A30" s="99" t="str">
        <f>VLOOKUP(WEEKDAY(B30,2),Elenchi!$G$2:$H$8,2,0)</f>
        <v>Sab</v>
      </c>
      <c r="B30" s="100">
        <v>42763</v>
      </c>
      <c r="C30" s="101" t="str">
        <f>IF(OR(IFERROR(MATCH(B30,Elenchi!$B$3:$B$13,0),0),WEEKDAY(B30,2)&gt;5),"Festivo","")</f>
        <v>Festivo</v>
      </c>
      <c r="D30" s="102"/>
      <c r="E30" s="103"/>
      <c r="F30" s="103"/>
      <c r="G30" s="103"/>
      <c r="H30" s="104"/>
      <c r="J30" s="102" t="str">
        <f>IFERROR(VLOOKUP(D30,Codici!$A$2:$B$12,2,0),"")</f>
        <v/>
      </c>
      <c r="K30" s="103" t="str">
        <f>IFERROR(VLOOKUP(E30,Codici!$A$2:$B$12,2,0),"")</f>
        <v/>
      </c>
      <c r="L30" s="103" t="str">
        <f>IFERROR(VLOOKUP(F30,Codici!$A$2:$B$12,2,0),"")</f>
        <v/>
      </c>
      <c r="M30" s="103" t="str">
        <f>IFERROR(VLOOKUP(G30,Codici!$A$2:$B$12,2,0),"")</f>
        <v/>
      </c>
      <c r="N30" s="104" t="str">
        <f>IFERROR(VLOOKUP(H30,Codici!$A$2:$B$12,2,0),"")</f>
        <v/>
      </c>
      <c r="P30" s="102" t="str">
        <f>IF(J30="","",VLOOKUP(D30,Codici!$A$2:$D$12,4,0))</f>
        <v/>
      </c>
      <c r="Q30" s="103" t="str">
        <f>IF(K30="","",VLOOKUP(E30,Codici!$A$2:$D$12,4,0))</f>
        <v/>
      </c>
      <c r="R30" s="103" t="str">
        <f>IF(L30="","",VLOOKUP(F30,Codici!$A$2:$D$12,4,0))</f>
        <v/>
      </c>
      <c r="S30" s="103" t="str">
        <f>IF(M30="","",VLOOKUP(G30,Codici!$A$2:$D$12,4,0))</f>
        <v/>
      </c>
      <c r="T30" s="104" t="str">
        <f>IF(N30="","",VLOOKUP(H30,Codici!$A$2:$D$12,4,0))</f>
        <v/>
      </c>
      <c r="V30" s="102">
        <f t="shared" si="9"/>
        <v>0</v>
      </c>
      <c r="W30" s="103">
        <f t="shared" si="9"/>
        <v>0</v>
      </c>
      <c r="X30" s="103">
        <f t="shared" si="9"/>
        <v>0</v>
      </c>
      <c r="Y30" s="104">
        <f t="shared" si="9"/>
        <v>0</v>
      </c>
      <c r="Z30" s="105"/>
      <c r="AA30" s="102">
        <f t="shared" si="2"/>
        <v>1448</v>
      </c>
      <c r="AB30" s="103">
        <f t="shared" si="3"/>
        <v>1250</v>
      </c>
      <c r="AC30" s="103">
        <f t="shared" si="4"/>
        <v>3000</v>
      </c>
      <c r="AD30" s="104">
        <f t="shared" si="5"/>
        <v>3350</v>
      </c>
    </row>
    <row r="31" spans="1:30" x14ac:dyDescent="0.25">
      <c r="A31" s="99" t="str">
        <f>VLOOKUP(WEEKDAY(B31,2),Elenchi!$G$2:$H$8,2,0)</f>
        <v>Dom</v>
      </c>
      <c r="B31" s="100">
        <v>42764</v>
      </c>
      <c r="C31" s="101" t="str">
        <f>IF(OR(IFERROR(MATCH(B31,Elenchi!$B$3:$B$13,0),0),WEEKDAY(B31,2)&gt;5),"Festivo","")</f>
        <v>Festivo</v>
      </c>
      <c r="D31" s="102"/>
      <c r="E31" s="103"/>
      <c r="F31" s="103"/>
      <c r="G31" s="103"/>
      <c r="H31" s="104"/>
      <c r="J31" s="102" t="str">
        <f>IFERROR(VLOOKUP(D31,Codici!$A$2:$B$12,2,0),"")</f>
        <v/>
      </c>
      <c r="K31" s="103" t="str">
        <f>IFERROR(VLOOKUP(E31,Codici!$A$2:$B$12,2,0),"")</f>
        <v/>
      </c>
      <c r="L31" s="103" t="str">
        <f>IFERROR(VLOOKUP(F31,Codici!$A$2:$B$12,2,0),"")</f>
        <v/>
      </c>
      <c r="M31" s="103" t="str">
        <f>IFERROR(VLOOKUP(G31,Codici!$A$2:$B$12,2,0),"")</f>
        <v/>
      </c>
      <c r="N31" s="104" t="str">
        <f>IFERROR(VLOOKUP(H31,Codici!$A$2:$B$12,2,0),"")</f>
        <v/>
      </c>
      <c r="P31" s="102" t="str">
        <f>IF(J31="","",VLOOKUP(D31,Codici!$A$2:$D$12,4,0))</f>
        <v/>
      </c>
      <c r="Q31" s="103" t="str">
        <f>IF(K31="","",VLOOKUP(E31,Codici!$A$2:$D$12,4,0))</f>
        <v/>
      </c>
      <c r="R31" s="103" t="str">
        <f>IF(L31="","",VLOOKUP(F31,Codici!$A$2:$D$12,4,0))</f>
        <v/>
      </c>
      <c r="S31" s="103" t="str">
        <f>IF(M31="","",VLOOKUP(G31,Codici!$A$2:$D$12,4,0))</f>
        <v/>
      </c>
      <c r="T31" s="104" t="str">
        <f>IF(N31="","",VLOOKUP(H31,Codici!$A$2:$D$12,4,0))</f>
        <v/>
      </c>
      <c r="V31" s="102">
        <f t="shared" si="9"/>
        <v>0</v>
      </c>
      <c r="W31" s="103">
        <f t="shared" si="9"/>
        <v>0</v>
      </c>
      <c r="X31" s="103">
        <f t="shared" si="9"/>
        <v>0</v>
      </c>
      <c r="Y31" s="104">
        <f t="shared" si="9"/>
        <v>0</v>
      </c>
      <c r="Z31" s="105"/>
      <c r="AA31" s="102">
        <f t="shared" si="2"/>
        <v>1448</v>
      </c>
      <c r="AB31" s="103">
        <f t="shared" si="3"/>
        <v>1250</v>
      </c>
      <c r="AC31" s="103">
        <f t="shared" si="4"/>
        <v>3000</v>
      </c>
      <c r="AD31" s="104">
        <f t="shared" si="5"/>
        <v>3350</v>
      </c>
    </row>
    <row r="32" spans="1:30" x14ac:dyDescent="0.25">
      <c r="A32" s="99" t="str">
        <f>VLOOKUP(WEEKDAY(B32,2),Elenchi!$G$2:$H$8,2,0)</f>
        <v>Lun</v>
      </c>
      <c r="B32" s="100">
        <v>42765</v>
      </c>
      <c r="C32" s="101" t="str">
        <f>IF(OR(IFERROR(MATCH(B32,Elenchi!$B$3:$B$13,0),0),WEEKDAY(B32,2)&gt;5),"Festivo","")</f>
        <v/>
      </c>
      <c r="D32" s="102" t="s">
        <v>22</v>
      </c>
      <c r="E32" s="103" t="s">
        <v>30</v>
      </c>
      <c r="F32" s="103"/>
      <c r="G32" s="103" t="s">
        <v>25</v>
      </c>
      <c r="H32" s="104"/>
      <c r="J32" s="102" t="str">
        <f>IFERROR(VLOOKUP(D32,Codici!$A$2:$B$12,2,0),"")</f>
        <v>MP-A01</v>
      </c>
      <c r="K32" s="103" t="str">
        <f>IFERROR(VLOOKUP(E32,Codici!$A$2:$B$12,2,0),"")</f>
        <v>MP-B6</v>
      </c>
      <c r="L32" s="103" t="str">
        <f>IFERROR(VLOOKUP(F32,Codici!$A$2:$B$12,2,0),"")</f>
        <v/>
      </c>
      <c r="M32" s="103" t="str">
        <f>IFERROR(VLOOKUP(G32,Codici!$A$2:$B$12,2,0),"")</f>
        <v>MP-A01</v>
      </c>
      <c r="N32" s="104" t="str">
        <f>IFERROR(VLOOKUP(H32,Codici!$A$2:$B$12,2,0),"")</f>
        <v/>
      </c>
      <c r="P32" s="102">
        <f>IF(J32="","",VLOOKUP(D32,Codici!$A$2:$D$12,4,0))</f>
        <v>53</v>
      </c>
      <c r="Q32" s="103">
        <f>IF(K32="","",VLOOKUP(E32,Codici!$A$2:$D$12,4,0))</f>
        <v>330</v>
      </c>
      <c r="R32" s="103" t="str">
        <f>IF(L32="","",VLOOKUP(F32,Codici!$A$2:$D$12,4,0))</f>
        <v/>
      </c>
      <c r="S32" s="103">
        <f>IF(M32="","",VLOOKUP(G32,Codici!$A$2:$D$12,4,0))</f>
        <v>48</v>
      </c>
      <c r="T32" s="104" t="str">
        <f>IF(N32="","",VLOOKUP(H32,Codici!$A$2:$D$12,4,0))</f>
        <v/>
      </c>
      <c r="V32" s="102">
        <f t="shared" si="9"/>
        <v>101</v>
      </c>
      <c r="W32" s="103">
        <f t="shared" si="9"/>
        <v>0</v>
      </c>
      <c r="X32" s="103">
        <f t="shared" si="9"/>
        <v>0</v>
      </c>
      <c r="Y32" s="104">
        <f t="shared" si="9"/>
        <v>330</v>
      </c>
      <c r="Z32" s="105"/>
      <c r="AA32" s="102">
        <f t="shared" si="2"/>
        <v>1347</v>
      </c>
      <c r="AB32" s="103">
        <f t="shared" si="3"/>
        <v>1250</v>
      </c>
      <c r="AC32" s="103">
        <f t="shared" si="4"/>
        <v>3000</v>
      </c>
      <c r="AD32" s="104">
        <f t="shared" si="5"/>
        <v>3020</v>
      </c>
    </row>
    <row r="33" spans="1:30" x14ac:dyDescent="0.25">
      <c r="A33" s="99" t="str">
        <f>VLOOKUP(WEEKDAY(B33,2),Elenchi!$G$2:$H$8,2,0)</f>
        <v>Mar</v>
      </c>
      <c r="B33" s="100">
        <v>42766</v>
      </c>
      <c r="C33" s="101" t="str">
        <f>IF(OR(IFERROR(MATCH(B33,Elenchi!$B$3:$B$13,0),0),WEEKDAY(B33,2)&gt;5),"Festivo","")</f>
        <v/>
      </c>
      <c r="D33" s="102" t="s">
        <v>22</v>
      </c>
      <c r="E33" s="103" t="s">
        <v>30</v>
      </c>
      <c r="F33" s="103"/>
      <c r="G33" s="103" t="s">
        <v>25</v>
      </c>
      <c r="H33" s="104"/>
      <c r="J33" s="102" t="str">
        <f>IFERROR(VLOOKUP(D33,Codici!$A$2:$B$12,2,0),"")</f>
        <v>MP-A01</v>
      </c>
      <c r="K33" s="103" t="str">
        <f>IFERROR(VLOOKUP(E33,Codici!$A$2:$B$12,2,0),"")</f>
        <v>MP-B6</v>
      </c>
      <c r="L33" s="103" t="str">
        <f>IFERROR(VLOOKUP(F33,Codici!$A$2:$B$12,2,0),"")</f>
        <v/>
      </c>
      <c r="M33" s="103" t="str">
        <f>IFERROR(VLOOKUP(G33,Codici!$A$2:$B$12,2,0),"")</f>
        <v>MP-A01</v>
      </c>
      <c r="N33" s="104" t="str">
        <f>IFERROR(VLOOKUP(H33,Codici!$A$2:$B$12,2,0),"")</f>
        <v/>
      </c>
      <c r="P33" s="102">
        <f>IF(J33="","",VLOOKUP(D33,Codici!$A$2:$D$12,4,0))</f>
        <v>53</v>
      </c>
      <c r="Q33" s="103">
        <f>IF(K33="","",VLOOKUP(E33,Codici!$A$2:$D$12,4,0))</f>
        <v>330</v>
      </c>
      <c r="R33" s="103" t="str">
        <f>IF(L33="","",VLOOKUP(F33,Codici!$A$2:$D$12,4,0))</f>
        <v/>
      </c>
      <c r="S33" s="103">
        <f>IF(M33="","",VLOOKUP(G33,Codici!$A$2:$D$12,4,0))</f>
        <v>48</v>
      </c>
      <c r="T33" s="104" t="str">
        <f>IF(N33="","",VLOOKUP(H33,Codici!$A$2:$D$12,4,0))</f>
        <v/>
      </c>
      <c r="V33" s="102">
        <f t="shared" si="9"/>
        <v>101</v>
      </c>
      <c r="W33" s="103">
        <f t="shared" si="9"/>
        <v>0</v>
      </c>
      <c r="X33" s="103">
        <f t="shared" si="9"/>
        <v>0</v>
      </c>
      <c r="Y33" s="104">
        <f t="shared" si="9"/>
        <v>330</v>
      </c>
      <c r="Z33" s="105"/>
      <c r="AA33" s="102">
        <f t="shared" si="2"/>
        <v>1246</v>
      </c>
      <c r="AB33" s="103">
        <f t="shared" si="3"/>
        <v>1250</v>
      </c>
      <c r="AC33" s="103">
        <f t="shared" si="4"/>
        <v>3000</v>
      </c>
      <c r="AD33" s="104">
        <f t="shared" si="5"/>
        <v>2690</v>
      </c>
    </row>
    <row r="34" spans="1:30" x14ac:dyDescent="0.25">
      <c r="A34" s="99" t="str">
        <f>VLOOKUP(WEEKDAY(B34,2),Elenchi!$G$2:$H$8,2,0)</f>
        <v>Mer</v>
      </c>
      <c r="B34" s="100">
        <v>42767</v>
      </c>
      <c r="C34" s="101" t="str">
        <f>IF(OR(IFERROR(MATCH(B34,Elenchi!$B$3:$B$13,0),0),WEEKDAY(B34,2)&gt;5),"Festivo","")</f>
        <v/>
      </c>
      <c r="D34" s="102" t="s">
        <v>22</v>
      </c>
      <c r="E34" s="103" t="s">
        <v>30</v>
      </c>
      <c r="F34" s="103"/>
      <c r="G34" s="103" t="s">
        <v>25</v>
      </c>
      <c r="H34" s="104"/>
      <c r="J34" s="102" t="str">
        <f>IFERROR(VLOOKUP(D34,Codici!$A$2:$B$12,2,0),"")</f>
        <v>MP-A01</v>
      </c>
      <c r="K34" s="103" t="str">
        <f>IFERROR(VLOOKUP(E34,Codici!$A$2:$B$12,2,0),"")</f>
        <v>MP-B6</v>
      </c>
      <c r="L34" s="103" t="str">
        <f>IFERROR(VLOOKUP(F34,Codici!$A$2:$B$12,2,0),"")</f>
        <v/>
      </c>
      <c r="M34" s="103" t="str">
        <f>IFERROR(VLOOKUP(G34,Codici!$A$2:$B$12,2,0),"")</f>
        <v>MP-A01</v>
      </c>
      <c r="N34" s="104" t="str">
        <f>IFERROR(VLOOKUP(H34,Codici!$A$2:$B$12,2,0),"")</f>
        <v/>
      </c>
      <c r="P34" s="102">
        <f>IF(J34="","",VLOOKUP(D34,Codici!$A$2:$D$12,4,0))</f>
        <v>53</v>
      </c>
      <c r="Q34" s="103">
        <f>IF(K34="","",VLOOKUP(E34,Codici!$A$2:$D$12,4,0))</f>
        <v>330</v>
      </c>
      <c r="R34" s="103" t="str">
        <f>IF(L34="","",VLOOKUP(F34,Codici!$A$2:$D$12,4,0))</f>
        <v/>
      </c>
      <c r="S34" s="103">
        <f>IF(M34="","",VLOOKUP(G34,Codici!$A$2:$D$12,4,0))</f>
        <v>48</v>
      </c>
      <c r="T34" s="104" t="str">
        <f>IF(N34="","",VLOOKUP(H34,Codici!$A$2:$D$12,4,0))</f>
        <v/>
      </c>
      <c r="V34" s="102">
        <f t="shared" si="9"/>
        <v>101</v>
      </c>
      <c r="W34" s="103">
        <f t="shared" si="9"/>
        <v>0</v>
      </c>
      <c r="X34" s="103">
        <f t="shared" si="9"/>
        <v>0</v>
      </c>
      <c r="Y34" s="104">
        <f t="shared" si="9"/>
        <v>330</v>
      </c>
      <c r="Z34" s="105"/>
      <c r="AA34" s="102">
        <f t="shared" si="2"/>
        <v>1145</v>
      </c>
      <c r="AB34" s="103">
        <f t="shared" si="3"/>
        <v>1250</v>
      </c>
      <c r="AC34" s="103">
        <f t="shared" si="4"/>
        <v>3000</v>
      </c>
      <c r="AD34" s="104">
        <f t="shared" si="5"/>
        <v>2360</v>
      </c>
    </row>
    <row r="35" spans="1:30" x14ac:dyDescent="0.25">
      <c r="A35" s="99" t="str">
        <f>VLOOKUP(WEEKDAY(B35,2),Elenchi!$G$2:$H$8,2,0)</f>
        <v>Gio</v>
      </c>
      <c r="B35" s="100">
        <v>42768</v>
      </c>
      <c r="C35" s="101" t="str">
        <f>IF(OR(IFERROR(MATCH(B35,Elenchi!$B$3:$B$13,0),0),WEEKDAY(B35,2)&gt;5),"Festivo","")</f>
        <v/>
      </c>
      <c r="D35" s="102" t="s">
        <v>22</v>
      </c>
      <c r="E35" s="103" t="s">
        <v>30</v>
      </c>
      <c r="F35" s="103"/>
      <c r="G35" s="103" t="s">
        <v>25</v>
      </c>
      <c r="H35" s="104"/>
      <c r="J35" s="102" t="str">
        <f>IFERROR(VLOOKUP(D35,Codici!$A$2:$B$12,2,0),"")</f>
        <v>MP-A01</v>
      </c>
      <c r="K35" s="103" t="str">
        <f>IFERROR(VLOOKUP(E35,Codici!$A$2:$B$12,2,0),"")</f>
        <v>MP-B6</v>
      </c>
      <c r="L35" s="103" t="str">
        <f>IFERROR(VLOOKUP(F35,Codici!$A$2:$B$12,2,0),"")</f>
        <v/>
      </c>
      <c r="M35" s="103" t="str">
        <f>IFERROR(VLOOKUP(G35,Codici!$A$2:$B$12,2,0),"")</f>
        <v>MP-A01</v>
      </c>
      <c r="N35" s="104" t="str">
        <f>IFERROR(VLOOKUP(H35,Codici!$A$2:$B$12,2,0),"")</f>
        <v/>
      </c>
      <c r="P35" s="102">
        <f>IF(J35="","",VLOOKUP(D35,Codici!$A$2:$D$12,4,0))</f>
        <v>53</v>
      </c>
      <c r="Q35" s="103">
        <f>IF(K35="","",VLOOKUP(E35,Codici!$A$2:$D$12,4,0))</f>
        <v>330</v>
      </c>
      <c r="R35" s="103" t="str">
        <f>IF(L35="","",VLOOKUP(F35,Codici!$A$2:$D$12,4,0))</f>
        <v/>
      </c>
      <c r="S35" s="103">
        <f>IF(M35="","",VLOOKUP(G35,Codici!$A$2:$D$12,4,0))</f>
        <v>48</v>
      </c>
      <c r="T35" s="104" t="str">
        <f>IF(N35="","",VLOOKUP(H35,Codici!$A$2:$D$12,4,0))</f>
        <v/>
      </c>
      <c r="V35" s="102">
        <f t="shared" si="9"/>
        <v>101</v>
      </c>
      <c r="W35" s="103">
        <f t="shared" si="9"/>
        <v>0</v>
      </c>
      <c r="X35" s="103">
        <f t="shared" si="9"/>
        <v>0</v>
      </c>
      <c r="Y35" s="104">
        <f t="shared" si="9"/>
        <v>330</v>
      </c>
      <c r="Z35" s="105"/>
      <c r="AA35" s="102">
        <f t="shared" si="2"/>
        <v>1044</v>
      </c>
      <c r="AB35" s="103">
        <f t="shared" si="3"/>
        <v>1250</v>
      </c>
      <c r="AC35" s="103">
        <f t="shared" si="4"/>
        <v>3000</v>
      </c>
      <c r="AD35" s="104">
        <f t="shared" si="5"/>
        <v>2030</v>
      </c>
    </row>
    <row r="36" spans="1:30" x14ac:dyDescent="0.25">
      <c r="A36" s="99" t="str">
        <f>VLOOKUP(WEEKDAY(B36,2),Elenchi!$G$2:$H$8,2,0)</f>
        <v>Ven</v>
      </c>
      <c r="B36" s="100">
        <v>42769</v>
      </c>
      <c r="C36" s="101" t="str">
        <f>IF(OR(IFERROR(MATCH(B36,Elenchi!$B$3:$B$13,0),0),WEEKDAY(B36,2)&gt;5),"Festivo","")</f>
        <v/>
      </c>
      <c r="D36" s="102" t="s">
        <v>22</v>
      </c>
      <c r="E36" s="103" t="s">
        <v>30</v>
      </c>
      <c r="F36" s="103"/>
      <c r="G36" s="103" t="s">
        <v>25</v>
      </c>
      <c r="H36" s="104"/>
      <c r="J36" s="102" t="str">
        <f>IFERROR(VLOOKUP(D36,Codici!$A$2:$B$12,2,0),"")</f>
        <v>MP-A01</v>
      </c>
      <c r="K36" s="103" t="str">
        <f>IFERROR(VLOOKUP(E36,Codici!$A$2:$B$12,2,0),"")</f>
        <v>MP-B6</v>
      </c>
      <c r="L36" s="103" t="str">
        <f>IFERROR(VLOOKUP(F36,Codici!$A$2:$B$12,2,0),"")</f>
        <v/>
      </c>
      <c r="M36" s="103" t="str">
        <f>IFERROR(VLOOKUP(G36,Codici!$A$2:$B$12,2,0),"")</f>
        <v>MP-A01</v>
      </c>
      <c r="N36" s="104" t="str">
        <f>IFERROR(VLOOKUP(H36,Codici!$A$2:$B$12,2,0),"")</f>
        <v/>
      </c>
      <c r="P36" s="102">
        <f>IF(J36="","",VLOOKUP(D36,Codici!$A$2:$D$12,4,0))</f>
        <v>53</v>
      </c>
      <c r="Q36" s="103">
        <f>IF(K36="","",VLOOKUP(E36,Codici!$A$2:$D$12,4,0))</f>
        <v>330</v>
      </c>
      <c r="R36" s="103" t="str">
        <f>IF(L36="","",VLOOKUP(F36,Codici!$A$2:$D$12,4,0))</f>
        <v/>
      </c>
      <c r="S36" s="103">
        <f>IF(M36="","",VLOOKUP(G36,Codici!$A$2:$D$12,4,0))</f>
        <v>48</v>
      </c>
      <c r="T36" s="104" t="str">
        <f>IF(N36="","",VLOOKUP(H36,Codici!$A$2:$D$12,4,0))</f>
        <v/>
      </c>
      <c r="V36" s="102">
        <f t="shared" si="9"/>
        <v>101</v>
      </c>
      <c r="W36" s="103">
        <f t="shared" si="9"/>
        <v>0</v>
      </c>
      <c r="X36" s="103">
        <f t="shared" si="9"/>
        <v>0</v>
      </c>
      <c r="Y36" s="104">
        <f t="shared" si="9"/>
        <v>330</v>
      </c>
      <c r="Z36" s="105"/>
      <c r="AA36" s="102">
        <f t="shared" si="2"/>
        <v>943</v>
      </c>
      <c r="AB36" s="103">
        <f t="shared" si="3"/>
        <v>1250</v>
      </c>
      <c r="AC36" s="103">
        <f t="shared" si="4"/>
        <v>3000</v>
      </c>
      <c r="AD36" s="104">
        <f t="shared" si="5"/>
        <v>1700</v>
      </c>
    </row>
    <row r="37" spans="1:30" x14ac:dyDescent="0.25">
      <c r="A37" s="99" t="str">
        <f>VLOOKUP(WEEKDAY(B37,2),Elenchi!$G$2:$H$8,2,0)</f>
        <v>Sab</v>
      </c>
      <c r="B37" s="100">
        <v>42770</v>
      </c>
      <c r="C37" s="101" t="str">
        <f>IF(OR(IFERROR(MATCH(B37,Elenchi!$B$3:$B$13,0),0),WEEKDAY(B37,2)&gt;5),"Festivo","")</f>
        <v>Festivo</v>
      </c>
      <c r="D37" s="102"/>
      <c r="E37" s="103"/>
      <c r="F37" s="103"/>
      <c r="G37" s="103"/>
      <c r="H37" s="104"/>
      <c r="J37" s="102" t="str">
        <f>IFERROR(VLOOKUP(D37,Codici!$A$2:$B$12,2,0),"")</f>
        <v/>
      </c>
      <c r="K37" s="103" t="str">
        <f>IFERROR(VLOOKUP(E37,Codici!$A$2:$B$12,2,0),"")</f>
        <v/>
      </c>
      <c r="L37" s="103" t="str">
        <f>IFERROR(VLOOKUP(F37,Codici!$A$2:$B$12,2,0),"")</f>
        <v/>
      </c>
      <c r="M37" s="103" t="str">
        <f>IFERROR(VLOOKUP(G37,Codici!$A$2:$B$12,2,0),"")</f>
        <v/>
      </c>
      <c r="N37" s="104" t="str">
        <f>IFERROR(VLOOKUP(H37,Codici!$A$2:$B$12,2,0),"")</f>
        <v/>
      </c>
      <c r="P37" s="102" t="str">
        <f>IF(J37="","",VLOOKUP(D37,Codici!$A$2:$D$12,4,0))</f>
        <v/>
      </c>
      <c r="Q37" s="103" t="str">
        <f>IF(K37="","",VLOOKUP(E37,Codici!$A$2:$D$12,4,0))</f>
        <v/>
      </c>
      <c r="R37" s="103" t="str">
        <f>IF(L37="","",VLOOKUP(F37,Codici!$A$2:$D$12,4,0))</f>
        <v/>
      </c>
      <c r="S37" s="103" t="str">
        <f>IF(M37="","",VLOOKUP(G37,Codici!$A$2:$D$12,4,0))</f>
        <v/>
      </c>
      <c r="T37" s="104" t="str">
        <f>IF(N37="","",VLOOKUP(H37,Codici!$A$2:$D$12,4,0))</f>
        <v/>
      </c>
      <c r="V37" s="102">
        <f t="shared" si="9"/>
        <v>0</v>
      </c>
      <c r="W37" s="103">
        <f t="shared" si="9"/>
        <v>0</v>
      </c>
      <c r="X37" s="103">
        <f t="shared" si="9"/>
        <v>0</v>
      </c>
      <c r="Y37" s="104">
        <f t="shared" si="9"/>
        <v>0</v>
      </c>
      <c r="Z37" s="105"/>
      <c r="AA37" s="102">
        <f t="shared" si="2"/>
        <v>943</v>
      </c>
      <c r="AB37" s="103">
        <f t="shared" si="3"/>
        <v>1250</v>
      </c>
      <c r="AC37" s="103">
        <f t="shared" si="4"/>
        <v>3000</v>
      </c>
      <c r="AD37" s="104">
        <f t="shared" si="5"/>
        <v>1700</v>
      </c>
    </row>
    <row r="38" spans="1:30" x14ac:dyDescent="0.25">
      <c r="A38" s="99" t="str">
        <f>VLOOKUP(WEEKDAY(B38,2),Elenchi!$G$2:$H$8,2,0)</f>
        <v>Dom</v>
      </c>
      <c r="B38" s="100">
        <v>42771</v>
      </c>
      <c r="C38" s="101" t="str">
        <f>IF(OR(IFERROR(MATCH(B38,Elenchi!$B$3:$B$13,0),0),WEEKDAY(B38,2)&gt;5),"Festivo","")</f>
        <v>Festivo</v>
      </c>
      <c r="D38" s="102"/>
      <c r="E38" s="103"/>
      <c r="F38" s="103"/>
      <c r="G38" s="103"/>
      <c r="H38" s="104"/>
      <c r="J38" s="102" t="str">
        <f>IFERROR(VLOOKUP(D38,Codici!$A$2:$B$12,2,0),"")</f>
        <v/>
      </c>
      <c r="K38" s="103" t="str">
        <f>IFERROR(VLOOKUP(E38,Codici!$A$2:$B$12,2,0),"")</f>
        <v/>
      </c>
      <c r="L38" s="103" t="str">
        <f>IFERROR(VLOOKUP(F38,Codici!$A$2:$B$12,2,0),"")</f>
        <v/>
      </c>
      <c r="M38" s="103" t="str">
        <f>IFERROR(VLOOKUP(G38,Codici!$A$2:$B$12,2,0),"")</f>
        <v/>
      </c>
      <c r="N38" s="104" t="str">
        <f>IFERROR(VLOOKUP(H38,Codici!$A$2:$B$12,2,0),"")</f>
        <v/>
      </c>
      <c r="P38" s="102" t="str">
        <f>IF(J38="","",VLOOKUP(D38,Codici!$A$2:$D$12,4,0))</f>
        <v/>
      </c>
      <c r="Q38" s="103" t="str">
        <f>IF(K38="","",VLOOKUP(E38,Codici!$A$2:$D$12,4,0))</f>
        <v/>
      </c>
      <c r="R38" s="103" t="str">
        <f>IF(L38="","",VLOOKUP(F38,Codici!$A$2:$D$12,4,0))</f>
        <v/>
      </c>
      <c r="S38" s="103" t="str">
        <f>IF(M38="","",VLOOKUP(G38,Codici!$A$2:$D$12,4,0))</f>
        <v/>
      </c>
      <c r="T38" s="104" t="str">
        <f>IF(N38="","",VLOOKUP(H38,Codici!$A$2:$D$12,4,0))</f>
        <v/>
      </c>
      <c r="V38" s="102">
        <f t="shared" si="9"/>
        <v>0</v>
      </c>
      <c r="W38" s="103">
        <f t="shared" si="9"/>
        <v>0</v>
      </c>
      <c r="X38" s="103">
        <f t="shared" si="9"/>
        <v>0</v>
      </c>
      <c r="Y38" s="104">
        <f t="shared" si="9"/>
        <v>0</v>
      </c>
      <c r="Z38" s="105"/>
      <c r="AA38" s="102">
        <f t="shared" si="2"/>
        <v>943</v>
      </c>
      <c r="AB38" s="103">
        <f t="shared" si="3"/>
        <v>1250</v>
      </c>
      <c r="AC38" s="103">
        <f t="shared" si="4"/>
        <v>3000</v>
      </c>
      <c r="AD38" s="104">
        <f t="shared" si="5"/>
        <v>1700</v>
      </c>
    </row>
    <row r="39" spans="1:30" x14ac:dyDescent="0.25">
      <c r="A39" s="99" t="str">
        <f>VLOOKUP(WEEKDAY(B39,2),Elenchi!$G$2:$H$8,2,0)</f>
        <v>Lun</v>
      </c>
      <c r="B39" s="100">
        <v>42772</v>
      </c>
      <c r="C39" s="101" t="str">
        <f>IF(OR(IFERROR(MATCH(B39,Elenchi!$B$3:$B$13,0),0),WEEKDAY(B39,2)&gt;5),"Festivo","")</f>
        <v/>
      </c>
      <c r="D39" s="102" t="s">
        <v>24</v>
      </c>
      <c r="E39" s="103" t="s">
        <v>28</v>
      </c>
      <c r="F39" s="102" t="s">
        <v>23</v>
      </c>
      <c r="G39" s="103" t="s">
        <v>25</v>
      </c>
      <c r="H39" s="104"/>
      <c r="J39" s="102" t="str">
        <f>IFERROR(VLOOKUP(D39,Codici!$A$2:$B$12,2,0),"")</f>
        <v>MP-A01</v>
      </c>
      <c r="K39" s="103" t="str">
        <f>IFERROR(VLOOKUP(E39,Codici!$A$2:$B$12,2,0),"")</f>
        <v>MP-A04</v>
      </c>
      <c r="L39" s="103" t="str">
        <f>IFERROR(VLOOKUP(F39,Codici!$A$2:$B$12,2,0),"")</f>
        <v>MP-A01</v>
      </c>
      <c r="M39" s="103" t="str">
        <f>IFERROR(VLOOKUP(G39,Codici!$A$2:$B$12,2,0),"")</f>
        <v>MP-A01</v>
      </c>
      <c r="N39" s="104" t="str">
        <f>IFERROR(VLOOKUP(H39,Codici!$A$2:$B$12,2,0),"")</f>
        <v/>
      </c>
      <c r="P39" s="102">
        <f>IF(J39="","",VLOOKUP(D39,Codici!$A$2:$D$12,4,0))</f>
        <v>15</v>
      </c>
      <c r="Q39" s="103">
        <f>IF(K39="","",VLOOKUP(E39,Codici!$A$2:$D$12,4,0))</f>
        <v>97</v>
      </c>
      <c r="R39" s="103">
        <f>IF(L39="","",VLOOKUP(F39,Codici!$A$2:$D$12,4,0))</f>
        <v>23</v>
      </c>
      <c r="S39" s="103">
        <f>IF(M39="","",VLOOKUP(G39,Codici!$A$2:$D$12,4,0))</f>
        <v>48</v>
      </c>
      <c r="T39" s="104" t="str">
        <f>IF(N39="","",VLOOKUP(H39,Codici!$A$2:$D$12,4,0))</f>
        <v/>
      </c>
      <c r="V39" s="102">
        <f t="shared" si="9"/>
        <v>86</v>
      </c>
      <c r="W39" s="103">
        <f t="shared" si="9"/>
        <v>97</v>
      </c>
      <c r="X39" s="103">
        <f t="shared" si="9"/>
        <v>0</v>
      </c>
      <c r="Y39" s="104">
        <f t="shared" si="9"/>
        <v>0</v>
      </c>
      <c r="Z39" s="105"/>
      <c r="AA39" s="102">
        <f t="shared" si="2"/>
        <v>857</v>
      </c>
      <c r="AB39" s="103">
        <f t="shared" si="3"/>
        <v>1153</v>
      </c>
      <c r="AC39" s="103">
        <f t="shared" si="4"/>
        <v>3000</v>
      </c>
      <c r="AD39" s="104">
        <f t="shared" si="5"/>
        <v>1700</v>
      </c>
    </row>
    <row r="40" spans="1:30" x14ac:dyDescent="0.25">
      <c r="A40" s="99" t="str">
        <f>VLOOKUP(WEEKDAY(B40,2),Elenchi!$G$2:$H$8,2,0)</f>
        <v>Mar</v>
      </c>
      <c r="B40" s="100">
        <v>42773</v>
      </c>
      <c r="C40" s="101" t="str">
        <f>IF(OR(IFERROR(MATCH(B40,Elenchi!$B$3:$B$13,0),0),WEEKDAY(B40,2)&gt;5),"Festivo","")</f>
        <v/>
      </c>
      <c r="D40" s="102" t="s">
        <v>24</v>
      </c>
      <c r="E40" s="103" t="s">
        <v>28</v>
      </c>
      <c r="F40" s="103" t="s">
        <v>23</v>
      </c>
      <c r="G40" s="103" t="s">
        <v>25</v>
      </c>
      <c r="H40" s="104"/>
      <c r="J40" s="102" t="str">
        <f>IFERROR(VLOOKUP(D40,Codici!$A$2:$B$12,2,0),"")</f>
        <v>MP-A01</v>
      </c>
      <c r="K40" s="103" t="str">
        <f>IFERROR(VLOOKUP(E40,Codici!$A$2:$B$12,2,0),"")</f>
        <v>MP-A04</v>
      </c>
      <c r="L40" s="103" t="str">
        <f>IFERROR(VLOOKUP(F40,Codici!$A$2:$B$12,2,0),"")</f>
        <v>MP-A01</v>
      </c>
      <c r="M40" s="103" t="str">
        <f>IFERROR(VLOOKUP(G40,Codici!$A$2:$B$12,2,0),"")</f>
        <v>MP-A01</v>
      </c>
      <c r="N40" s="104" t="str">
        <f>IFERROR(VLOOKUP(H40,Codici!$A$2:$B$12,2,0),"")</f>
        <v/>
      </c>
      <c r="P40" s="102">
        <f>IF(J40="","",VLOOKUP(D40,Codici!$A$2:$D$12,4,0))</f>
        <v>15</v>
      </c>
      <c r="Q40" s="103">
        <f>IF(K40="","",VLOOKUP(E40,Codici!$A$2:$D$12,4,0))</f>
        <v>97</v>
      </c>
      <c r="R40" s="103">
        <f>IF(L40="","",VLOOKUP(F40,Codici!$A$2:$D$12,4,0))</f>
        <v>23</v>
      </c>
      <c r="S40" s="103">
        <f>IF(M40="","",VLOOKUP(G40,Codici!$A$2:$D$12,4,0))</f>
        <v>48</v>
      </c>
      <c r="T40" s="104" t="str">
        <f>IF(N40="","",VLOOKUP(H40,Codici!$A$2:$D$12,4,0))</f>
        <v/>
      </c>
      <c r="V40" s="102">
        <f t="shared" si="9"/>
        <v>86</v>
      </c>
      <c r="W40" s="103">
        <f t="shared" si="9"/>
        <v>97</v>
      </c>
      <c r="X40" s="103">
        <f t="shared" si="9"/>
        <v>0</v>
      </c>
      <c r="Y40" s="104">
        <f t="shared" si="9"/>
        <v>0</v>
      </c>
      <c r="Z40" s="105"/>
      <c r="AA40" s="102">
        <f t="shared" si="2"/>
        <v>771</v>
      </c>
      <c r="AB40" s="103">
        <f t="shared" si="3"/>
        <v>1056</v>
      </c>
      <c r="AC40" s="103">
        <f t="shared" si="4"/>
        <v>3000</v>
      </c>
      <c r="AD40" s="104">
        <f t="shared" si="5"/>
        <v>1700</v>
      </c>
    </row>
    <row r="41" spans="1:30" x14ac:dyDescent="0.25">
      <c r="A41" s="99" t="str">
        <f>VLOOKUP(WEEKDAY(B41,2),Elenchi!$G$2:$H$8,2,0)</f>
        <v>Mer</v>
      </c>
      <c r="B41" s="100">
        <v>42774</v>
      </c>
      <c r="C41" s="101" t="str">
        <f>IF(OR(IFERROR(MATCH(B41,Elenchi!$B$3:$B$13,0),0),WEEKDAY(B41,2)&gt;5),"Festivo","")</f>
        <v/>
      </c>
      <c r="D41" s="102" t="s">
        <v>24</v>
      </c>
      <c r="E41" s="103" t="s">
        <v>28</v>
      </c>
      <c r="F41" s="103" t="s">
        <v>23</v>
      </c>
      <c r="G41" s="103" t="s">
        <v>25</v>
      </c>
      <c r="H41" s="104"/>
      <c r="J41" s="102" t="str">
        <f>IFERROR(VLOOKUP(D41,Codici!$A$2:$B$12,2,0),"")</f>
        <v>MP-A01</v>
      </c>
      <c r="K41" s="103" t="str">
        <f>IFERROR(VLOOKUP(E41,Codici!$A$2:$B$12,2,0),"")</f>
        <v>MP-A04</v>
      </c>
      <c r="L41" s="103" t="str">
        <f>IFERROR(VLOOKUP(F41,Codici!$A$2:$B$12,2,0),"")</f>
        <v>MP-A01</v>
      </c>
      <c r="M41" s="103" t="str">
        <f>IFERROR(VLOOKUP(G41,Codici!$A$2:$B$12,2,0),"")</f>
        <v>MP-A01</v>
      </c>
      <c r="N41" s="104" t="str">
        <f>IFERROR(VLOOKUP(H41,Codici!$A$2:$B$12,2,0),"")</f>
        <v/>
      </c>
      <c r="P41" s="102">
        <f>IF(J41="","",VLOOKUP(D41,Codici!$A$2:$D$12,4,0))</f>
        <v>15</v>
      </c>
      <c r="Q41" s="103">
        <f>IF(K41="","",VLOOKUP(E41,Codici!$A$2:$D$12,4,0))</f>
        <v>97</v>
      </c>
      <c r="R41" s="103">
        <f>IF(L41="","",VLOOKUP(F41,Codici!$A$2:$D$12,4,0))</f>
        <v>23</v>
      </c>
      <c r="S41" s="103">
        <f>IF(M41="","",VLOOKUP(G41,Codici!$A$2:$D$12,4,0))</f>
        <v>48</v>
      </c>
      <c r="T41" s="104" t="str">
        <f>IF(N41="","",VLOOKUP(H41,Codici!$A$2:$D$12,4,0))</f>
        <v/>
      </c>
      <c r="V41" s="102">
        <f t="shared" si="9"/>
        <v>86</v>
      </c>
      <c r="W41" s="103">
        <f t="shared" si="9"/>
        <v>97</v>
      </c>
      <c r="X41" s="103">
        <f t="shared" si="9"/>
        <v>0</v>
      </c>
      <c r="Y41" s="104">
        <f t="shared" si="9"/>
        <v>0</v>
      </c>
      <c r="Z41" s="105"/>
      <c r="AA41" s="102">
        <f t="shared" si="2"/>
        <v>685</v>
      </c>
      <c r="AB41" s="103">
        <f t="shared" si="3"/>
        <v>959</v>
      </c>
      <c r="AC41" s="103">
        <f t="shared" si="4"/>
        <v>3000</v>
      </c>
      <c r="AD41" s="104">
        <f t="shared" si="5"/>
        <v>1700</v>
      </c>
    </row>
    <row r="42" spans="1:30" x14ac:dyDescent="0.25">
      <c r="A42" s="99" t="str">
        <f>VLOOKUP(WEEKDAY(B42,2),Elenchi!$G$2:$H$8,2,0)</f>
        <v>Gio</v>
      </c>
      <c r="B42" s="100">
        <v>42775</v>
      </c>
      <c r="C42" s="101" t="str">
        <f>IF(OR(IFERROR(MATCH(B42,Elenchi!$B$3:$B$13,0),0),WEEKDAY(B42,2)&gt;5),"Festivo","")</f>
        <v/>
      </c>
      <c r="D42" s="102" t="s">
        <v>24</v>
      </c>
      <c r="E42" s="103" t="s">
        <v>28</v>
      </c>
      <c r="F42" s="103" t="s">
        <v>23</v>
      </c>
      <c r="G42" s="103" t="s">
        <v>25</v>
      </c>
      <c r="H42" s="104"/>
      <c r="J42" s="102" t="str">
        <f>IFERROR(VLOOKUP(D42,Codici!$A$2:$B$12,2,0),"")</f>
        <v>MP-A01</v>
      </c>
      <c r="K42" s="103" t="str">
        <f>IFERROR(VLOOKUP(E42,Codici!$A$2:$B$12,2,0),"")</f>
        <v>MP-A04</v>
      </c>
      <c r="L42" s="103" t="str">
        <f>IFERROR(VLOOKUP(F42,Codici!$A$2:$B$12,2,0),"")</f>
        <v>MP-A01</v>
      </c>
      <c r="M42" s="103" t="str">
        <f>IFERROR(VLOOKUP(G42,Codici!$A$2:$B$12,2,0),"")</f>
        <v>MP-A01</v>
      </c>
      <c r="N42" s="104" t="str">
        <f>IFERROR(VLOOKUP(H42,Codici!$A$2:$B$12,2,0),"")</f>
        <v/>
      </c>
      <c r="P42" s="102">
        <f>IF(J42="","",VLOOKUP(D42,Codici!$A$2:$D$12,4,0))</f>
        <v>15</v>
      </c>
      <c r="Q42" s="103">
        <f>IF(K42="","",VLOOKUP(E42,Codici!$A$2:$D$12,4,0))</f>
        <v>97</v>
      </c>
      <c r="R42" s="103">
        <f>IF(L42="","",VLOOKUP(F42,Codici!$A$2:$D$12,4,0))</f>
        <v>23</v>
      </c>
      <c r="S42" s="103">
        <f>IF(M42="","",VLOOKUP(G42,Codici!$A$2:$D$12,4,0))</f>
        <v>48</v>
      </c>
      <c r="T42" s="104" t="str">
        <f>IF(N42="","",VLOOKUP(H42,Codici!$A$2:$D$12,4,0))</f>
        <v/>
      </c>
      <c r="V42" s="102">
        <f t="shared" si="9"/>
        <v>86</v>
      </c>
      <c r="W42" s="103">
        <f t="shared" si="9"/>
        <v>97</v>
      </c>
      <c r="X42" s="103">
        <f t="shared" si="9"/>
        <v>0</v>
      </c>
      <c r="Y42" s="104">
        <f t="shared" si="9"/>
        <v>0</v>
      </c>
      <c r="Z42" s="105"/>
      <c r="AA42" s="102">
        <f t="shared" si="2"/>
        <v>599</v>
      </c>
      <c r="AB42" s="103">
        <f t="shared" si="3"/>
        <v>862</v>
      </c>
      <c r="AC42" s="103">
        <f t="shared" si="4"/>
        <v>3000</v>
      </c>
      <c r="AD42" s="104">
        <f t="shared" si="5"/>
        <v>1700</v>
      </c>
    </row>
    <row r="43" spans="1:30" x14ac:dyDescent="0.25">
      <c r="A43" s="99" t="str">
        <f>VLOOKUP(WEEKDAY(B43,2),Elenchi!$G$2:$H$8,2,0)</f>
        <v>Ven</v>
      </c>
      <c r="B43" s="100">
        <v>42776</v>
      </c>
      <c r="C43" s="101" t="str">
        <f>IF(OR(IFERROR(MATCH(B43,Elenchi!$B$3:$B$13,0),0),WEEKDAY(B43,2)&gt;5),"Festivo","")</f>
        <v/>
      </c>
      <c r="D43" s="102" t="s">
        <v>24</v>
      </c>
      <c r="E43" s="103" t="s">
        <v>28</v>
      </c>
      <c r="F43" s="103" t="s">
        <v>23</v>
      </c>
      <c r="G43" s="103" t="s">
        <v>25</v>
      </c>
      <c r="H43" s="104"/>
      <c r="J43" s="102" t="str">
        <f>IFERROR(VLOOKUP(D43,Codici!$A$2:$B$12,2,0),"")</f>
        <v>MP-A01</v>
      </c>
      <c r="K43" s="103" t="str">
        <f>IFERROR(VLOOKUP(E43,Codici!$A$2:$B$12,2,0),"")</f>
        <v>MP-A04</v>
      </c>
      <c r="L43" s="103" t="str">
        <f>IFERROR(VLOOKUP(F43,Codici!$A$2:$B$12,2,0),"")</f>
        <v>MP-A01</v>
      </c>
      <c r="M43" s="103" t="str">
        <f>IFERROR(VLOOKUP(G43,Codici!$A$2:$B$12,2,0),"")</f>
        <v>MP-A01</v>
      </c>
      <c r="N43" s="104" t="str">
        <f>IFERROR(VLOOKUP(H43,Codici!$A$2:$B$12,2,0),"")</f>
        <v/>
      </c>
      <c r="P43" s="102">
        <f>IF(J43="","",VLOOKUP(D43,Codici!$A$2:$D$12,4,0))</f>
        <v>15</v>
      </c>
      <c r="Q43" s="103">
        <f>IF(K43="","",VLOOKUP(E43,Codici!$A$2:$D$12,4,0))</f>
        <v>97</v>
      </c>
      <c r="R43" s="103">
        <f>IF(L43="","",VLOOKUP(F43,Codici!$A$2:$D$12,4,0))</f>
        <v>23</v>
      </c>
      <c r="S43" s="103">
        <f>IF(M43="","",VLOOKUP(G43,Codici!$A$2:$D$12,4,0))</f>
        <v>48</v>
      </c>
      <c r="T43" s="104" t="str">
        <f>IF(N43="","",VLOOKUP(H43,Codici!$A$2:$D$12,4,0))</f>
        <v/>
      </c>
      <c r="V43" s="102">
        <f t="shared" si="9"/>
        <v>86</v>
      </c>
      <c r="W43" s="103">
        <f t="shared" si="9"/>
        <v>97</v>
      </c>
      <c r="X43" s="103">
        <f t="shared" si="9"/>
        <v>0</v>
      </c>
      <c r="Y43" s="104">
        <f t="shared" si="9"/>
        <v>0</v>
      </c>
      <c r="Z43" s="105"/>
      <c r="AA43" s="102">
        <f t="shared" si="2"/>
        <v>513</v>
      </c>
      <c r="AB43" s="103">
        <f t="shared" si="3"/>
        <v>765</v>
      </c>
      <c r="AC43" s="103">
        <f t="shared" si="4"/>
        <v>3000</v>
      </c>
      <c r="AD43" s="104">
        <f t="shared" si="5"/>
        <v>1700</v>
      </c>
    </row>
    <row r="44" spans="1:30" x14ac:dyDescent="0.25">
      <c r="A44" s="99" t="str">
        <f>VLOOKUP(WEEKDAY(B44,2),Elenchi!$G$2:$H$8,2,0)</f>
        <v>Sab</v>
      </c>
      <c r="B44" s="100">
        <v>42777</v>
      </c>
      <c r="C44" s="101" t="str">
        <f>IF(OR(IFERROR(MATCH(B44,Elenchi!$B$3:$B$13,0),0),WEEKDAY(B44,2)&gt;5),"Festivo","")</f>
        <v>Festivo</v>
      </c>
      <c r="D44" s="102"/>
      <c r="E44" s="103"/>
      <c r="F44" s="103"/>
      <c r="G44" s="103"/>
      <c r="H44" s="104"/>
      <c r="J44" s="102" t="str">
        <f>IFERROR(VLOOKUP(D44,Codici!$A$2:$B$12,2,0),"")</f>
        <v/>
      </c>
      <c r="K44" s="103" t="str">
        <f>IFERROR(VLOOKUP(E44,Codici!$A$2:$B$12,2,0),"")</f>
        <v/>
      </c>
      <c r="L44" s="103" t="str">
        <f>IFERROR(VLOOKUP(F44,Codici!$A$2:$B$12,2,0),"")</f>
        <v/>
      </c>
      <c r="M44" s="103" t="str">
        <f>IFERROR(VLOOKUP(G44,Codici!$A$2:$B$12,2,0),"")</f>
        <v/>
      </c>
      <c r="N44" s="104" t="str">
        <f>IFERROR(VLOOKUP(H44,Codici!$A$2:$B$12,2,0),"")</f>
        <v/>
      </c>
      <c r="P44" s="102" t="str">
        <f>IF(J44="","",VLOOKUP(D44,Codici!$A$2:$D$12,4,0))</f>
        <v/>
      </c>
      <c r="Q44" s="103" t="str">
        <f>IF(K44="","",VLOOKUP(E44,Codici!$A$2:$D$12,4,0))</f>
        <v/>
      </c>
      <c r="R44" s="103" t="str">
        <f>IF(L44="","",VLOOKUP(F44,Codici!$A$2:$D$12,4,0))</f>
        <v/>
      </c>
      <c r="S44" s="103" t="str">
        <f>IF(M44="","",VLOOKUP(G44,Codici!$A$2:$D$12,4,0))</f>
        <v/>
      </c>
      <c r="T44" s="104" t="str">
        <f>IF(N44="","",VLOOKUP(H44,Codici!$A$2:$D$12,4,0))</f>
        <v/>
      </c>
      <c r="V44" s="102">
        <f t="shared" si="9"/>
        <v>0</v>
      </c>
      <c r="W44" s="103">
        <f t="shared" si="9"/>
        <v>0</v>
      </c>
      <c r="X44" s="103">
        <f t="shared" si="9"/>
        <v>0</v>
      </c>
      <c r="Y44" s="104">
        <f t="shared" si="9"/>
        <v>0</v>
      </c>
      <c r="Z44" s="105"/>
      <c r="AA44" s="102">
        <f t="shared" si="2"/>
        <v>513</v>
      </c>
      <c r="AB44" s="103">
        <f t="shared" si="3"/>
        <v>765</v>
      </c>
      <c r="AC44" s="103">
        <f t="shared" si="4"/>
        <v>3000</v>
      </c>
      <c r="AD44" s="104">
        <f t="shared" si="5"/>
        <v>1700</v>
      </c>
    </row>
    <row r="45" spans="1:30" x14ac:dyDescent="0.25">
      <c r="A45" s="99" t="str">
        <f>VLOOKUP(WEEKDAY(B45,2),Elenchi!$G$2:$H$8,2,0)</f>
        <v>Dom</v>
      </c>
      <c r="B45" s="100">
        <v>42778</v>
      </c>
      <c r="C45" s="101" t="str">
        <f>IF(OR(IFERROR(MATCH(B45,Elenchi!$B$3:$B$13,0),0),WEEKDAY(B45,2)&gt;5),"Festivo","")</f>
        <v>Festivo</v>
      </c>
      <c r="D45" s="102"/>
      <c r="E45" s="103"/>
      <c r="F45" s="103"/>
      <c r="G45" s="103"/>
      <c r="H45" s="104"/>
      <c r="J45" s="102" t="str">
        <f>IFERROR(VLOOKUP(D45,Codici!$A$2:$B$12,2,0),"")</f>
        <v/>
      </c>
      <c r="K45" s="103" t="str">
        <f>IFERROR(VLOOKUP(E45,Codici!$A$2:$B$12,2,0),"")</f>
        <v/>
      </c>
      <c r="L45" s="103" t="str">
        <f>IFERROR(VLOOKUP(F45,Codici!$A$2:$B$12,2,0),"")</f>
        <v/>
      </c>
      <c r="M45" s="103" t="str">
        <f>IFERROR(VLOOKUP(G45,Codici!$A$2:$B$12,2,0),"")</f>
        <v/>
      </c>
      <c r="N45" s="104" t="str">
        <f>IFERROR(VLOOKUP(H45,Codici!$A$2:$B$12,2,0),"")</f>
        <v/>
      </c>
      <c r="P45" s="102" t="str">
        <f>IF(J45="","",VLOOKUP(D45,Codici!$A$2:$D$12,4,0))</f>
        <v/>
      </c>
      <c r="Q45" s="103" t="str">
        <f>IF(K45="","",VLOOKUP(E45,Codici!$A$2:$D$12,4,0))</f>
        <v/>
      </c>
      <c r="R45" s="103" t="str">
        <f>IF(L45="","",VLOOKUP(F45,Codici!$A$2:$D$12,4,0))</f>
        <v/>
      </c>
      <c r="S45" s="103" t="str">
        <f>IF(M45="","",VLOOKUP(G45,Codici!$A$2:$D$12,4,0))</f>
        <v/>
      </c>
      <c r="T45" s="104" t="str">
        <f>IF(N45="","",VLOOKUP(H45,Codici!$A$2:$D$12,4,0))</f>
        <v/>
      </c>
      <c r="V45" s="102">
        <f t="shared" si="9"/>
        <v>0</v>
      </c>
      <c r="W45" s="103">
        <f t="shared" si="9"/>
        <v>0</v>
      </c>
      <c r="X45" s="103">
        <f t="shared" si="9"/>
        <v>0</v>
      </c>
      <c r="Y45" s="104">
        <f t="shared" si="9"/>
        <v>0</v>
      </c>
      <c r="Z45" s="105"/>
      <c r="AA45" s="102">
        <f t="shared" si="2"/>
        <v>513</v>
      </c>
      <c r="AB45" s="103">
        <f t="shared" si="3"/>
        <v>765</v>
      </c>
      <c r="AC45" s="103">
        <f t="shared" si="4"/>
        <v>3000</v>
      </c>
      <c r="AD45" s="104">
        <f t="shared" si="5"/>
        <v>1700</v>
      </c>
    </row>
    <row r="46" spans="1:30" x14ac:dyDescent="0.25">
      <c r="A46" s="99" t="str">
        <f>VLOOKUP(WEEKDAY(B46,2),Elenchi!$G$2:$H$8,2,0)</f>
        <v>Lun</v>
      </c>
      <c r="B46" s="100">
        <v>42779</v>
      </c>
      <c r="C46" s="101" t="str">
        <f>IF(OR(IFERROR(MATCH(B46,Elenchi!$B$3:$B$13,0),0),WEEKDAY(B46,2)&gt;5),"Festivo","")</f>
        <v/>
      </c>
      <c r="D46" s="102" t="s">
        <v>24</v>
      </c>
      <c r="E46" s="103" t="s">
        <v>28</v>
      </c>
      <c r="F46" s="102" t="s">
        <v>23</v>
      </c>
      <c r="G46" s="103" t="s">
        <v>30</v>
      </c>
      <c r="H46" s="104" t="s">
        <v>27</v>
      </c>
      <c r="J46" s="102" t="str">
        <f>IFERROR(VLOOKUP(D46,Codici!$A$2:$B$12,2,0),"")</f>
        <v>MP-A01</v>
      </c>
      <c r="K46" s="103" t="str">
        <f>IFERROR(VLOOKUP(E46,Codici!$A$2:$B$12,2,0),"")</f>
        <v>MP-A04</v>
      </c>
      <c r="L46" s="103" t="str">
        <f>IFERROR(VLOOKUP(F46,Codici!$A$2:$B$12,2,0),"")</f>
        <v>MP-A01</v>
      </c>
      <c r="M46" s="103" t="str">
        <f>IFERROR(VLOOKUP(G46,Codici!$A$2:$B$12,2,0),"")</f>
        <v>MP-B6</v>
      </c>
      <c r="N46" s="104" t="str">
        <f>IFERROR(VLOOKUP(H46,Codici!$A$2:$B$12,2,0),"")</f>
        <v>MP-A04</v>
      </c>
      <c r="P46" s="102">
        <f>IF(J46="","",VLOOKUP(D46,Codici!$A$2:$D$12,4,0))</f>
        <v>15</v>
      </c>
      <c r="Q46" s="103">
        <f>IF(K46="","",VLOOKUP(E46,Codici!$A$2:$D$12,4,0))</f>
        <v>97</v>
      </c>
      <c r="R46" s="103">
        <f>IF(L46="","",VLOOKUP(F46,Codici!$A$2:$D$12,4,0))</f>
        <v>23</v>
      </c>
      <c r="S46" s="103">
        <f>IF(M46="","",VLOOKUP(G46,Codici!$A$2:$D$12,4,0))</f>
        <v>330</v>
      </c>
      <c r="T46" s="104">
        <f>IF(N46="","",VLOOKUP(H46,Codici!$A$2:$D$12,4,0))</f>
        <v>120</v>
      </c>
      <c r="V46" s="102">
        <f t="shared" si="9"/>
        <v>38</v>
      </c>
      <c r="W46" s="103">
        <f t="shared" si="9"/>
        <v>217</v>
      </c>
      <c r="X46" s="103">
        <f t="shared" si="9"/>
        <v>0</v>
      </c>
      <c r="Y46" s="104">
        <f t="shared" si="9"/>
        <v>330</v>
      </c>
      <c r="Z46" s="105"/>
      <c r="AA46" s="102">
        <f t="shared" si="2"/>
        <v>475</v>
      </c>
      <c r="AB46" s="103">
        <f t="shared" si="3"/>
        <v>548</v>
      </c>
      <c r="AC46" s="103">
        <f t="shared" si="4"/>
        <v>3000</v>
      </c>
      <c r="AD46" s="104">
        <f t="shared" si="5"/>
        <v>1370</v>
      </c>
    </row>
    <row r="47" spans="1:30" x14ac:dyDescent="0.25">
      <c r="A47" s="99" t="str">
        <f>VLOOKUP(WEEKDAY(B47,2),Elenchi!$G$2:$H$8,2,0)</f>
        <v>Mar</v>
      </c>
      <c r="B47" s="100">
        <v>42780</v>
      </c>
      <c r="C47" s="101" t="str">
        <f>IF(OR(IFERROR(MATCH(B47,Elenchi!$B$3:$B$13,0),0),WEEKDAY(B47,2)&gt;5),"Festivo","")</f>
        <v/>
      </c>
      <c r="D47" s="102" t="s">
        <v>24</v>
      </c>
      <c r="E47" s="103" t="s">
        <v>28</v>
      </c>
      <c r="F47" s="103" t="s">
        <v>23</v>
      </c>
      <c r="G47" s="103" t="s">
        <v>30</v>
      </c>
      <c r="H47" s="104" t="s">
        <v>27</v>
      </c>
      <c r="J47" s="102" t="str">
        <f>IFERROR(VLOOKUP(D47,Codici!$A$2:$B$12,2,0),"")</f>
        <v>MP-A01</v>
      </c>
      <c r="K47" s="103" t="str">
        <f>IFERROR(VLOOKUP(E47,Codici!$A$2:$B$12,2,0),"")</f>
        <v>MP-A04</v>
      </c>
      <c r="L47" s="103" t="str">
        <f>IFERROR(VLOOKUP(F47,Codici!$A$2:$B$12,2,0),"")</f>
        <v>MP-A01</v>
      </c>
      <c r="M47" s="103" t="str">
        <f>IFERROR(VLOOKUP(G47,Codici!$A$2:$B$12,2,0),"")</f>
        <v>MP-B6</v>
      </c>
      <c r="N47" s="104" t="str">
        <f>IFERROR(VLOOKUP(H47,Codici!$A$2:$B$12,2,0),"")</f>
        <v>MP-A04</v>
      </c>
      <c r="P47" s="102">
        <f>IF(J47="","",VLOOKUP(D47,Codici!$A$2:$D$12,4,0))</f>
        <v>15</v>
      </c>
      <c r="Q47" s="103">
        <f>IF(K47="","",VLOOKUP(E47,Codici!$A$2:$D$12,4,0))</f>
        <v>97</v>
      </c>
      <c r="R47" s="103">
        <f>IF(L47="","",VLOOKUP(F47,Codici!$A$2:$D$12,4,0))</f>
        <v>23</v>
      </c>
      <c r="S47" s="103">
        <f>IF(M47="","",VLOOKUP(G47,Codici!$A$2:$D$12,4,0))</f>
        <v>330</v>
      </c>
      <c r="T47" s="104">
        <f>IF(N47="","",VLOOKUP(H47,Codici!$A$2:$D$12,4,0))</f>
        <v>120</v>
      </c>
      <c r="V47" s="102">
        <f t="shared" si="9"/>
        <v>38</v>
      </c>
      <c r="W47" s="103">
        <f t="shared" si="9"/>
        <v>217</v>
      </c>
      <c r="X47" s="103">
        <f t="shared" si="9"/>
        <v>0</v>
      </c>
      <c r="Y47" s="104">
        <f t="shared" si="9"/>
        <v>330</v>
      </c>
      <c r="Z47" s="105"/>
      <c r="AA47" s="102">
        <f t="shared" si="2"/>
        <v>437</v>
      </c>
      <c r="AB47" s="103">
        <f t="shared" si="3"/>
        <v>331</v>
      </c>
      <c r="AC47" s="103">
        <f t="shared" si="4"/>
        <v>3000</v>
      </c>
      <c r="AD47" s="104">
        <f t="shared" si="5"/>
        <v>1040</v>
      </c>
    </row>
    <row r="48" spans="1:30" x14ac:dyDescent="0.25">
      <c r="A48" s="122" t="str">
        <f>VLOOKUP(WEEKDAY(B48,2),Elenchi!$G$2:$H$8,2,0)</f>
        <v>Mer</v>
      </c>
      <c r="B48" s="123">
        <v>42781</v>
      </c>
      <c r="C48" s="101" t="str">
        <f>IF(OR(IFERROR(MATCH(B48,Elenchi!$B$3:$B$13,0),0),WEEKDAY(B48,2)&gt;5),"Festivo","")</f>
        <v/>
      </c>
      <c r="D48" s="102" t="s">
        <v>24</v>
      </c>
      <c r="E48" s="103" t="s">
        <v>28</v>
      </c>
      <c r="F48" s="103" t="s">
        <v>23</v>
      </c>
      <c r="G48" s="103" t="s">
        <v>30</v>
      </c>
      <c r="H48" s="104" t="s">
        <v>27</v>
      </c>
      <c r="J48" s="102" t="str">
        <f>IFERROR(VLOOKUP(D48,Codici!$A$2:$B$12,2,0),"")</f>
        <v>MP-A01</v>
      </c>
      <c r="K48" s="103" t="str">
        <f>IFERROR(VLOOKUP(E48,Codici!$A$2:$B$12,2,0),"")</f>
        <v>MP-A04</v>
      </c>
      <c r="L48" s="103" t="str">
        <f>IFERROR(VLOOKUP(F48,Codici!$A$2:$B$12,2,0),"")</f>
        <v>MP-A01</v>
      </c>
      <c r="M48" s="103" t="str">
        <f>IFERROR(VLOOKUP(G48,Codici!$A$2:$B$12,2,0),"")</f>
        <v>MP-B6</v>
      </c>
      <c r="N48" s="104" t="str">
        <f>IFERROR(VLOOKUP(H48,Codici!$A$2:$B$12,2,0),"")</f>
        <v>MP-A04</v>
      </c>
      <c r="P48" s="102">
        <f>IF(J48="","",VLOOKUP(D48,Codici!$A$2:$D$12,4,0))</f>
        <v>15</v>
      </c>
      <c r="Q48" s="103">
        <f>IF(K48="","",VLOOKUP(E48,Codici!$A$2:$D$12,4,0))</f>
        <v>97</v>
      </c>
      <c r="R48" s="103">
        <f>IF(L48="","",VLOOKUP(F48,Codici!$A$2:$D$12,4,0))</f>
        <v>23</v>
      </c>
      <c r="S48" s="103">
        <f>IF(M48="","",VLOOKUP(G48,Codici!$A$2:$D$12,4,0))</f>
        <v>330</v>
      </c>
      <c r="T48" s="104">
        <f>IF(N48="","",VLOOKUP(H48,Codici!$A$2:$D$12,4,0))</f>
        <v>120</v>
      </c>
      <c r="V48" s="102">
        <f t="shared" si="9"/>
        <v>38</v>
      </c>
      <c r="W48" s="103">
        <f t="shared" si="9"/>
        <v>217</v>
      </c>
      <c r="X48" s="103">
        <f t="shared" si="9"/>
        <v>0</v>
      </c>
      <c r="Y48" s="104">
        <f t="shared" si="9"/>
        <v>330</v>
      </c>
      <c r="Z48" s="105"/>
      <c r="AA48" s="102">
        <f t="shared" si="2"/>
        <v>399</v>
      </c>
      <c r="AB48" s="103">
        <f t="shared" si="3"/>
        <v>114</v>
      </c>
      <c r="AC48" s="103">
        <f t="shared" si="4"/>
        <v>3000</v>
      </c>
      <c r="AD48" s="104">
        <f t="shared" si="5"/>
        <v>710</v>
      </c>
    </row>
    <row r="49" spans="1:30" x14ac:dyDescent="0.25">
      <c r="A49" s="99" t="str">
        <f>VLOOKUP(WEEKDAY(B49,2),Elenchi!$G$2:$H$8,2,0)</f>
        <v>Gio</v>
      </c>
      <c r="B49" s="100">
        <v>42782</v>
      </c>
      <c r="C49" s="101" t="str">
        <f>IF(OR(IFERROR(MATCH(B49,Elenchi!$B$3:$B$13,0),0),WEEKDAY(B49,2)&gt;5),"Festivo","")</f>
        <v/>
      </c>
      <c r="D49" s="102" t="s">
        <v>24</v>
      </c>
      <c r="E49" s="103" t="s">
        <v>28</v>
      </c>
      <c r="F49" s="103" t="s">
        <v>23</v>
      </c>
      <c r="G49" s="103" t="s">
        <v>30</v>
      </c>
      <c r="H49" s="104" t="s">
        <v>27</v>
      </c>
      <c r="J49" s="102" t="str">
        <f>IFERROR(VLOOKUP(D49,Codici!$A$2:$B$12,2,0),"")</f>
        <v>MP-A01</v>
      </c>
      <c r="K49" s="103" t="str">
        <f>IFERROR(VLOOKUP(E49,Codici!$A$2:$B$12,2,0),"")</f>
        <v>MP-A04</v>
      </c>
      <c r="L49" s="103" t="str">
        <f>IFERROR(VLOOKUP(F49,Codici!$A$2:$B$12,2,0),"")</f>
        <v>MP-A01</v>
      </c>
      <c r="M49" s="103" t="str">
        <f>IFERROR(VLOOKUP(G49,Codici!$A$2:$B$12,2,0),"")</f>
        <v>MP-B6</v>
      </c>
      <c r="N49" s="104" t="str">
        <f>IFERROR(VLOOKUP(H49,Codici!$A$2:$B$12,2,0),"")</f>
        <v>MP-A04</v>
      </c>
      <c r="P49" s="102">
        <f>IF(J49="","",VLOOKUP(D49,Codici!$A$2:$D$12,4,0))</f>
        <v>15</v>
      </c>
      <c r="Q49" s="103">
        <f>IF(K49="","",VLOOKUP(E49,Codici!$A$2:$D$12,4,0))</f>
        <v>97</v>
      </c>
      <c r="R49" s="103">
        <f>IF(L49="","",VLOOKUP(F49,Codici!$A$2:$D$12,4,0))</f>
        <v>23</v>
      </c>
      <c r="S49" s="103">
        <f>IF(M49="","",VLOOKUP(G49,Codici!$A$2:$D$12,4,0))</f>
        <v>330</v>
      </c>
      <c r="T49" s="104">
        <f>IF(N49="","",VLOOKUP(H49,Codici!$A$2:$D$12,4,0))</f>
        <v>120</v>
      </c>
      <c r="V49" s="102">
        <f t="shared" si="9"/>
        <v>38</v>
      </c>
      <c r="W49" s="103">
        <f t="shared" si="9"/>
        <v>217</v>
      </c>
      <c r="X49" s="103">
        <f t="shared" si="9"/>
        <v>0</v>
      </c>
      <c r="Y49" s="104">
        <f t="shared" si="9"/>
        <v>330</v>
      </c>
      <c r="Z49" s="105"/>
      <c r="AA49" s="102">
        <f t="shared" si="2"/>
        <v>361</v>
      </c>
      <c r="AB49" s="103">
        <f t="shared" si="3"/>
        <v>0</v>
      </c>
      <c r="AC49" s="103">
        <f t="shared" si="4"/>
        <v>3000</v>
      </c>
      <c r="AD49" s="104">
        <f t="shared" si="5"/>
        <v>380</v>
      </c>
    </row>
    <row r="50" spans="1:30" x14ac:dyDescent="0.25">
      <c r="A50" s="99" t="str">
        <f>VLOOKUP(WEEKDAY(B50,2),Elenchi!$G$2:$H$8,2,0)</f>
        <v>Ven</v>
      </c>
      <c r="B50" s="100">
        <v>42783</v>
      </c>
      <c r="C50" s="101" t="str">
        <f>IF(OR(IFERROR(MATCH(B50,Elenchi!$B$3:$B$13,0),0),WEEKDAY(B50,2)&gt;5),"Festivo","")</f>
        <v/>
      </c>
      <c r="D50" s="102" t="s">
        <v>24</v>
      </c>
      <c r="E50" s="103" t="s">
        <v>28</v>
      </c>
      <c r="F50" s="103" t="s">
        <v>23</v>
      </c>
      <c r="G50" s="103" t="s">
        <v>30</v>
      </c>
      <c r="H50" s="104" t="s">
        <v>27</v>
      </c>
      <c r="J50" s="102" t="str">
        <f>IFERROR(VLOOKUP(D50,Codici!$A$2:$B$12,2,0),"")</f>
        <v>MP-A01</v>
      </c>
      <c r="K50" s="103" t="str">
        <f>IFERROR(VLOOKUP(E50,Codici!$A$2:$B$12,2,0),"")</f>
        <v>MP-A04</v>
      </c>
      <c r="L50" s="103" t="str">
        <f>IFERROR(VLOOKUP(F50,Codici!$A$2:$B$12,2,0),"")</f>
        <v>MP-A01</v>
      </c>
      <c r="M50" s="103" t="str">
        <f>IFERROR(VLOOKUP(G50,Codici!$A$2:$B$12,2,0),"")</f>
        <v>MP-B6</v>
      </c>
      <c r="N50" s="104" t="str">
        <f>IFERROR(VLOOKUP(H50,Codici!$A$2:$B$12,2,0),"")</f>
        <v>MP-A04</v>
      </c>
      <c r="P50" s="102">
        <f>IF(J50="","",VLOOKUP(D50,Codici!$A$2:$D$12,4,0))</f>
        <v>15</v>
      </c>
      <c r="Q50" s="103">
        <f>IF(K50="","",VLOOKUP(E50,Codici!$A$2:$D$12,4,0))</f>
        <v>97</v>
      </c>
      <c r="R50" s="103">
        <f>IF(L50="","",VLOOKUP(F50,Codici!$A$2:$D$12,4,0))</f>
        <v>23</v>
      </c>
      <c r="S50" s="103">
        <f>IF(M50="","",VLOOKUP(G50,Codici!$A$2:$D$12,4,0))</f>
        <v>330</v>
      </c>
      <c r="T50" s="104">
        <f>IF(N50="","",VLOOKUP(H50,Codici!$A$2:$D$12,4,0))</f>
        <v>120</v>
      </c>
      <c r="V50" s="102">
        <f t="shared" si="9"/>
        <v>38</v>
      </c>
      <c r="W50" s="103">
        <f t="shared" si="9"/>
        <v>217</v>
      </c>
      <c r="X50" s="103">
        <f t="shared" si="9"/>
        <v>0</v>
      </c>
      <c r="Y50" s="104">
        <f t="shared" si="9"/>
        <v>330</v>
      </c>
      <c r="Z50" s="105"/>
      <c r="AA50" s="102">
        <f t="shared" si="2"/>
        <v>323</v>
      </c>
      <c r="AB50" s="103">
        <f t="shared" si="3"/>
        <v>0</v>
      </c>
      <c r="AC50" s="103">
        <f t="shared" si="4"/>
        <v>3000</v>
      </c>
      <c r="AD50" s="104">
        <f t="shared" si="5"/>
        <v>50</v>
      </c>
    </row>
    <row r="51" spans="1:30" x14ac:dyDescent="0.25">
      <c r="A51" s="99" t="str">
        <f>VLOOKUP(WEEKDAY(B51,2),Elenchi!$G$2:$H$8,2,0)</f>
        <v>Sab</v>
      </c>
      <c r="B51" s="100">
        <v>42784</v>
      </c>
      <c r="C51" s="101" t="str">
        <f>IF(OR(IFERROR(MATCH(B51,Elenchi!$B$3:$B$13,0),0),WEEKDAY(B51,2)&gt;5),"Festivo","")</f>
        <v>Festivo</v>
      </c>
      <c r="D51" s="102"/>
      <c r="E51" s="103"/>
      <c r="F51" s="103"/>
      <c r="G51" s="103"/>
      <c r="H51" s="104"/>
      <c r="J51" s="102" t="str">
        <f>IFERROR(VLOOKUP(D51,Codici!$A$2:$B$12,2,0),"")</f>
        <v/>
      </c>
      <c r="K51" s="103" t="str">
        <f>IFERROR(VLOOKUP(E51,Codici!$A$2:$B$12,2,0),"")</f>
        <v/>
      </c>
      <c r="L51" s="103" t="str">
        <f>IFERROR(VLOOKUP(F51,Codici!$A$2:$B$12,2,0),"")</f>
        <v/>
      </c>
      <c r="M51" s="103" t="str">
        <f>IFERROR(VLOOKUP(G51,Codici!$A$2:$B$12,2,0),"")</f>
        <v/>
      </c>
      <c r="N51" s="104" t="str">
        <f>IFERROR(VLOOKUP(H51,Codici!$A$2:$B$12,2,0),"")</f>
        <v/>
      </c>
      <c r="P51" s="102" t="str">
        <f>IF(J51="","",VLOOKUP(D51,Codici!$A$2:$D$12,4,0))</f>
        <v/>
      </c>
      <c r="Q51" s="103" t="str">
        <f>IF(K51="","",VLOOKUP(E51,Codici!$A$2:$D$12,4,0))</f>
        <v/>
      </c>
      <c r="R51" s="103" t="str">
        <f>IF(L51="","",VLOOKUP(F51,Codici!$A$2:$D$12,4,0))</f>
        <v/>
      </c>
      <c r="S51" s="103" t="str">
        <f>IF(M51="","",VLOOKUP(G51,Codici!$A$2:$D$12,4,0))</f>
        <v/>
      </c>
      <c r="T51" s="104" t="str">
        <f>IF(N51="","",VLOOKUP(H51,Codici!$A$2:$D$12,4,0))</f>
        <v/>
      </c>
      <c r="V51" s="102">
        <f t="shared" si="9"/>
        <v>0</v>
      </c>
      <c r="W51" s="103">
        <f t="shared" si="9"/>
        <v>0</v>
      </c>
      <c r="X51" s="103">
        <f t="shared" si="9"/>
        <v>0</v>
      </c>
      <c r="Y51" s="104">
        <f t="shared" si="9"/>
        <v>0</v>
      </c>
      <c r="Z51" s="105"/>
      <c r="AA51" s="102">
        <f t="shared" si="2"/>
        <v>323</v>
      </c>
      <c r="AB51" s="103">
        <f t="shared" si="3"/>
        <v>0</v>
      </c>
      <c r="AC51" s="103">
        <f t="shared" si="4"/>
        <v>3000</v>
      </c>
      <c r="AD51" s="104">
        <f t="shared" si="5"/>
        <v>50</v>
      </c>
    </row>
    <row r="52" spans="1:30" x14ac:dyDescent="0.25">
      <c r="A52" s="99" t="str">
        <f>VLOOKUP(WEEKDAY(B52,2),Elenchi!$G$2:$H$8,2,0)</f>
        <v>Dom</v>
      </c>
      <c r="B52" s="100">
        <v>42785</v>
      </c>
      <c r="C52" s="101" t="str">
        <f>IF(OR(IFERROR(MATCH(B52,Elenchi!$B$3:$B$13,0),0),WEEKDAY(B52,2)&gt;5),"Festivo","")</f>
        <v>Festivo</v>
      </c>
      <c r="D52" s="102"/>
      <c r="E52" s="103"/>
      <c r="F52" s="103"/>
      <c r="G52" s="103"/>
      <c r="H52" s="104"/>
      <c r="J52" s="102" t="str">
        <f>IFERROR(VLOOKUP(D52,Codici!$A$2:$B$12,2,0),"")</f>
        <v/>
      </c>
      <c r="K52" s="103" t="str">
        <f>IFERROR(VLOOKUP(E52,Codici!$A$2:$B$12,2,0),"")</f>
        <v/>
      </c>
      <c r="L52" s="103" t="str">
        <f>IFERROR(VLOOKUP(F52,Codici!$A$2:$B$12,2,0),"")</f>
        <v/>
      </c>
      <c r="M52" s="103" t="str">
        <f>IFERROR(VLOOKUP(G52,Codici!$A$2:$B$12,2,0),"")</f>
        <v/>
      </c>
      <c r="N52" s="104" t="str">
        <f>IFERROR(VLOOKUP(H52,Codici!$A$2:$B$12,2,0),"")</f>
        <v/>
      </c>
      <c r="P52" s="102" t="str">
        <f>IF(J52="","",VLOOKUP(D52,Codici!$A$2:$D$12,4,0))</f>
        <v/>
      </c>
      <c r="Q52" s="103" t="str">
        <f>IF(K52="","",VLOOKUP(E52,Codici!$A$2:$D$12,4,0))</f>
        <v/>
      </c>
      <c r="R52" s="103" t="str">
        <f>IF(L52="","",VLOOKUP(F52,Codici!$A$2:$D$12,4,0))</f>
        <v/>
      </c>
      <c r="S52" s="103" t="str">
        <f>IF(M52="","",VLOOKUP(G52,Codici!$A$2:$D$12,4,0))</f>
        <v/>
      </c>
      <c r="T52" s="104" t="str">
        <f>IF(N52="","",VLOOKUP(H52,Codici!$A$2:$D$12,4,0))</f>
        <v/>
      </c>
      <c r="V52" s="102">
        <f t="shared" si="9"/>
        <v>0</v>
      </c>
      <c r="W52" s="103">
        <f t="shared" si="9"/>
        <v>0</v>
      </c>
      <c r="X52" s="103">
        <f t="shared" si="9"/>
        <v>0</v>
      </c>
      <c r="Y52" s="104">
        <f t="shared" si="9"/>
        <v>0</v>
      </c>
      <c r="Z52" s="105"/>
      <c r="AA52" s="102">
        <f t="shared" si="2"/>
        <v>323</v>
      </c>
      <c r="AB52" s="103">
        <f t="shared" si="3"/>
        <v>0</v>
      </c>
      <c r="AC52" s="103">
        <f t="shared" si="4"/>
        <v>3000</v>
      </c>
      <c r="AD52" s="104">
        <f t="shared" si="5"/>
        <v>50</v>
      </c>
    </row>
    <row r="53" spans="1:30" x14ac:dyDescent="0.25">
      <c r="A53" s="99" t="str">
        <f>VLOOKUP(WEEKDAY(B53,2),Elenchi!$G$2:$H$8,2,0)</f>
        <v>Lun</v>
      </c>
      <c r="B53" s="100">
        <v>42786</v>
      </c>
      <c r="C53" s="101" t="str">
        <f>IF(OR(IFERROR(MATCH(B53,Elenchi!$B$3:$B$13,0),0),WEEKDAY(B53,2)&gt;5),"Festivo","")</f>
        <v/>
      </c>
      <c r="D53" s="102" t="s">
        <v>22</v>
      </c>
      <c r="E53" s="103" t="s">
        <v>28</v>
      </c>
      <c r="F53" s="102" t="s">
        <v>23</v>
      </c>
      <c r="G53" s="103" t="s">
        <v>30</v>
      </c>
      <c r="H53" s="104" t="s">
        <v>27</v>
      </c>
      <c r="J53" s="102" t="str">
        <f>IFERROR(VLOOKUP(D53,Codici!$A$2:$B$12,2,0),"")</f>
        <v>MP-A01</v>
      </c>
      <c r="K53" s="103" t="str">
        <f>IFERROR(VLOOKUP(E53,Codici!$A$2:$B$12,2,0),"")</f>
        <v>MP-A04</v>
      </c>
      <c r="L53" s="103" t="str">
        <f>IFERROR(VLOOKUP(F53,Codici!$A$2:$B$12,2,0),"")</f>
        <v>MP-A01</v>
      </c>
      <c r="M53" s="103" t="str">
        <f>IFERROR(VLOOKUP(G53,Codici!$A$2:$B$12,2,0),"")</f>
        <v>MP-B6</v>
      </c>
      <c r="N53" s="104" t="str">
        <f>IFERROR(VLOOKUP(H53,Codici!$A$2:$B$12,2,0),"")</f>
        <v>MP-A04</v>
      </c>
      <c r="P53" s="102">
        <f>IF(J53="","",VLOOKUP(D53,Codici!$A$2:$D$12,4,0))</f>
        <v>53</v>
      </c>
      <c r="Q53" s="103">
        <f>IF(K53="","",VLOOKUP(E53,Codici!$A$2:$D$12,4,0))</f>
        <v>97</v>
      </c>
      <c r="R53" s="103">
        <f>IF(L53="","",VLOOKUP(F53,Codici!$A$2:$D$12,4,0))</f>
        <v>23</v>
      </c>
      <c r="S53" s="103">
        <f>IF(M53="","",VLOOKUP(G53,Codici!$A$2:$D$12,4,0))</f>
        <v>330</v>
      </c>
      <c r="T53" s="104">
        <f>IF(N53="","",VLOOKUP(H53,Codici!$A$2:$D$12,4,0))</f>
        <v>120</v>
      </c>
      <c r="V53" s="102">
        <f t="shared" si="9"/>
        <v>76</v>
      </c>
      <c r="W53" s="103">
        <f t="shared" si="9"/>
        <v>217</v>
      </c>
      <c r="X53" s="103">
        <f t="shared" si="9"/>
        <v>0</v>
      </c>
      <c r="Y53" s="104">
        <f t="shared" si="9"/>
        <v>330</v>
      </c>
      <c r="Z53" s="105"/>
      <c r="AA53" s="102">
        <f t="shared" si="2"/>
        <v>247</v>
      </c>
      <c r="AB53" s="103">
        <f t="shared" si="3"/>
        <v>0</v>
      </c>
      <c r="AC53" s="103">
        <f t="shared" si="4"/>
        <v>3000</v>
      </c>
      <c r="AD53" s="104">
        <f t="shared" si="5"/>
        <v>0</v>
      </c>
    </row>
    <row r="54" spans="1:30" x14ac:dyDescent="0.25">
      <c r="A54" s="99" t="str">
        <f>VLOOKUP(WEEKDAY(B54,2),Elenchi!$G$2:$H$8,2,0)</f>
        <v>Mar</v>
      </c>
      <c r="B54" s="100">
        <v>42787</v>
      </c>
      <c r="C54" s="101" t="str">
        <f>IF(OR(IFERROR(MATCH(B54,Elenchi!$B$3:$B$13,0),0),WEEKDAY(B54,2)&gt;5),"Festivo","")</f>
        <v/>
      </c>
      <c r="D54" s="102" t="s">
        <v>22</v>
      </c>
      <c r="E54" s="103" t="s">
        <v>28</v>
      </c>
      <c r="F54" s="103" t="s">
        <v>23</v>
      </c>
      <c r="G54" s="103" t="s">
        <v>30</v>
      </c>
      <c r="H54" s="104" t="s">
        <v>27</v>
      </c>
      <c r="J54" s="102" t="str">
        <f>IFERROR(VLOOKUP(D54,Codici!$A$2:$B$12,2,0),"")</f>
        <v>MP-A01</v>
      </c>
      <c r="K54" s="103" t="str">
        <f>IFERROR(VLOOKUP(E54,Codici!$A$2:$B$12,2,0),"")</f>
        <v>MP-A04</v>
      </c>
      <c r="L54" s="103" t="str">
        <f>IFERROR(VLOOKUP(F54,Codici!$A$2:$B$12,2,0),"")</f>
        <v>MP-A01</v>
      </c>
      <c r="M54" s="103" t="str">
        <f>IFERROR(VLOOKUP(G54,Codici!$A$2:$B$12,2,0),"")</f>
        <v>MP-B6</v>
      </c>
      <c r="N54" s="104" t="str">
        <f>IFERROR(VLOOKUP(H54,Codici!$A$2:$B$12,2,0),"")</f>
        <v>MP-A04</v>
      </c>
      <c r="P54" s="102">
        <f>IF(J54="","",VLOOKUP(D54,Codici!$A$2:$D$12,4,0))</f>
        <v>53</v>
      </c>
      <c r="Q54" s="103">
        <f>IF(K54="","",VLOOKUP(E54,Codici!$A$2:$D$12,4,0))</f>
        <v>97</v>
      </c>
      <c r="R54" s="103">
        <f>IF(L54="","",VLOOKUP(F54,Codici!$A$2:$D$12,4,0))</f>
        <v>23</v>
      </c>
      <c r="S54" s="103">
        <f>IF(M54="","",VLOOKUP(G54,Codici!$A$2:$D$12,4,0))</f>
        <v>330</v>
      </c>
      <c r="T54" s="104">
        <f>IF(N54="","",VLOOKUP(H54,Codici!$A$2:$D$12,4,0))</f>
        <v>120</v>
      </c>
      <c r="V54" s="102">
        <f t="shared" si="9"/>
        <v>76</v>
      </c>
      <c r="W54" s="103">
        <f t="shared" si="9"/>
        <v>217</v>
      </c>
      <c r="X54" s="103">
        <f t="shared" si="9"/>
        <v>0</v>
      </c>
      <c r="Y54" s="104">
        <f t="shared" si="9"/>
        <v>330</v>
      </c>
      <c r="Z54" s="105"/>
      <c r="AA54" s="102">
        <f t="shared" si="2"/>
        <v>171</v>
      </c>
      <c r="AB54" s="103">
        <f t="shared" si="3"/>
        <v>0</v>
      </c>
      <c r="AC54" s="103">
        <f t="shared" si="4"/>
        <v>3000</v>
      </c>
      <c r="AD54" s="104">
        <f t="shared" si="5"/>
        <v>0</v>
      </c>
    </row>
    <row r="55" spans="1:30" x14ac:dyDescent="0.25">
      <c r="A55" s="99" t="str">
        <f>VLOOKUP(WEEKDAY(B55,2),Elenchi!$G$2:$H$8,2,0)</f>
        <v>Mer</v>
      </c>
      <c r="B55" s="100">
        <v>42788</v>
      </c>
      <c r="C55" s="101" t="str">
        <f>IF(OR(IFERROR(MATCH(B55,Elenchi!$B$3:$B$13,0),0),WEEKDAY(B55,2)&gt;5),"Festivo","")</f>
        <v/>
      </c>
      <c r="D55" s="102" t="s">
        <v>22</v>
      </c>
      <c r="E55" s="103" t="s">
        <v>28</v>
      </c>
      <c r="F55" s="103" t="s">
        <v>23</v>
      </c>
      <c r="G55" s="103" t="s">
        <v>30</v>
      </c>
      <c r="H55" s="104" t="s">
        <v>27</v>
      </c>
      <c r="J55" s="102" t="str">
        <f>IFERROR(VLOOKUP(D55,Codici!$A$2:$B$12,2,0),"")</f>
        <v>MP-A01</v>
      </c>
      <c r="K55" s="103" t="str">
        <f>IFERROR(VLOOKUP(E55,Codici!$A$2:$B$12,2,0),"")</f>
        <v>MP-A04</v>
      </c>
      <c r="L55" s="103" t="str">
        <f>IFERROR(VLOOKUP(F55,Codici!$A$2:$B$12,2,0),"")</f>
        <v>MP-A01</v>
      </c>
      <c r="M55" s="103" t="str">
        <f>IFERROR(VLOOKUP(G55,Codici!$A$2:$B$12,2,0),"")</f>
        <v>MP-B6</v>
      </c>
      <c r="N55" s="104" t="str">
        <f>IFERROR(VLOOKUP(H55,Codici!$A$2:$B$12,2,0),"")</f>
        <v>MP-A04</v>
      </c>
      <c r="P55" s="102">
        <f>IF(J55="","",VLOOKUP(D55,Codici!$A$2:$D$12,4,0))</f>
        <v>53</v>
      </c>
      <c r="Q55" s="103">
        <f>IF(K55="","",VLOOKUP(E55,Codici!$A$2:$D$12,4,0))</f>
        <v>97</v>
      </c>
      <c r="R55" s="103">
        <f>IF(L55="","",VLOOKUP(F55,Codici!$A$2:$D$12,4,0))</f>
        <v>23</v>
      </c>
      <c r="S55" s="103">
        <f>IF(M55="","",VLOOKUP(G55,Codici!$A$2:$D$12,4,0))</f>
        <v>330</v>
      </c>
      <c r="T55" s="104">
        <f>IF(N55="","",VLOOKUP(H55,Codici!$A$2:$D$12,4,0))</f>
        <v>120</v>
      </c>
      <c r="V55" s="102">
        <f t="shared" si="9"/>
        <v>76</v>
      </c>
      <c r="W55" s="103">
        <f t="shared" si="9"/>
        <v>217</v>
      </c>
      <c r="X55" s="103">
        <f t="shared" si="9"/>
        <v>0</v>
      </c>
      <c r="Y55" s="104">
        <f t="shared" si="9"/>
        <v>330</v>
      </c>
      <c r="Z55" s="105"/>
      <c r="AA55" s="102">
        <f t="shared" si="2"/>
        <v>95</v>
      </c>
      <c r="AB55" s="103">
        <f t="shared" si="3"/>
        <v>0</v>
      </c>
      <c r="AC55" s="103">
        <f t="shared" si="4"/>
        <v>3000</v>
      </c>
      <c r="AD55" s="104">
        <f t="shared" si="5"/>
        <v>0</v>
      </c>
    </row>
    <row r="56" spans="1:30" x14ac:dyDescent="0.25">
      <c r="A56" s="122" t="str">
        <f>VLOOKUP(WEEKDAY(B56,2),Elenchi!$G$2:$H$8,2,0)</f>
        <v>Gio</v>
      </c>
      <c r="B56" s="123">
        <v>42789</v>
      </c>
      <c r="C56" s="124" t="str">
        <f>IF(OR(IFERROR(MATCH(B56,Elenchi!$B$3:$B$13,0),0),WEEKDAY(B56,2)&gt;5),"Festivo","")</f>
        <v/>
      </c>
      <c r="D56" s="125" t="s">
        <v>22</v>
      </c>
      <c r="E56" s="126" t="s">
        <v>28</v>
      </c>
      <c r="F56" s="126" t="s">
        <v>23</v>
      </c>
      <c r="G56" s="126" t="s">
        <v>30</v>
      </c>
      <c r="H56" s="127" t="s">
        <v>27</v>
      </c>
      <c r="I56" s="128"/>
      <c r="J56" s="125" t="str">
        <f>IFERROR(VLOOKUP(D56,Codici!$A$2:$B$12,2,0),"")</f>
        <v>MP-A01</v>
      </c>
      <c r="K56" s="126" t="str">
        <f>IFERROR(VLOOKUP(E56,Codici!$A$2:$B$12,2,0),"")</f>
        <v>MP-A04</v>
      </c>
      <c r="L56" s="126" t="str">
        <f>IFERROR(VLOOKUP(F56,Codici!$A$2:$B$12,2,0),"")</f>
        <v>MP-A01</v>
      </c>
      <c r="M56" s="126" t="str">
        <f>IFERROR(VLOOKUP(G56,Codici!$A$2:$B$12,2,0),"")</f>
        <v>MP-B6</v>
      </c>
      <c r="N56" s="127" t="str">
        <f>IFERROR(VLOOKUP(H56,Codici!$A$2:$B$12,2,0),"")</f>
        <v>MP-A04</v>
      </c>
      <c r="O56" s="128"/>
      <c r="P56" s="125">
        <f>IF(J56="","",VLOOKUP(D56,Codici!$A$2:$D$12,4,0))</f>
        <v>53</v>
      </c>
      <c r="Q56" s="126">
        <f>IF(K56="","",VLOOKUP(E56,Codici!$A$2:$D$12,4,0))</f>
        <v>97</v>
      </c>
      <c r="R56" s="126">
        <f>IF(L56="","",VLOOKUP(F56,Codici!$A$2:$D$12,4,0))</f>
        <v>23</v>
      </c>
      <c r="S56" s="126">
        <f>IF(M56="","",VLOOKUP(G56,Codici!$A$2:$D$12,4,0))</f>
        <v>330</v>
      </c>
      <c r="T56" s="127">
        <f>IF(N56="","",VLOOKUP(H56,Codici!$A$2:$D$12,4,0))</f>
        <v>120</v>
      </c>
      <c r="U56" s="128"/>
      <c r="V56" s="125">
        <f t="shared" si="9"/>
        <v>76</v>
      </c>
      <c r="W56" s="126">
        <f t="shared" si="9"/>
        <v>217</v>
      </c>
      <c r="X56" s="126">
        <f t="shared" si="9"/>
        <v>0</v>
      </c>
      <c r="Y56" s="127">
        <f t="shared" si="9"/>
        <v>330</v>
      </c>
      <c r="Z56" s="129"/>
      <c r="AA56" s="102">
        <f t="shared" si="2"/>
        <v>19</v>
      </c>
      <c r="AB56" s="103">
        <f t="shared" si="3"/>
        <v>0</v>
      </c>
      <c r="AC56" s="103">
        <f t="shared" si="4"/>
        <v>3000</v>
      </c>
      <c r="AD56" s="104">
        <f t="shared" si="5"/>
        <v>0</v>
      </c>
    </row>
    <row r="57" spans="1:30" x14ac:dyDescent="0.25">
      <c r="A57" s="99" t="str">
        <f>VLOOKUP(WEEKDAY(B57,2),Elenchi!$G$2:$H$8,2,0)</f>
        <v>Ven</v>
      </c>
      <c r="B57" s="100">
        <v>42790</v>
      </c>
      <c r="C57" s="101" t="str">
        <f>IF(OR(IFERROR(MATCH(B57,Elenchi!$B$3:$B$13,0),0),WEEKDAY(B57,2)&gt;5),"Festivo","")</f>
        <v/>
      </c>
      <c r="D57" s="102" t="s">
        <v>22</v>
      </c>
      <c r="E57" s="103" t="s">
        <v>28</v>
      </c>
      <c r="F57" s="103" t="s">
        <v>23</v>
      </c>
      <c r="G57" s="103" t="s">
        <v>30</v>
      </c>
      <c r="H57" s="104" t="s">
        <v>27</v>
      </c>
      <c r="J57" s="102" t="str">
        <f>IFERROR(VLOOKUP(D57,Codici!$A$2:$B$12,2,0),"")</f>
        <v>MP-A01</v>
      </c>
      <c r="K57" s="103" t="str">
        <f>IFERROR(VLOOKUP(E57,Codici!$A$2:$B$12,2,0),"")</f>
        <v>MP-A04</v>
      </c>
      <c r="L57" s="103" t="str">
        <f>IFERROR(VLOOKUP(F57,Codici!$A$2:$B$12,2,0),"")</f>
        <v>MP-A01</v>
      </c>
      <c r="M57" s="103" t="str">
        <f>IFERROR(VLOOKUP(G57,Codici!$A$2:$B$12,2,0),"")</f>
        <v>MP-B6</v>
      </c>
      <c r="N57" s="104" t="str">
        <f>IFERROR(VLOOKUP(H57,Codici!$A$2:$B$12,2,0),"")</f>
        <v>MP-A04</v>
      </c>
      <c r="P57" s="102">
        <f>IF(J57="","",VLOOKUP(D57,Codici!$A$2:$D$12,4,0))</f>
        <v>53</v>
      </c>
      <c r="Q57" s="103">
        <f>IF(K57="","",VLOOKUP(E57,Codici!$A$2:$D$12,4,0))</f>
        <v>97</v>
      </c>
      <c r="R57" s="103">
        <f>IF(L57="","",VLOOKUP(F57,Codici!$A$2:$D$12,4,0))</f>
        <v>23</v>
      </c>
      <c r="S57" s="103">
        <f>IF(M57="","",VLOOKUP(G57,Codici!$A$2:$D$12,4,0))</f>
        <v>330</v>
      </c>
      <c r="T57" s="104">
        <f>IF(N57="","",VLOOKUP(H57,Codici!$A$2:$D$12,4,0))</f>
        <v>120</v>
      </c>
      <c r="V57" s="102">
        <f t="shared" si="9"/>
        <v>76</v>
      </c>
      <c r="W57" s="103">
        <f t="shared" si="9"/>
        <v>217</v>
      </c>
      <c r="X57" s="103">
        <f t="shared" si="9"/>
        <v>0</v>
      </c>
      <c r="Y57" s="104">
        <f t="shared" si="9"/>
        <v>330</v>
      </c>
      <c r="Z57" s="105"/>
      <c r="AA57" s="102">
        <f t="shared" si="2"/>
        <v>0</v>
      </c>
      <c r="AB57" s="103">
        <f t="shared" si="3"/>
        <v>0</v>
      </c>
      <c r="AC57" s="103">
        <f t="shared" si="4"/>
        <v>3000</v>
      </c>
      <c r="AD57" s="104">
        <f t="shared" si="5"/>
        <v>0</v>
      </c>
    </row>
    <row r="58" spans="1:30" x14ac:dyDescent="0.25">
      <c r="A58" s="99" t="str">
        <f>VLOOKUP(WEEKDAY(B58,2),Elenchi!$G$2:$H$8,2,0)</f>
        <v>Sab</v>
      </c>
      <c r="B58" s="100">
        <v>42791</v>
      </c>
      <c r="C58" s="101" t="str">
        <f>IF(OR(IFERROR(MATCH(B58,Elenchi!$B$3:$B$13,0),0),WEEKDAY(B58,2)&gt;5),"Festivo","")</f>
        <v>Festivo</v>
      </c>
      <c r="D58" s="102"/>
      <c r="E58" s="103"/>
      <c r="F58" s="103"/>
      <c r="G58" s="103"/>
      <c r="H58" s="104"/>
      <c r="J58" s="102" t="str">
        <f>IFERROR(VLOOKUP(D58,Codici!$A$2:$B$12,2,0),"")</f>
        <v/>
      </c>
      <c r="K58" s="103" t="str">
        <f>IFERROR(VLOOKUP(E58,Codici!$A$2:$B$12,2,0),"")</f>
        <v/>
      </c>
      <c r="L58" s="103" t="str">
        <f>IFERROR(VLOOKUP(F58,Codici!$A$2:$B$12,2,0),"")</f>
        <v/>
      </c>
      <c r="M58" s="103" t="str">
        <f>IFERROR(VLOOKUP(G58,Codici!$A$2:$B$12,2,0),"")</f>
        <v/>
      </c>
      <c r="N58" s="104" t="str">
        <f>IFERROR(VLOOKUP(H58,Codici!$A$2:$B$12,2,0),"")</f>
        <v/>
      </c>
      <c r="P58" s="102" t="str">
        <f>IF(J58="","",VLOOKUP(D58,Codici!$A$2:$D$12,4,0))</f>
        <v/>
      </c>
      <c r="Q58" s="103" t="str">
        <f>IF(K58="","",VLOOKUP(E58,Codici!$A$2:$D$12,4,0))</f>
        <v/>
      </c>
      <c r="R58" s="103" t="str">
        <f>IF(L58="","",VLOOKUP(F58,Codici!$A$2:$D$12,4,0))</f>
        <v/>
      </c>
      <c r="S58" s="103" t="str">
        <f>IF(M58="","",VLOOKUP(G58,Codici!$A$2:$D$12,4,0))</f>
        <v/>
      </c>
      <c r="T58" s="104" t="str">
        <f>IF(N58="","",VLOOKUP(H58,Codici!$A$2:$D$12,4,0))</f>
        <v/>
      </c>
      <c r="V58" s="102">
        <f t="shared" si="9"/>
        <v>0</v>
      </c>
      <c r="W58" s="103">
        <f t="shared" si="9"/>
        <v>0</v>
      </c>
      <c r="X58" s="103">
        <f t="shared" si="9"/>
        <v>0</v>
      </c>
      <c r="Y58" s="104">
        <f t="shared" si="9"/>
        <v>0</v>
      </c>
      <c r="Z58" s="105"/>
      <c r="AA58" s="102">
        <f t="shared" si="2"/>
        <v>0</v>
      </c>
      <c r="AB58" s="103">
        <f t="shared" si="3"/>
        <v>0</v>
      </c>
      <c r="AC58" s="103">
        <f t="shared" si="4"/>
        <v>3000</v>
      </c>
      <c r="AD58" s="104">
        <f t="shared" si="5"/>
        <v>0</v>
      </c>
    </row>
    <row r="59" spans="1:30" x14ac:dyDescent="0.25">
      <c r="A59" s="99" t="str">
        <f>VLOOKUP(WEEKDAY(B59,2),Elenchi!$G$2:$H$8,2,0)</f>
        <v>Dom</v>
      </c>
      <c r="B59" s="100">
        <v>42792</v>
      </c>
      <c r="C59" s="101" t="str">
        <f>IF(OR(IFERROR(MATCH(B59,Elenchi!$B$3:$B$13,0),0),WEEKDAY(B59,2)&gt;5),"Festivo","")</f>
        <v>Festivo</v>
      </c>
      <c r="D59" s="102"/>
      <c r="E59" s="103"/>
      <c r="F59" s="103"/>
      <c r="G59" s="103"/>
      <c r="H59" s="104"/>
      <c r="J59" s="102" t="str">
        <f>IFERROR(VLOOKUP(D59,Codici!$A$2:$B$12,2,0),"")</f>
        <v/>
      </c>
      <c r="K59" s="103" t="str">
        <f>IFERROR(VLOOKUP(E59,Codici!$A$2:$B$12,2,0),"")</f>
        <v/>
      </c>
      <c r="L59" s="103" t="str">
        <f>IFERROR(VLOOKUP(F59,Codici!$A$2:$B$12,2,0),"")</f>
        <v/>
      </c>
      <c r="M59" s="103" t="str">
        <f>IFERROR(VLOOKUP(G59,Codici!$A$2:$B$12,2,0),"")</f>
        <v/>
      </c>
      <c r="N59" s="104" t="str">
        <f>IFERROR(VLOOKUP(H59,Codici!$A$2:$B$12,2,0),"")</f>
        <v/>
      </c>
      <c r="P59" s="102" t="str">
        <f>IF(J59="","",VLOOKUP(D59,Codici!$A$2:$D$12,4,0))</f>
        <v/>
      </c>
      <c r="Q59" s="103" t="str">
        <f>IF(K59="","",VLOOKUP(E59,Codici!$A$2:$D$12,4,0))</f>
        <v/>
      </c>
      <c r="R59" s="103" t="str">
        <f>IF(L59="","",VLOOKUP(F59,Codici!$A$2:$D$12,4,0))</f>
        <v/>
      </c>
      <c r="S59" s="103" t="str">
        <f>IF(M59="","",VLOOKUP(G59,Codici!$A$2:$D$12,4,0))</f>
        <v/>
      </c>
      <c r="T59" s="104" t="str">
        <f>IF(N59="","",VLOOKUP(H59,Codici!$A$2:$D$12,4,0))</f>
        <v/>
      </c>
      <c r="V59" s="102">
        <f t="shared" si="9"/>
        <v>0</v>
      </c>
      <c r="W59" s="103">
        <f t="shared" si="9"/>
        <v>0</v>
      </c>
      <c r="X59" s="103">
        <f t="shared" si="9"/>
        <v>0</v>
      </c>
      <c r="Y59" s="104">
        <f t="shared" si="9"/>
        <v>0</v>
      </c>
      <c r="Z59" s="105"/>
      <c r="AA59" s="102">
        <f t="shared" si="2"/>
        <v>0</v>
      </c>
      <c r="AB59" s="103">
        <f t="shared" si="3"/>
        <v>0</v>
      </c>
      <c r="AC59" s="103">
        <f t="shared" si="4"/>
        <v>3000</v>
      </c>
      <c r="AD59" s="104">
        <f t="shared" si="5"/>
        <v>0</v>
      </c>
    </row>
    <row r="60" spans="1:30" x14ac:dyDescent="0.25">
      <c r="A60" s="99" t="str">
        <f>VLOOKUP(WEEKDAY(B60,2),Elenchi!$G$2:$H$8,2,0)</f>
        <v>Lun</v>
      </c>
      <c r="B60" s="100">
        <v>42793</v>
      </c>
      <c r="C60" s="101" t="str">
        <f>IF(OR(IFERROR(MATCH(B60,Elenchi!$B$3:$B$13,0),0),WEEKDAY(B60,2)&gt;5),"Festivo","")</f>
        <v/>
      </c>
      <c r="D60" s="102" t="s">
        <v>22</v>
      </c>
      <c r="E60" s="103"/>
      <c r="F60" s="103"/>
      <c r="G60" s="103" t="s">
        <v>30</v>
      </c>
      <c r="H60" s="104" t="s">
        <v>27</v>
      </c>
      <c r="J60" s="102" t="str">
        <f>IFERROR(VLOOKUP(D60,Codici!$A$2:$B$12,2,0),"")</f>
        <v>MP-A01</v>
      </c>
      <c r="K60" s="103" t="str">
        <f>IFERROR(VLOOKUP(E60,Codici!$A$2:$B$12,2,0),"")</f>
        <v/>
      </c>
      <c r="L60" s="103" t="str">
        <f>IFERROR(VLOOKUP(F60,Codici!$A$2:$B$12,2,0),"")</f>
        <v/>
      </c>
      <c r="M60" s="103" t="str">
        <f>IFERROR(VLOOKUP(G60,Codici!$A$2:$B$12,2,0),"")</f>
        <v>MP-B6</v>
      </c>
      <c r="N60" s="104" t="str">
        <f>IFERROR(VLOOKUP(H60,Codici!$A$2:$B$12,2,0),"")</f>
        <v>MP-A04</v>
      </c>
      <c r="P60" s="102">
        <f>IF(J60="","",VLOOKUP(D60,Codici!$A$2:$D$12,4,0))</f>
        <v>53</v>
      </c>
      <c r="Q60" s="103" t="str">
        <f>IF(K60="","",VLOOKUP(E60,Codici!$A$2:$D$12,4,0))</f>
        <v/>
      </c>
      <c r="R60" s="103" t="str">
        <f>IF(L60="","",VLOOKUP(F60,Codici!$A$2:$D$12,4,0))</f>
        <v/>
      </c>
      <c r="S60" s="103">
        <f>IF(M60="","",VLOOKUP(G60,Codici!$A$2:$D$12,4,0))</f>
        <v>330</v>
      </c>
      <c r="T60" s="104">
        <f>IF(N60="","",VLOOKUP(H60,Codici!$A$2:$D$12,4,0))</f>
        <v>120</v>
      </c>
      <c r="V60" s="102">
        <f t="shared" si="9"/>
        <v>53</v>
      </c>
      <c r="W60" s="103">
        <f t="shared" si="9"/>
        <v>120</v>
      </c>
      <c r="X60" s="103">
        <f t="shared" si="9"/>
        <v>0</v>
      </c>
      <c r="Y60" s="104">
        <f t="shared" si="9"/>
        <v>330</v>
      </c>
      <c r="Z60" s="105"/>
      <c r="AA60" s="102">
        <f t="shared" si="2"/>
        <v>0</v>
      </c>
      <c r="AB60" s="103">
        <f t="shared" si="3"/>
        <v>0</v>
      </c>
      <c r="AC60" s="103">
        <f t="shared" si="4"/>
        <v>3000</v>
      </c>
      <c r="AD60" s="104">
        <f t="shared" si="5"/>
        <v>0</v>
      </c>
    </row>
    <row r="61" spans="1:30" x14ac:dyDescent="0.25">
      <c r="A61" s="99" t="str">
        <f>VLOOKUP(WEEKDAY(B61,2),Elenchi!$G$2:$H$8,2,0)</f>
        <v>Mar</v>
      </c>
      <c r="B61" s="100">
        <v>42794</v>
      </c>
      <c r="C61" s="101" t="str">
        <f>IF(OR(IFERROR(MATCH(B61,Elenchi!$B$3:$B$13,0),0),WEEKDAY(B61,2)&gt;5),"Festivo","")</f>
        <v/>
      </c>
      <c r="D61" s="102" t="s">
        <v>22</v>
      </c>
      <c r="E61" s="103"/>
      <c r="F61" s="103"/>
      <c r="G61" s="103" t="s">
        <v>30</v>
      </c>
      <c r="H61" s="104" t="s">
        <v>27</v>
      </c>
      <c r="J61" s="102" t="str">
        <f>IFERROR(VLOOKUP(D61,Codici!$A$2:$B$12,2,0),"")</f>
        <v>MP-A01</v>
      </c>
      <c r="K61" s="103" t="str">
        <f>IFERROR(VLOOKUP(E61,Codici!$A$2:$B$12,2,0),"")</f>
        <v/>
      </c>
      <c r="L61" s="103" t="str">
        <f>IFERROR(VLOOKUP(F61,Codici!$A$2:$B$12,2,0),"")</f>
        <v/>
      </c>
      <c r="M61" s="103" t="str">
        <f>IFERROR(VLOOKUP(G61,Codici!$A$2:$B$12,2,0),"")</f>
        <v>MP-B6</v>
      </c>
      <c r="N61" s="104" t="str">
        <f>IFERROR(VLOOKUP(H61,Codici!$A$2:$B$12,2,0),"")</f>
        <v>MP-A04</v>
      </c>
      <c r="P61" s="102">
        <f>IF(J61="","",VLOOKUP(D61,Codici!$A$2:$D$12,4,0))</f>
        <v>53</v>
      </c>
      <c r="Q61" s="103" t="str">
        <f>IF(K61="","",VLOOKUP(E61,Codici!$A$2:$D$12,4,0))</f>
        <v/>
      </c>
      <c r="R61" s="103" t="str">
        <f>IF(L61="","",VLOOKUP(F61,Codici!$A$2:$D$12,4,0))</f>
        <v/>
      </c>
      <c r="S61" s="103">
        <f>IF(M61="","",VLOOKUP(G61,Codici!$A$2:$D$12,4,0))</f>
        <v>330</v>
      </c>
      <c r="T61" s="104">
        <f>IF(N61="","",VLOOKUP(H61,Codici!$A$2:$D$12,4,0))</f>
        <v>120</v>
      </c>
      <c r="V61" s="102">
        <f t="shared" si="9"/>
        <v>53</v>
      </c>
      <c r="W61" s="103">
        <f t="shared" si="9"/>
        <v>120</v>
      </c>
      <c r="X61" s="103">
        <f t="shared" si="9"/>
        <v>0</v>
      </c>
      <c r="Y61" s="104">
        <f t="shared" si="9"/>
        <v>330</v>
      </c>
      <c r="Z61" s="105"/>
      <c r="AA61" s="102">
        <f t="shared" si="2"/>
        <v>0</v>
      </c>
      <c r="AB61" s="103">
        <f t="shared" si="3"/>
        <v>0</v>
      </c>
      <c r="AC61" s="103">
        <f t="shared" si="4"/>
        <v>3000</v>
      </c>
      <c r="AD61" s="104">
        <f t="shared" si="5"/>
        <v>0</v>
      </c>
    </row>
    <row r="62" spans="1:30" x14ac:dyDescent="0.25">
      <c r="A62" s="99" t="str">
        <f>VLOOKUP(WEEKDAY(B62,2),Elenchi!$G$2:$H$8,2,0)</f>
        <v>Mer</v>
      </c>
      <c r="B62" s="100">
        <v>42795</v>
      </c>
      <c r="C62" s="101" t="str">
        <f>IF(OR(IFERROR(MATCH(B62,Elenchi!$B$3:$B$13,0),0),WEEKDAY(B62,2)&gt;5),"Festivo","")</f>
        <v/>
      </c>
      <c r="D62" s="102" t="s">
        <v>22</v>
      </c>
      <c r="E62" s="103"/>
      <c r="F62" s="103"/>
      <c r="G62" s="103" t="s">
        <v>30</v>
      </c>
      <c r="H62" s="104" t="s">
        <v>27</v>
      </c>
      <c r="J62" s="102" t="str">
        <f>IFERROR(VLOOKUP(D62,Codici!$A$2:$B$12,2,0),"")</f>
        <v>MP-A01</v>
      </c>
      <c r="K62" s="103" t="str">
        <f>IFERROR(VLOOKUP(E62,Codici!$A$2:$B$12,2,0),"")</f>
        <v/>
      </c>
      <c r="L62" s="103" t="str">
        <f>IFERROR(VLOOKUP(F62,Codici!$A$2:$B$12,2,0),"")</f>
        <v/>
      </c>
      <c r="M62" s="103" t="str">
        <f>IFERROR(VLOOKUP(G62,Codici!$A$2:$B$12,2,0),"")</f>
        <v>MP-B6</v>
      </c>
      <c r="N62" s="104" t="str">
        <f>IFERROR(VLOOKUP(H62,Codici!$A$2:$B$12,2,0),"")</f>
        <v>MP-A04</v>
      </c>
      <c r="P62" s="102">
        <f>IF(J62="","",VLOOKUP(D62,Codici!$A$2:$D$12,4,0))</f>
        <v>53</v>
      </c>
      <c r="Q62" s="103" t="str">
        <f>IF(K62="","",VLOOKUP(E62,Codici!$A$2:$D$12,4,0))</f>
        <v/>
      </c>
      <c r="R62" s="103" t="str">
        <f>IF(L62="","",VLOOKUP(F62,Codici!$A$2:$D$12,4,0))</f>
        <v/>
      </c>
      <c r="S62" s="103">
        <f>IF(M62="","",VLOOKUP(G62,Codici!$A$2:$D$12,4,0))</f>
        <v>330</v>
      </c>
      <c r="T62" s="104">
        <f>IF(N62="","",VLOOKUP(H62,Codici!$A$2:$D$12,4,0))</f>
        <v>120</v>
      </c>
      <c r="V62" s="102">
        <f t="shared" si="9"/>
        <v>53</v>
      </c>
      <c r="W62" s="103">
        <f t="shared" si="9"/>
        <v>120</v>
      </c>
      <c r="X62" s="103">
        <f t="shared" si="9"/>
        <v>0</v>
      </c>
      <c r="Y62" s="104">
        <f t="shared" si="9"/>
        <v>330</v>
      </c>
      <c r="Z62" s="105"/>
      <c r="AA62" s="102">
        <f t="shared" si="2"/>
        <v>0</v>
      </c>
      <c r="AB62" s="103">
        <f t="shared" si="3"/>
        <v>0</v>
      </c>
      <c r="AC62" s="103">
        <f t="shared" si="4"/>
        <v>3000</v>
      </c>
      <c r="AD62" s="104">
        <f t="shared" si="5"/>
        <v>0</v>
      </c>
    </row>
    <row r="63" spans="1:30" x14ac:dyDescent="0.25">
      <c r="A63" s="99" t="str">
        <f>VLOOKUP(WEEKDAY(B63,2),Elenchi!$G$2:$H$8,2,0)</f>
        <v>Gio</v>
      </c>
      <c r="B63" s="100">
        <v>42796</v>
      </c>
      <c r="C63" s="101" t="str">
        <f>IF(OR(IFERROR(MATCH(B63,Elenchi!$B$3:$B$13,0),0),WEEKDAY(B63,2)&gt;5),"Festivo","")</f>
        <v/>
      </c>
      <c r="D63" s="102" t="s">
        <v>22</v>
      </c>
      <c r="E63" s="103"/>
      <c r="F63" s="103"/>
      <c r="G63" s="103" t="s">
        <v>30</v>
      </c>
      <c r="H63" s="104" t="s">
        <v>27</v>
      </c>
      <c r="J63" s="102" t="str">
        <f>IFERROR(VLOOKUP(D63,Codici!$A$2:$B$12,2,0),"")</f>
        <v>MP-A01</v>
      </c>
      <c r="K63" s="103" t="str">
        <f>IFERROR(VLOOKUP(E63,Codici!$A$2:$B$12,2,0),"")</f>
        <v/>
      </c>
      <c r="L63" s="103" t="str">
        <f>IFERROR(VLOOKUP(F63,Codici!$A$2:$B$12,2,0),"")</f>
        <v/>
      </c>
      <c r="M63" s="103" t="str">
        <f>IFERROR(VLOOKUP(G63,Codici!$A$2:$B$12,2,0),"")</f>
        <v>MP-B6</v>
      </c>
      <c r="N63" s="104" t="str">
        <f>IFERROR(VLOOKUP(H63,Codici!$A$2:$B$12,2,0),"")</f>
        <v>MP-A04</v>
      </c>
      <c r="P63" s="102">
        <f>IF(J63="","",VLOOKUP(D63,Codici!$A$2:$D$12,4,0))</f>
        <v>53</v>
      </c>
      <c r="Q63" s="103" t="str">
        <f>IF(K63="","",VLOOKUP(E63,Codici!$A$2:$D$12,4,0))</f>
        <v/>
      </c>
      <c r="R63" s="103" t="str">
        <f>IF(L63="","",VLOOKUP(F63,Codici!$A$2:$D$12,4,0))</f>
        <v/>
      </c>
      <c r="S63" s="103">
        <f>IF(M63="","",VLOOKUP(G63,Codici!$A$2:$D$12,4,0))</f>
        <v>330</v>
      </c>
      <c r="T63" s="104">
        <f>IF(N63="","",VLOOKUP(H63,Codici!$A$2:$D$12,4,0))</f>
        <v>120</v>
      </c>
      <c r="V63" s="102">
        <f t="shared" si="9"/>
        <v>53</v>
      </c>
      <c r="W63" s="103">
        <f t="shared" si="9"/>
        <v>120</v>
      </c>
      <c r="X63" s="103">
        <f t="shared" si="9"/>
        <v>0</v>
      </c>
      <c r="Y63" s="104">
        <f t="shared" si="9"/>
        <v>330</v>
      </c>
      <c r="Z63" s="105"/>
      <c r="AA63" s="102">
        <f t="shared" si="2"/>
        <v>0</v>
      </c>
      <c r="AB63" s="103">
        <f t="shared" si="3"/>
        <v>0</v>
      </c>
      <c r="AC63" s="103">
        <f t="shared" si="4"/>
        <v>3000</v>
      </c>
      <c r="AD63" s="104">
        <f t="shared" si="5"/>
        <v>0</v>
      </c>
    </row>
    <row r="64" spans="1:30" x14ac:dyDescent="0.25">
      <c r="A64" s="99" t="str">
        <f>VLOOKUP(WEEKDAY(B64,2),Elenchi!$G$2:$H$8,2,0)</f>
        <v>Ven</v>
      </c>
      <c r="B64" s="100">
        <v>42797</v>
      </c>
      <c r="C64" s="101" t="str">
        <f>IF(OR(IFERROR(MATCH(B64,Elenchi!$B$3:$B$13,0),0),WEEKDAY(B64,2)&gt;5),"Festivo","")</f>
        <v/>
      </c>
      <c r="D64" s="102" t="s">
        <v>22</v>
      </c>
      <c r="E64" s="103"/>
      <c r="F64" s="103"/>
      <c r="G64" s="103" t="s">
        <v>30</v>
      </c>
      <c r="H64" s="104" t="s">
        <v>27</v>
      </c>
      <c r="J64" s="102" t="str">
        <f>IFERROR(VLOOKUP(D64,Codici!$A$2:$B$12,2,0),"")</f>
        <v>MP-A01</v>
      </c>
      <c r="K64" s="103" t="str">
        <f>IFERROR(VLOOKUP(E64,Codici!$A$2:$B$12,2,0),"")</f>
        <v/>
      </c>
      <c r="L64" s="103" t="str">
        <f>IFERROR(VLOOKUP(F64,Codici!$A$2:$B$12,2,0),"")</f>
        <v/>
      </c>
      <c r="M64" s="103" t="str">
        <f>IFERROR(VLOOKUP(G64,Codici!$A$2:$B$12,2,0),"")</f>
        <v>MP-B6</v>
      </c>
      <c r="N64" s="104" t="str">
        <f>IFERROR(VLOOKUP(H64,Codici!$A$2:$B$12,2,0),"")</f>
        <v>MP-A04</v>
      </c>
      <c r="P64" s="102">
        <f>IF(J64="","",VLOOKUP(D64,Codici!$A$2:$D$12,4,0))</f>
        <v>53</v>
      </c>
      <c r="Q64" s="103" t="str">
        <f>IF(K64="","",VLOOKUP(E64,Codici!$A$2:$D$12,4,0))</f>
        <v/>
      </c>
      <c r="R64" s="103" t="str">
        <f>IF(L64="","",VLOOKUP(F64,Codici!$A$2:$D$12,4,0))</f>
        <v/>
      </c>
      <c r="S64" s="103">
        <f>IF(M64="","",VLOOKUP(G64,Codici!$A$2:$D$12,4,0))</f>
        <v>330</v>
      </c>
      <c r="T64" s="104">
        <f>IF(N64="","",VLOOKUP(H64,Codici!$A$2:$D$12,4,0))</f>
        <v>120</v>
      </c>
      <c r="V64" s="102">
        <f t="shared" si="9"/>
        <v>53</v>
      </c>
      <c r="W64" s="103">
        <f t="shared" si="9"/>
        <v>120</v>
      </c>
      <c r="X64" s="103">
        <f t="shared" si="9"/>
        <v>0</v>
      </c>
      <c r="Y64" s="104">
        <f t="shared" si="9"/>
        <v>330</v>
      </c>
      <c r="Z64" s="105"/>
      <c r="AA64" s="102">
        <f t="shared" si="2"/>
        <v>0</v>
      </c>
      <c r="AB64" s="103">
        <f t="shared" si="3"/>
        <v>0</v>
      </c>
      <c r="AC64" s="103">
        <f t="shared" si="4"/>
        <v>3000</v>
      </c>
      <c r="AD64" s="104">
        <f t="shared" si="5"/>
        <v>0</v>
      </c>
    </row>
    <row r="65" spans="1:30" x14ac:dyDescent="0.25">
      <c r="A65" s="99" t="str">
        <f>VLOOKUP(WEEKDAY(B65,2),Elenchi!$G$2:$H$8,2,0)</f>
        <v>Sab</v>
      </c>
      <c r="B65" s="100">
        <v>42798</v>
      </c>
      <c r="C65" s="101" t="str">
        <f>IF(OR(IFERROR(MATCH(B65,Elenchi!$B$3:$B$13,0),0),WEEKDAY(B65,2)&gt;5),"Festivo","")</f>
        <v>Festivo</v>
      </c>
      <c r="D65" s="102"/>
      <c r="E65" s="103"/>
      <c r="F65" s="103"/>
      <c r="G65" s="103"/>
      <c r="H65" s="104"/>
      <c r="J65" s="102" t="str">
        <f>IFERROR(VLOOKUP(D65,Codici!$A$2:$B$12,2,0),"")</f>
        <v/>
      </c>
      <c r="K65" s="103" t="str">
        <f>IFERROR(VLOOKUP(E65,Codici!$A$2:$B$12,2,0),"")</f>
        <v/>
      </c>
      <c r="L65" s="103" t="str">
        <f>IFERROR(VLOOKUP(F65,Codici!$A$2:$B$12,2,0),"")</f>
        <v/>
      </c>
      <c r="M65" s="103" t="str">
        <f>IFERROR(VLOOKUP(G65,Codici!$A$2:$B$12,2,0),"")</f>
        <v/>
      </c>
      <c r="N65" s="104" t="str">
        <f>IFERROR(VLOOKUP(H65,Codici!$A$2:$B$12,2,0),"")</f>
        <v/>
      </c>
      <c r="P65" s="102" t="str">
        <f>IF(J65="","",VLOOKUP(D65,Codici!$A$2:$D$12,4,0))</f>
        <v/>
      </c>
      <c r="Q65" s="103" t="str">
        <f>IF(K65="","",VLOOKUP(E65,Codici!$A$2:$D$12,4,0))</f>
        <v/>
      </c>
      <c r="R65" s="103" t="str">
        <f>IF(L65="","",VLOOKUP(F65,Codici!$A$2:$D$12,4,0))</f>
        <v/>
      </c>
      <c r="S65" s="103" t="str">
        <f>IF(M65="","",VLOOKUP(G65,Codici!$A$2:$D$12,4,0))</f>
        <v/>
      </c>
      <c r="T65" s="104" t="str">
        <f>IF(N65="","",VLOOKUP(H65,Codici!$A$2:$D$12,4,0))</f>
        <v/>
      </c>
      <c r="V65" s="102">
        <f t="shared" si="9"/>
        <v>0</v>
      </c>
      <c r="W65" s="103">
        <f t="shared" si="9"/>
        <v>0</v>
      </c>
      <c r="X65" s="103">
        <f t="shared" si="9"/>
        <v>0</v>
      </c>
      <c r="Y65" s="104">
        <f t="shared" si="9"/>
        <v>0</v>
      </c>
      <c r="Z65" s="105"/>
      <c r="AA65" s="102">
        <f t="shared" si="2"/>
        <v>0</v>
      </c>
      <c r="AB65" s="103">
        <f t="shared" si="3"/>
        <v>0</v>
      </c>
      <c r="AC65" s="103">
        <f t="shared" si="4"/>
        <v>3000</v>
      </c>
      <c r="AD65" s="104">
        <f t="shared" si="5"/>
        <v>0</v>
      </c>
    </row>
    <row r="66" spans="1:30" x14ac:dyDescent="0.25">
      <c r="A66" s="99" t="str">
        <f>VLOOKUP(WEEKDAY(B66,2),Elenchi!$G$2:$H$8,2,0)</f>
        <v>Dom</v>
      </c>
      <c r="B66" s="100">
        <v>42799</v>
      </c>
      <c r="C66" s="101" t="str">
        <f>IF(OR(IFERROR(MATCH(B66,Elenchi!$B$3:$B$13,0),0),WEEKDAY(B66,2)&gt;5),"Festivo","")</f>
        <v>Festivo</v>
      </c>
      <c r="D66" s="102"/>
      <c r="E66" s="103"/>
      <c r="F66" s="103"/>
      <c r="G66" s="103"/>
      <c r="H66" s="104"/>
      <c r="J66" s="102" t="str">
        <f>IFERROR(VLOOKUP(D66,Codici!$A$2:$B$12,2,0),"")</f>
        <v/>
      </c>
      <c r="K66" s="103" t="str">
        <f>IFERROR(VLOOKUP(E66,Codici!$A$2:$B$12,2,0),"")</f>
        <v/>
      </c>
      <c r="L66" s="103" t="str">
        <f>IFERROR(VLOOKUP(F66,Codici!$A$2:$B$12,2,0),"")</f>
        <v/>
      </c>
      <c r="M66" s="103" t="str">
        <f>IFERROR(VLOOKUP(G66,Codici!$A$2:$B$12,2,0),"")</f>
        <v/>
      </c>
      <c r="N66" s="104" t="str">
        <f>IFERROR(VLOOKUP(H66,Codici!$A$2:$B$12,2,0),"")</f>
        <v/>
      </c>
      <c r="P66" s="102" t="str">
        <f>IF(J66="","",VLOOKUP(D66,Codici!$A$2:$D$12,4,0))</f>
        <v/>
      </c>
      <c r="Q66" s="103" t="str">
        <f>IF(K66="","",VLOOKUP(E66,Codici!$A$2:$D$12,4,0))</f>
        <v/>
      </c>
      <c r="R66" s="103" t="str">
        <f>IF(L66="","",VLOOKUP(F66,Codici!$A$2:$D$12,4,0))</f>
        <v/>
      </c>
      <c r="S66" s="103" t="str">
        <f>IF(M66="","",VLOOKUP(G66,Codici!$A$2:$D$12,4,0))</f>
        <v/>
      </c>
      <c r="T66" s="104" t="str">
        <f>IF(N66="","",VLOOKUP(H66,Codici!$A$2:$D$12,4,0))</f>
        <v/>
      </c>
      <c r="V66" s="102">
        <f t="shared" si="9"/>
        <v>0</v>
      </c>
      <c r="W66" s="103">
        <f t="shared" si="9"/>
        <v>0</v>
      </c>
      <c r="X66" s="103">
        <f t="shared" si="9"/>
        <v>0</v>
      </c>
      <c r="Y66" s="104">
        <f t="shared" si="9"/>
        <v>0</v>
      </c>
      <c r="Z66" s="105"/>
      <c r="AA66" s="102">
        <f t="shared" si="2"/>
        <v>0</v>
      </c>
      <c r="AB66" s="103">
        <f t="shared" si="3"/>
        <v>0</v>
      </c>
      <c r="AC66" s="103">
        <f t="shared" si="4"/>
        <v>3000</v>
      </c>
      <c r="AD66" s="104">
        <f t="shared" si="5"/>
        <v>0</v>
      </c>
    </row>
    <row r="67" spans="1:30" x14ac:dyDescent="0.25">
      <c r="A67" s="99" t="str">
        <f>VLOOKUP(WEEKDAY(B67,2),Elenchi!$G$2:$H$8,2,0)</f>
        <v>Lun</v>
      </c>
      <c r="B67" s="100">
        <v>42800</v>
      </c>
      <c r="C67" s="101" t="str">
        <f>IF(OR(IFERROR(MATCH(B67,Elenchi!$B$3:$B$13,0),0),WEEKDAY(B67,2)&gt;5),"Festivo","")</f>
        <v/>
      </c>
      <c r="D67" s="102" t="s">
        <v>22</v>
      </c>
      <c r="E67" s="103"/>
      <c r="F67" s="103"/>
      <c r="G67" s="103"/>
      <c r="H67" s="104"/>
      <c r="J67" s="102" t="str">
        <f>IFERROR(VLOOKUP(D67,Codici!$A$2:$B$12,2,0),"")</f>
        <v>MP-A01</v>
      </c>
      <c r="K67" s="103" t="str">
        <f>IFERROR(VLOOKUP(E67,Codici!$A$2:$B$12,2,0),"")</f>
        <v/>
      </c>
      <c r="L67" s="103" t="str">
        <f>IFERROR(VLOOKUP(F67,Codici!$A$2:$B$12,2,0),"")</f>
        <v/>
      </c>
      <c r="M67" s="103" t="str">
        <f>IFERROR(VLOOKUP(G67,Codici!$A$2:$B$12,2,0),"")</f>
        <v/>
      </c>
      <c r="N67" s="104" t="str">
        <f>IFERROR(VLOOKUP(H67,Codici!$A$2:$B$12,2,0),"")</f>
        <v/>
      </c>
      <c r="P67" s="102">
        <f>IF(J67="","",VLOOKUP(D67,Codici!$A$2:$D$12,4,0))</f>
        <v>53</v>
      </c>
      <c r="Q67" s="103" t="str">
        <f>IF(K67="","",VLOOKUP(E67,Codici!$A$2:$D$12,4,0))</f>
        <v/>
      </c>
      <c r="R67" s="103" t="str">
        <f>IF(L67="","",VLOOKUP(F67,Codici!$A$2:$D$12,4,0))</f>
        <v/>
      </c>
      <c r="S67" s="103" t="str">
        <f>IF(M67="","",VLOOKUP(G67,Codici!$A$2:$D$12,4,0))</f>
        <v/>
      </c>
      <c r="T67" s="104" t="str">
        <f>IF(N67="","",VLOOKUP(H67,Codici!$A$2:$D$12,4,0))</f>
        <v/>
      </c>
      <c r="V67" s="102">
        <f t="shared" si="9"/>
        <v>53</v>
      </c>
      <c r="W67" s="103">
        <f t="shared" si="9"/>
        <v>0</v>
      </c>
      <c r="X67" s="103">
        <f t="shared" si="9"/>
        <v>0</v>
      </c>
      <c r="Y67" s="104">
        <f t="shared" si="9"/>
        <v>0</v>
      </c>
      <c r="Z67" s="105"/>
      <c r="AA67" s="102">
        <f t="shared" si="2"/>
        <v>0</v>
      </c>
      <c r="AB67" s="103">
        <f t="shared" si="3"/>
        <v>0</v>
      </c>
      <c r="AC67" s="103">
        <f t="shared" si="4"/>
        <v>3000</v>
      </c>
      <c r="AD67" s="104">
        <f t="shared" si="5"/>
        <v>0</v>
      </c>
    </row>
    <row r="68" spans="1:30" x14ac:dyDescent="0.25">
      <c r="A68" s="99" t="str">
        <f>VLOOKUP(WEEKDAY(B68,2),Elenchi!$G$2:$H$8,2,0)</f>
        <v>Mar</v>
      </c>
      <c r="B68" s="100">
        <v>42801</v>
      </c>
      <c r="C68" s="101" t="str">
        <f>IF(OR(IFERROR(MATCH(B68,Elenchi!$B$3:$B$13,0),0),WEEKDAY(B68,2)&gt;5),"Festivo","")</f>
        <v/>
      </c>
      <c r="D68" s="102" t="s">
        <v>22</v>
      </c>
      <c r="E68" s="103"/>
      <c r="F68" s="103"/>
      <c r="G68" s="103"/>
      <c r="H68" s="104"/>
      <c r="J68" s="102" t="str">
        <f>IFERROR(VLOOKUP(D68,Codici!$A$2:$B$12,2,0),"")</f>
        <v>MP-A01</v>
      </c>
      <c r="K68" s="103" t="str">
        <f>IFERROR(VLOOKUP(E68,Codici!$A$2:$B$12,2,0),"")</f>
        <v/>
      </c>
      <c r="L68" s="103" t="str">
        <f>IFERROR(VLOOKUP(F68,Codici!$A$2:$B$12,2,0),"")</f>
        <v/>
      </c>
      <c r="M68" s="103" t="str">
        <f>IFERROR(VLOOKUP(G68,Codici!$A$2:$B$12,2,0),"")</f>
        <v/>
      </c>
      <c r="N68" s="104" t="str">
        <f>IFERROR(VLOOKUP(H68,Codici!$A$2:$B$12,2,0),"")</f>
        <v/>
      </c>
      <c r="P68" s="102">
        <f>IF(J68="","",VLOOKUP(D68,Codici!$A$2:$D$12,4,0))</f>
        <v>53</v>
      </c>
      <c r="Q68" s="103" t="str">
        <f>IF(K68="","",VLOOKUP(E68,Codici!$A$2:$D$12,4,0))</f>
        <v/>
      </c>
      <c r="R68" s="103" t="str">
        <f>IF(L68="","",VLOOKUP(F68,Codici!$A$2:$D$12,4,0))</f>
        <v/>
      </c>
      <c r="S68" s="103" t="str">
        <f>IF(M68="","",VLOOKUP(G68,Codici!$A$2:$D$12,4,0))</f>
        <v/>
      </c>
      <c r="T68" s="104" t="str">
        <f>IF(N68="","",VLOOKUP(H68,Codici!$A$2:$D$12,4,0))</f>
        <v/>
      </c>
      <c r="V68" s="102">
        <f t="shared" si="9"/>
        <v>53</v>
      </c>
      <c r="W68" s="103">
        <f t="shared" si="9"/>
        <v>0</v>
      </c>
      <c r="X68" s="103">
        <f t="shared" si="9"/>
        <v>0</v>
      </c>
      <c r="Y68" s="104">
        <f t="shared" si="9"/>
        <v>0</v>
      </c>
      <c r="Z68" s="105"/>
      <c r="AA68" s="102">
        <f t="shared" si="2"/>
        <v>0</v>
      </c>
      <c r="AB68" s="103">
        <f t="shared" si="3"/>
        <v>0</v>
      </c>
      <c r="AC68" s="103">
        <f t="shared" si="4"/>
        <v>3000</v>
      </c>
      <c r="AD68" s="104">
        <f t="shared" si="5"/>
        <v>0</v>
      </c>
    </row>
    <row r="69" spans="1:30" x14ac:dyDescent="0.25">
      <c r="A69" s="99" t="str">
        <f>VLOOKUP(WEEKDAY(B69,2),Elenchi!$G$2:$H$8,2,0)</f>
        <v>Mer</v>
      </c>
      <c r="B69" s="100">
        <v>42802</v>
      </c>
      <c r="C69" s="101" t="str">
        <f>IF(OR(IFERROR(MATCH(B69,Elenchi!$B$3:$B$13,0),0),WEEKDAY(B69,2)&gt;5),"Festivo","")</f>
        <v/>
      </c>
      <c r="D69" s="102" t="s">
        <v>22</v>
      </c>
      <c r="E69" s="103"/>
      <c r="F69" s="103"/>
      <c r="G69" s="103"/>
      <c r="H69" s="104"/>
      <c r="J69" s="102" t="str">
        <f>IFERROR(VLOOKUP(D69,Codici!$A$2:$B$12,2,0),"")</f>
        <v>MP-A01</v>
      </c>
      <c r="K69" s="103" t="str">
        <f>IFERROR(VLOOKUP(E69,Codici!$A$2:$B$12,2,0),"")</f>
        <v/>
      </c>
      <c r="L69" s="103" t="str">
        <f>IFERROR(VLOOKUP(F69,Codici!$A$2:$B$12,2,0),"")</f>
        <v/>
      </c>
      <c r="M69" s="103" t="str">
        <f>IFERROR(VLOOKUP(G69,Codici!$A$2:$B$12,2,0),"")</f>
        <v/>
      </c>
      <c r="N69" s="104" t="str">
        <f>IFERROR(VLOOKUP(H69,Codici!$A$2:$B$12,2,0),"")</f>
        <v/>
      </c>
      <c r="P69" s="102">
        <f>IF(J69="","",VLOOKUP(D69,Codici!$A$2:$D$12,4,0))</f>
        <v>53</v>
      </c>
      <c r="Q69" s="103" t="str">
        <f>IF(K69="","",VLOOKUP(E69,Codici!$A$2:$D$12,4,0))</f>
        <v/>
      </c>
      <c r="R69" s="103" t="str">
        <f>IF(L69="","",VLOOKUP(F69,Codici!$A$2:$D$12,4,0))</f>
        <v/>
      </c>
      <c r="S69" s="103" t="str">
        <f>IF(M69="","",VLOOKUP(G69,Codici!$A$2:$D$12,4,0))</f>
        <v/>
      </c>
      <c r="T69" s="104" t="str">
        <f>IF(N69="","",VLOOKUP(H69,Codici!$A$2:$D$12,4,0))</f>
        <v/>
      </c>
      <c r="V69" s="102">
        <f t="shared" si="9"/>
        <v>53</v>
      </c>
      <c r="W69" s="103">
        <f t="shared" si="9"/>
        <v>0</v>
      </c>
      <c r="X69" s="103">
        <f t="shared" si="9"/>
        <v>0</v>
      </c>
      <c r="Y69" s="104">
        <f t="shared" si="9"/>
        <v>0</v>
      </c>
      <c r="Z69" s="105"/>
      <c r="AA69" s="102">
        <f t="shared" ref="AA69:AA92" si="10">IF(AA68-V69&lt;=0,0,AA68-V69)</f>
        <v>0</v>
      </c>
      <c r="AB69" s="103">
        <f t="shared" ref="AB69:AB92" si="11">IF(AB68-W69&lt;=0,0,AB68-W69)</f>
        <v>0</v>
      </c>
      <c r="AC69" s="103">
        <f t="shared" ref="AC69:AD92" si="12">IF(AC68-X69&lt;=0,0,AC68-X69)</f>
        <v>3000</v>
      </c>
      <c r="AD69" s="104">
        <f t="shared" si="12"/>
        <v>0</v>
      </c>
    </row>
    <row r="70" spans="1:30" x14ac:dyDescent="0.25">
      <c r="A70" s="99" t="str">
        <f>VLOOKUP(WEEKDAY(B70,2),Elenchi!$G$2:$H$8,2,0)</f>
        <v>Gio</v>
      </c>
      <c r="B70" s="100">
        <v>42803</v>
      </c>
      <c r="C70" s="101" t="str">
        <f>IF(OR(IFERROR(MATCH(B70,Elenchi!$B$3:$B$13,0),0),WEEKDAY(B70,2)&gt;5),"Festivo","")</f>
        <v/>
      </c>
      <c r="D70" s="102" t="s">
        <v>22</v>
      </c>
      <c r="E70" s="103"/>
      <c r="F70" s="103"/>
      <c r="G70" s="103"/>
      <c r="H70" s="104"/>
      <c r="J70" s="102" t="str">
        <f>IFERROR(VLOOKUP(D70,Codici!$A$2:$B$12,2,0),"")</f>
        <v>MP-A01</v>
      </c>
      <c r="K70" s="103" t="str">
        <f>IFERROR(VLOOKUP(E70,Codici!$A$2:$B$12,2,0),"")</f>
        <v/>
      </c>
      <c r="L70" s="103" t="str">
        <f>IFERROR(VLOOKUP(F70,Codici!$A$2:$B$12,2,0),"")</f>
        <v/>
      </c>
      <c r="M70" s="103" t="str">
        <f>IFERROR(VLOOKUP(G70,Codici!$A$2:$B$12,2,0),"")</f>
        <v/>
      </c>
      <c r="N70" s="104" t="str">
        <f>IFERROR(VLOOKUP(H70,Codici!$A$2:$B$12,2,0),"")</f>
        <v/>
      </c>
      <c r="P70" s="102">
        <f>IF(J70="","",VLOOKUP(D70,Codici!$A$2:$D$12,4,0))</f>
        <v>53</v>
      </c>
      <c r="Q70" s="103" t="str">
        <f>IF(K70="","",VLOOKUP(E70,Codici!$A$2:$D$12,4,0))</f>
        <v/>
      </c>
      <c r="R70" s="103" t="str">
        <f>IF(L70="","",VLOOKUP(F70,Codici!$A$2:$D$12,4,0))</f>
        <v/>
      </c>
      <c r="S70" s="103" t="str">
        <f>IF(M70="","",VLOOKUP(G70,Codici!$A$2:$D$12,4,0))</f>
        <v/>
      </c>
      <c r="T70" s="104" t="str">
        <f>IF(N70="","",VLOOKUP(H70,Codici!$A$2:$D$12,4,0))</f>
        <v/>
      </c>
      <c r="V70" s="102">
        <f t="shared" si="9"/>
        <v>53</v>
      </c>
      <c r="W70" s="103">
        <f t="shared" si="9"/>
        <v>0</v>
      </c>
      <c r="X70" s="103">
        <f t="shared" si="9"/>
        <v>0</v>
      </c>
      <c r="Y70" s="104">
        <f t="shared" si="9"/>
        <v>0</v>
      </c>
      <c r="Z70" s="105"/>
      <c r="AA70" s="102">
        <f t="shared" si="10"/>
        <v>0</v>
      </c>
      <c r="AB70" s="103">
        <f t="shared" si="11"/>
        <v>0</v>
      </c>
      <c r="AC70" s="103">
        <f t="shared" si="12"/>
        <v>3000</v>
      </c>
      <c r="AD70" s="104">
        <f t="shared" si="12"/>
        <v>0</v>
      </c>
    </row>
    <row r="71" spans="1:30" x14ac:dyDescent="0.25">
      <c r="A71" s="99" t="str">
        <f>VLOOKUP(WEEKDAY(B71,2),Elenchi!$G$2:$H$8,2,0)</f>
        <v>Ven</v>
      </c>
      <c r="B71" s="100">
        <v>42804</v>
      </c>
      <c r="C71" s="101" t="str">
        <f>IF(OR(IFERROR(MATCH(B71,Elenchi!$B$3:$B$13,0),0),WEEKDAY(B71,2)&gt;5),"Festivo","")</f>
        <v/>
      </c>
      <c r="D71" s="102" t="s">
        <v>22</v>
      </c>
      <c r="E71" s="103"/>
      <c r="F71" s="103"/>
      <c r="G71" s="103"/>
      <c r="H71" s="104"/>
      <c r="J71" s="102" t="str">
        <f>IFERROR(VLOOKUP(D71,Codici!$A$2:$B$12,2,0),"")</f>
        <v>MP-A01</v>
      </c>
      <c r="K71" s="103" t="str">
        <f>IFERROR(VLOOKUP(E71,Codici!$A$2:$B$12,2,0),"")</f>
        <v/>
      </c>
      <c r="L71" s="103" t="str">
        <f>IFERROR(VLOOKUP(F71,Codici!$A$2:$B$12,2,0),"")</f>
        <v/>
      </c>
      <c r="M71" s="103" t="str">
        <f>IFERROR(VLOOKUP(G71,Codici!$A$2:$B$12,2,0),"")</f>
        <v/>
      </c>
      <c r="N71" s="104" t="str">
        <f>IFERROR(VLOOKUP(H71,Codici!$A$2:$B$12,2,0),"")</f>
        <v/>
      </c>
      <c r="P71" s="102">
        <f>IF(J71="","",VLOOKUP(D71,Codici!$A$2:$D$12,4,0))</f>
        <v>53</v>
      </c>
      <c r="Q71" s="103" t="str">
        <f>IF(K71="","",VLOOKUP(E71,Codici!$A$2:$D$12,4,0))</f>
        <v/>
      </c>
      <c r="R71" s="103" t="str">
        <f>IF(L71="","",VLOOKUP(F71,Codici!$A$2:$D$12,4,0))</f>
        <v/>
      </c>
      <c r="S71" s="103" t="str">
        <f>IF(M71="","",VLOOKUP(G71,Codici!$A$2:$D$12,4,0))</f>
        <v/>
      </c>
      <c r="T71" s="104" t="str">
        <f>IF(N71="","",VLOOKUP(H71,Codici!$A$2:$D$12,4,0))</f>
        <v/>
      </c>
      <c r="V71" s="102">
        <f t="shared" si="9"/>
        <v>53</v>
      </c>
      <c r="W71" s="103">
        <f t="shared" si="9"/>
        <v>0</v>
      </c>
      <c r="X71" s="103">
        <f t="shared" si="9"/>
        <v>0</v>
      </c>
      <c r="Y71" s="104">
        <f t="shared" si="9"/>
        <v>0</v>
      </c>
      <c r="Z71" s="105"/>
      <c r="AA71" s="102">
        <f t="shared" si="10"/>
        <v>0</v>
      </c>
      <c r="AB71" s="103">
        <f t="shared" si="11"/>
        <v>0</v>
      </c>
      <c r="AC71" s="103">
        <f t="shared" si="12"/>
        <v>3000</v>
      </c>
      <c r="AD71" s="104">
        <f t="shared" si="12"/>
        <v>0</v>
      </c>
    </row>
    <row r="72" spans="1:30" x14ac:dyDescent="0.25">
      <c r="A72" s="99" t="str">
        <f>VLOOKUP(WEEKDAY(B72,2),Elenchi!$G$2:$H$8,2,0)</f>
        <v>Sab</v>
      </c>
      <c r="B72" s="100">
        <v>42805</v>
      </c>
      <c r="C72" s="101" t="str">
        <f>IF(OR(IFERROR(MATCH(B72,Elenchi!$B$3:$B$13,0),0),WEEKDAY(B72,2)&gt;5),"Festivo","")</f>
        <v>Festivo</v>
      </c>
      <c r="D72" s="102"/>
      <c r="E72" s="103"/>
      <c r="F72" s="103"/>
      <c r="G72" s="103"/>
      <c r="H72" s="104"/>
      <c r="J72" s="102" t="str">
        <f>IFERROR(VLOOKUP(D72,Codici!$A$2:$B$12,2,0),"")</f>
        <v/>
      </c>
      <c r="K72" s="103" t="str">
        <f>IFERROR(VLOOKUP(E72,Codici!$A$2:$B$12,2,0),"")</f>
        <v/>
      </c>
      <c r="L72" s="103" t="str">
        <f>IFERROR(VLOOKUP(F72,Codici!$A$2:$B$12,2,0),"")</f>
        <v/>
      </c>
      <c r="M72" s="103" t="str">
        <f>IFERROR(VLOOKUP(G72,Codici!$A$2:$B$12,2,0),"")</f>
        <v/>
      </c>
      <c r="N72" s="104" t="str">
        <f>IFERROR(VLOOKUP(H72,Codici!$A$2:$B$12,2,0),"")</f>
        <v/>
      </c>
      <c r="P72" s="102" t="str">
        <f>IF(J72="","",VLOOKUP(D72,Codici!$A$2:$D$12,4,0))</f>
        <v/>
      </c>
      <c r="Q72" s="103" t="str">
        <f>IF(K72="","",VLOOKUP(E72,Codici!$A$2:$D$12,4,0))</f>
        <v/>
      </c>
      <c r="R72" s="103" t="str">
        <f>IF(L72="","",VLOOKUP(F72,Codici!$A$2:$D$12,4,0))</f>
        <v/>
      </c>
      <c r="S72" s="103" t="str">
        <f>IF(M72="","",VLOOKUP(G72,Codici!$A$2:$D$12,4,0))</f>
        <v/>
      </c>
      <c r="T72" s="104" t="str">
        <f>IF(N72="","",VLOOKUP(H72,Codici!$A$2:$D$12,4,0))</f>
        <v/>
      </c>
      <c r="V72" s="102">
        <f t="shared" si="9"/>
        <v>0</v>
      </c>
      <c r="W72" s="103">
        <f t="shared" si="9"/>
        <v>0</v>
      </c>
      <c r="X72" s="103">
        <f t="shared" si="9"/>
        <v>0</v>
      </c>
      <c r="Y72" s="104">
        <f t="shared" si="9"/>
        <v>0</v>
      </c>
      <c r="Z72" s="105"/>
      <c r="AA72" s="102">
        <f t="shared" si="10"/>
        <v>0</v>
      </c>
      <c r="AB72" s="103">
        <f t="shared" si="11"/>
        <v>0</v>
      </c>
      <c r="AC72" s="103">
        <f t="shared" si="12"/>
        <v>3000</v>
      </c>
      <c r="AD72" s="104">
        <f t="shared" si="12"/>
        <v>0</v>
      </c>
    </row>
    <row r="73" spans="1:30" x14ac:dyDescent="0.25">
      <c r="A73" s="99" t="str">
        <f>VLOOKUP(WEEKDAY(B73,2),Elenchi!$G$2:$H$8,2,0)</f>
        <v>Dom</v>
      </c>
      <c r="B73" s="100">
        <v>42806</v>
      </c>
      <c r="C73" s="101" t="str">
        <f>IF(OR(IFERROR(MATCH(B73,Elenchi!$B$3:$B$13,0),0),WEEKDAY(B73,2)&gt;5),"Festivo","")</f>
        <v>Festivo</v>
      </c>
      <c r="D73" s="102"/>
      <c r="E73" s="103"/>
      <c r="F73" s="103"/>
      <c r="G73" s="103"/>
      <c r="H73" s="104"/>
      <c r="J73" s="102" t="str">
        <f>IFERROR(VLOOKUP(D73,Codici!$A$2:$B$12,2,0),"")</f>
        <v/>
      </c>
      <c r="K73" s="103" t="str">
        <f>IFERROR(VLOOKUP(E73,Codici!$A$2:$B$12,2,0),"")</f>
        <v/>
      </c>
      <c r="L73" s="103" t="str">
        <f>IFERROR(VLOOKUP(F73,Codici!$A$2:$B$12,2,0),"")</f>
        <v/>
      </c>
      <c r="M73" s="103" t="str">
        <f>IFERROR(VLOOKUP(G73,Codici!$A$2:$B$12,2,0),"")</f>
        <v/>
      </c>
      <c r="N73" s="104" t="str">
        <f>IFERROR(VLOOKUP(H73,Codici!$A$2:$B$12,2,0),"")</f>
        <v/>
      </c>
      <c r="P73" s="102" t="str">
        <f>IF(J73="","",VLOOKUP(D73,Codici!$A$2:$D$12,4,0))</f>
        <v/>
      </c>
      <c r="Q73" s="103" t="str">
        <f>IF(K73="","",VLOOKUP(E73,Codici!$A$2:$D$12,4,0))</f>
        <v/>
      </c>
      <c r="R73" s="103" t="str">
        <f>IF(L73="","",VLOOKUP(F73,Codici!$A$2:$D$12,4,0))</f>
        <v/>
      </c>
      <c r="S73" s="103" t="str">
        <f>IF(M73="","",VLOOKUP(G73,Codici!$A$2:$D$12,4,0))</f>
        <v/>
      </c>
      <c r="T73" s="104" t="str">
        <f>IF(N73="","",VLOOKUP(H73,Codici!$A$2:$D$12,4,0))</f>
        <v/>
      </c>
      <c r="V73" s="102">
        <f t="shared" si="9"/>
        <v>0</v>
      </c>
      <c r="W73" s="103">
        <f t="shared" si="9"/>
        <v>0</v>
      </c>
      <c r="X73" s="103">
        <f t="shared" si="9"/>
        <v>0</v>
      </c>
      <c r="Y73" s="104">
        <f t="shared" si="9"/>
        <v>0</v>
      </c>
      <c r="Z73" s="105"/>
      <c r="AA73" s="102">
        <f t="shared" si="10"/>
        <v>0</v>
      </c>
      <c r="AB73" s="103">
        <f t="shared" si="11"/>
        <v>0</v>
      </c>
      <c r="AC73" s="103">
        <f t="shared" si="12"/>
        <v>3000</v>
      </c>
      <c r="AD73" s="104">
        <f t="shared" si="12"/>
        <v>0</v>
      </c>
    </row>
    <row r="74" spans="1:30" x14ac:dyDescent="0.25">
      <c r="A74" s="99" t="str">
        <f>VLOOKUP(WEEKDAY(B74,2),Elenchi!$G$2:$H$8,2,0)</f>
        <v>Lun</v>
      </c>
      <c r="B74" s="100">
        <v>42807</v>
      </c>
      <c r="C74" s="101" t="str">
        <f>IF(OR(IFERROR(MATCH(B74,Elenchi!$B$3:$B$13,0),0),WEEKDAY(B74,2)&gt;5),"Festivo","")</f>
        <v/>
      </c>
      <c r="D74" s="102" t="s">
        <v>22</v>
      </c>
      <c r="E74" s="103" t="s">
        <v>31</v>
      </c>
      <c r="F74" s="102" t="s">
        <v>23</v>
      </c>
      <c r="G74" s="103"/>
      <c r="H74" s="104"/>
      <c r="J74" s="102" t="str">
        <f>IFERROR(VLOOKUP(D74,Codici!$A$2:$B$12,2,0),"")</f>
        <v>MP-A01</v>
      </c>
      <c r="K74" s="103" t="str">
        <f>IFERROR(VLOOKUP(E74,Codici!$A$2:$B$12,2,0),"")</f>
        <v>MP-B5</v>
      </c>
      <c r="L74" s="103" t="str">
        <f>IFERROR(VLOOKUP(F74,Codici!$A$2:$B$12,2,0),"")</f>
        <v>MP-A01</v>
      </c>
      <c r="M74" s="103" t="str">
        <f>IFERROR(VLOOKUP(G74,Codici!$A$2:$B$12,2,0),"")</f>
        <v/>
      </c>
      <c r="N74" s="104" t="str">
        <f>IFERROR(VLOOKUP(H74,Codici!$A$2:$B$12,2,0),"")</f>
        <v/>
      </c>
      <c r="P74" s="102">
        <f>IF(J74="","",VLOOKUP(D74,Codici!$A$2:$D$12,4,0))</f>
        <v>53</v>
      </c>
      <c r="Q74" s="103">
        <f>IF(K74="","",VLOOKUP(E74,Codici!$A$2:$D$12,4,0))</f>
        <v>178</v>
      </c>
      <c r="R74" s="103">
        <f>IF(L74="","",VLOOKUP(F74,Codici!$A$2:$D$12,4,0))</f>
        <v>23</v>
      </c>
      <c r="S74" s="103" t="str">
        <f>IF(M74="","",VLOOKUP(G74,Codici!$A$2:$D$12,4,0))</f>
        <v/>
      </c>
      <c r="T74" s="104" t="str">
        <f>IF(N74="","",VLOOKUP(H74,Codici!$A$2:$D$12,4,0))</f>
        <v/>
      </c>
      <c r="V74" s="102">
        <f t="shared" si="9"/>
        <v>76</v>
      </c>
      <c r="W74" s="103">
        <f t="shared" si="9"/>
        <v>0</v>
      </c>
      <c r="X74" s="103">
        <f t="shared" si="9"/>
        <v>178</v>
      </c>
      <c r="Y74" s="104">
        <f t="shared" si="9"/>
        <v>0</v>
      </c>
      <c r="Z74" s="105"/>
      <c r="AA74" s="102">
        <f t="shared" si="10"/>
        <v>0</v>
      </c>
      <c r="AB74" s="103">
        <f t="shared" si="11"/>
        <v>0</v>
      </c>
      <c r="AC74" s="103">
        <f t="shared" si="12"/>
        <v>2822</v>
      </c>
      <c r="AD74" s="104">
        <f t="shared" si="12"/>
        <v>0</v>
      </c>
    </row>
    <row r="75" spans="1:30" x14ac:dyDescent="0.25">
      <c r="A75" s="99" t="str">
        <f>VLOOKUP(WEEKDAY(B75,2),Elenchi!$G$2:$H$8,2,0)</f>
        <v>Mar</v>
      </c>
      <c r="B75" s="100">
        <v>42808</v>
      </c>
      <c r="C75" s="101" t="str">
        <f>IF(OR(IFERROR(MATCH(B75,Elenchi!$B$3:$B$13,0),0),WEEKDAY(B75,2)&gt;5),"Festivo","")</f>
        <v/>
      </c>
      <c r="D75" s="102" t="s">
        <v>22</v>
      </c>
      <c r="E75" s="103" t="s">
        <v>31</v>
      </c>
      <c r="F75" s="103" t="s">
        <v>23</v>
      </c>
      <c r="G75" s="103"/>
      <c r="H75" s="104"/>
      <c r="J75" s="102" t="str">
        <f>IFERROR(VLOOKUP(D75,Codici!$A$2:$B$12,2,0),"")</f>
        <v>MP-A01</v>
      </c>
      <c r="K75" s="103" t="str">
        <f>IFERROR(VLOOKUP(E75,Codici!$A$2:$B$12,2,0),"")</f>
        <v>MP-B5</v>
      </c>
      <c r="L75" s="103" t="str">
        <f>IFERROR(VLOOKUP(F75,Codici!$A$2:$B$12,2,0),"")</f>
        <v>MP-A01</v>
      </c>
      <c r="M75" s="103" t="str">
        <f>IFERROR(VLOOKUP(G75,Codici!$A$2:$B$12,2,0),"")</f>
        <v/>
      </c>
      <c r="N75" s="104" t="str">
        <f>IFERROR(VLOOKUP(H75,Codici!$A$2:$B$12,2,0),"")</f>
        <v/>
      </c>
      <c r="P75" s="102">
        <f>IF(J75="","",VLOOKUP(D75,Codici!$A$2:$D$12,4,0))</f>
        <v>53</v>
      </c>
      <c r="Q75" s="103">
        <f>IF(K75="","",VLOOKUP(E75,Codici!$A$2:$D$12,4,0))</f>
        <v>178</v>
      </c>
      <c r="R75" s="103">
        <f>IF(L75="","",VLOOKUP(F75,Codici!$A$2:$D$12,4,0))</f>
        <v>23</v>
      </c>
      <c r="S75" s="103" t="str">
        <f>IF(M75="","",VLOOKUP(G75,Codici!$A$2:$D$12,4,0))</f>
        <v/>
      </c>
      <c r="T75" s="104" t="str">
        <f>IF(N75="","",VLOOKUP(H75,Codici!$A$2:$D$12,4,0))</f>
        <v/>
      </c>
      <c r="V75" s="102">
        <f t="shared" si="9"/>
        <v>76</v>
      </c>
      <c r="W75" s="103">
        <f t="shared" si="9"/>
        <v>0</v>
      </c>
      <c r="X75" s="103">
        <f t="shared" si="9"/>
        <v>178</v>
      </c>
      <c r="Y75" s="104">
        <f t="shared" si="9"/>
        <v>0</v>
      </c>
      <c r="Z75" s="105"/>
      <c r="AA75" s="102">
        <f t="shared" si="10"/>
        <v>0</v>
      </c>
      <c r="AB75" s="103">
        <f t="shared" si="11"/>
        <v>0</v>
      </c>
      <c r="AC75" s="103">
        <f t="shared" si="12"/>
        <v>2644</v>
      </c>
      <c r="AD75" s="104">
        <f t="shared" si="12"/>
        <v>0</v>
      </c>
    </row>
    <row r="76" spans="1:30" x14ac:dyDescent="0.25">
      <c r="A76" s="99" t="str">
        <f>VLOOKUP(WEEKDAY(B76,2),Elenchi!$G$2:$H$8,2,0)</f>
        <v>Mer</v>
      </c>
      <c r="B76" s="100">
        <v>42809</v>
      </c>
      <c r="C76" s="101" t="str">
        <f>IF(OR(IFERROR(MATCH(B76,Elenchi!$B$3:$B$13,0),0),WEEKDAY(B76,2)&gt;5),"Festivo","")</f>
        <v/>
      </c>
      <c r="D76" s="102" t="s">
        <v>22</v>
      </c>
      <c r="E76" s="103" t="s">
        <v>31</v>
      </c>
      <c r="F76" s="103" t="s">
        <v>23</v>
      </c>
      <c r="G76" s="103"/>
      <c r="H76" s="104"/>
      <c r="J76" s="102" t="str">
        <f>IFERROR(VLOOKUP(D76,Codici!$A$2:$B$12,2,0),"")</f>
        <v>MP-A01</v>
      </c>
      <c r="K76" s="103" t="str">
        <f>IFERROR(VLOOKUP(E76,Codici!$A$2:$B$12,2,0),"")</f>
        <v>MP-B5</v>
      </c>
      <c r="L76" s="103" t="str">
        <f>IFERROR(VLOOKUP(F76,Codici!$A$2:$B$12,2,0),"")</f>
        <v>MP-A01</v>
      </c>
      <c r="M76" s="103" t="str">
        <f>IFERROR(VLOOKUP(G76,Codici!$A$2:$B$12,2,0),"")</f>
        <v/>
      </c>
      <c r="N76" s="104" t="str">
        <f>IFERROR(VLOOKUP(H76,Codici!$A$2:$B$12,2,0),"")</f>
        <v/>
      </c>
      <c r="P76" s="102">
        <f>IF(J76="","",VLOOKUP(D76,Codici!$A$2:$D$12,4,0))</f>
        <v>53</v>
      </c>
      <c r="Q76" s="103">
        <f>IF(K76="","",VLOOKUP(E76,Codici!$A$2:$D$12,4,0))</f>
        <v>178</v>
      </c>
      <c r="R76" s="103">
        <f>IF(L76="","",VLOOKUP(F76,Codici!$A$2:$D$12,4,0))</f>
        <v>23</v>
      </c>
      <c r="S76" s="103" t="str">
        <f>IF(M76="","",VLOOKUP(G76,Codici!$A$2:$D$12,4,0))</f>
        <v/>
      </c>
      <c r="T76" s="104" t="str">
        <f>IF(N76="","",VLOOKUP(H76,Codici!$A$2:$D$12,4,0))</f>
        <v/>
      </c>
      <c r="V76" s="102">
        <f t="shared" si="9"/>
        <v>76</v>
      </c>
      <c r="W76" s="103">
        <f t="shared" si="9"/>
        <v>0</v>
      </c>
      <c r="X76" s="103">
        <f t="shared" si="9"/>
        <v>178</v>
      </c>
      <c r="Y76" s="104">
        <f t="shared" si="9"/>
        <v>0</v>
      </c>
      <c r="Z76" s="105"/>
      <c r="AA76" s="102">
        <f t="shared" si="10"/>
        <v>0</v>
      </c>
      <c r="AB76" s="103">
        <f t="shared" si="11"/>
        <v>0</v>
      </c>
      <c r="AC76" s="103">
        <f t="shared" si="12"/>
        <v>2466</v>
      </c>
      <c r="AD76" s="104">
        <f t="shared" si="12"/>
        <v>0</v>
      </c>
    </row>
    <row r="77" spans="1:30" x14ac:dyDescent="0.25">
      <c r="A77" s="99" t="str">
        <f>VLOOKUP(WEEKDAY(B77,2),Elenchi!$G$2:$H$8,2,0)</f>
        <v>Gio</v>
      </c>
      <c r="B77" s="100">
        <v>42810</v>
      </c>
      <c r="C77" s="101" t="str">
        <f>IF(OR(IFERROR(MATCH(B77,Elenchi!$B$3:$B$13,0),0),WEEKDAY(B77,2)&gt;5),"Festivo","")</f>
        <v/>
      </c>
      <c r="D77" s="102" t="s">
        <v>22</v>
      </c>
      <c r="E77" s="103" t="s">
        <v>31</v>
      </c>
      <c r="F77" s="103" t="s">
        <v>23</v>
      </c>
      <c r="G77" s="103"/>
      <c r="H77" s="104"/>
      <c r="J77" s="102" t="str">
        <f>IFERROR(VLOOKUP(D77,Codici!$A$2:$B$12,2,0),"")</f>
        <v>MP-A01</v>
      </c>
      <c r="K77" s="103" t="str">
        <f>IFERROR(VLOOKUP(E77,Codici!$A$2:$B$12,2,0),"")</f>
        <v>MP-B5</v>
      </c>
      <c r="L77" s="103" t="str">
        <f>IFERROR(VLOOKUP(F77,Codici!$A$2:$B$12,2,0),"")</f>
        <v>MP-A01</v>
      </c>
      <c r="M77" s="103" t="str">
        <f>IFERROR(VLOOKUP(G77,Codici!$A$2:$B$12,2,0),"")</f>
        <v/>
      </c>
      <c r="N77" s="104" t="str">
        <f>IFERROR(VLOOKUP(H77,Codici!$A$2:$B$12,2,0),"")</f>
        <v/>
      </c>
      <c r="P77" s="102">
        <f>IF(J77="","",VLOOKUP(D77,Codici!$A$2:$D$12,4,0))</f>
        <v>53</v>
      </c>
      <c r="Q77" s="103">
        <f>IF(K77="","",VLOOKUP(E77,Codici!$A$2:$D$12,4,0))</f>
        <v>178</v>
      </c>
      <c r="R77" s="103">
        <f>IF(L77="","",VLOOKUP(F77,Codici!$A$2:$D$12,4,0))</f>
        <v>23</v>
      </c>
      <c r="S77" s="103" t="str">
        <f>IF(M77="","",VLOOKUP(G77,Codici!$A$2:$D$12,4,0))</f>
        <v/>
      </c>
      <c r="T77" s="104" t="str">
        <f>IF(N77="","",VLOOKUP(H77,Codici!$A$2:$D$12,4,0))</f>
        <v/>
      </c>
      <c r="V77" s="102">
        <f t="shared" si="9"/>
        <v>76</v>
      </c>
      <c r="W77" s="103">
        <f t="shared" si="9"/>
        <v>0</v>
      </c>
      <c r="X77" s="103">
        <f t="shared" si="9"/>
        <v>178</v>
      </c>
      <c r="Y77" s="104">
        <f t="shared" si="9"/>
        <v>0</v>
      </c>
      <c r="Z77" s="105"/>
      <c r="AA77" s="102">
        <f t="shared" si="10"/>
        <v>0</v>
      </c>
      <c r="AB77" s="103">
        <f t="shared" si="11"/>
        <v>0</v>
      </c>
      <c r="AC77" s="103">
        <f t="shared" si="12"/>
        <v>2288</v>
      </c>
      <c r="AD77" s="104">
        <f t="shared" si="12"/>
        <v>0</v>
      </c>
    </row>
    <row r="78" spans="1:30" x14ac:dyDescent="0.25">
      <c r="A78" s="99" t="str">
        <f>VLOOKUP(WEEKDAY(B78,2),Elenchi!$G$2:$H$8,2,0)</f>
        <v>Ven</v>
      </c>
      <c r="B78" s="100">
        <v>42811</v>
      </c>
      <c r="C78" s="101" t="str">
        <f>IF(OR(IFERROR(MATCH(B78,Elenchi!$B$3:$B$13,0),0),WEEKDAY(B78,2)&gt;5),"Festivo","")</f>
        <v/>
      </c>
      <c r="D78" s="102" t="s">
        <v>22</v>
      </c>
      <c r="E78" s="103" t="s">
        <v>31</v>
      </c>
      <c r="F78" s="103" t="s">
        <v>23</v>
      </c>
      <c r="G78" s="103"/>
      <c r="H78" s="104"/>
      <c r="J78" s="102" t="str">
        <f>IFERROR(VLOOKUP(D78,Codici!$A$2:$B$12,2,0),"")</f>
        <v>MP-A01</v>
      </c>
      <c r="K78" s="103" t="str">
        <f>IFERROR(VLOOKUP(E78,Codici!$A$2:$B$12,2,0),"")</f>
        <v>MP-B5</v>
      </c>
      <c r="L78" s="103" t="str">
        <f>IFERROR(VLOOKUP(F78,Codici!$A$2:$B$12,2,0),"")</f>
        <v>MP-A01</v>
      </c>
      <c r="M78" s="103" t="str">
        <f>IFERROR(VLOOKUP(G78,Codici!$A$2:$B$12,2,0),"")</f>
        <v/>
      </c>
      <c r="N78" s="104" t="str">
        <f>IFERROR(VLOOKUP(H78,Codici!$A$2:$B$12,2,0),"")</f>
        <v/>
      </c>
      <c r="P78" s="102">
        <f>IF(J78="","",VLOOKUP(D78,Codici!$A$2:$D$12,4,0))</f>
        <v>53</v>
      </c>
      <c r="Q78" s="103">
        <f>IF(K78="","",VLOOKUP(E78,Codici!$A$2:$D$12,4,0))</f>
        <v>178</v>
      </c>
      <c r="R78" s="103">
        <f>IF(L78="","",VLOOKUP(F78,Codici!$A$2:$D$12,4,0))</f>
        <v>23</v>
      </c>
      <c r="S78" s="103" t="str">
        <f>IF(M78="","",VLOOKUP(G78,Codici!$A$2:$D$12,4,0))</f>
        <v/>
      </c>
      <c r="T78" s="104" t="str">
        <f>IF(N78="","",VLOOKUP(H78,Codici!$A$2:$D$12,4,0))</f>
        <v/>
      </c>
      <c r="V78" s="102">
        <f t="shared" si="9"/>
        <v>76</v>
      </c>
      <c r="W78" s="103">
        <f t="shared" si="9"/>
        <v>0</v>
      </c>
      <c r="X78" s="103">
        <f t="shared" si="9"/>
        <v>178</v>
      </c>
      <c r="Y78" s="104">
        <f t="shared" si="9"/>
        <v>0</v>
      </c>
      <c r="Z78" s="105"/>
      <c r="AA78" s="102">
        <f t="shared" si="10"/>
        <v>0</v>
      </c>
      <c r="AB78" s="103">
        <f t="shared" si="11"/>
        <v>0</v>
      </c>
      <c r="AC78" s="103">
        <f t="shared" si="12"/>
        <v>2110</v>
      </c>
      <c r="AD78" s="104">
        <f t="shared" si="12"/>
        <v>0</v>
      </c>
    </row>
    <row r="79" spans="1:30" x14ac:dyDescent="0.25">
      <c r="A79" s="99" t="str">
        <f>VLOOKUP(WEEKDAY(B79,2),Elenchi!$G$2:$H$8,2,0)</f>
        <v>Sab</v>
      </c>
      <c r="B79" s="100">
        <v>42812</v>
      </c>
      <c r="C79" s="101" t="str">
        <f>IF(OR(IFERROR(MATCH(B79,Elenchi!$B$3:$B$13,0),0),WEEKDAY(B79,2)&gt;5),"Festivo","")</f>
        <v>Festivo</v>
      </c>
      <c r="D79" s="102"/>
      <c r="E79" s="103"/>
      <c r="F79" s="103"/>
      <c r="G79" s="103"/>
      <c r="H79" s="104"/>
      <c r="J79" s="102" t="str">
        <f>IFERROR(VLOOKUP(D79,Codici!$A$2:$B$12,2,0),"")</f>
        <v/>
      </c>
      <c r="K79" s="103" t="str">
        <f>IFERROR(VLOOKUP(E79,Codici!$A$2:$B$12,2,0),"")</f>
        <v/>
      </c>
      <c r="L79" s="103" t="str">
        <f>IFERROR(VLOOKUP(F79,Codici!$A$2:$B$12,2,0),"")</f>
        <v/>
      </c>
      <c r="M79" s="103" t="str">
        <f>IFERROR(VLOOKUP(G79,Codici!$A$2:$B$12,2,0),"")</f>
        <v/>
      </c>
      <c r="N79" s="104" t="str">
        <f>IFERROR(VLOOKUP(H79,Codici!$A$2:$B$12,2,0),"")</f>
        <v/>
      </c>
      <c r="P79" s="102" t="str">
        <f>IF(J79="","",VLOOKUP(D79,Codici!$A$2:$D$12,4,0))</f>
        <v/>
      </c>
      <c r="Q79" s="103" t="str">
        <f>IF(K79="","",VLOOKUP(E79,Codici!$A$2:$D$12,4,0))</f>
        <v/>
      </c>
      <c r="R79" s="103" t="str">
        <f>IF(L79="","",VLOOKUP(F79,Codici!$A$2:$D$12,4,0))</f>
        <v/>
      </c>
      <c r="S79" s="103" t="str">
        <f>IF(M79="","",VLOOKUP(G79,Codici!$A$2:$D$12,4,0))</f>
        <v/>
      </c>
      <c r="T79" s="104" t="str">
        <f>IF(N79="","",VLOOKUP(H79,Codici!$A$2:$D$12,4,0))</f>
        <v/>
      </c>
      <c r="V79" s="102">
        <f t="shared" si="9"/>
        <v>0</v>
      </c>
      <c r="W79" s="103">
        <f t="shared" si="9"/>
        <v>0</v>
      </c>
      <c r="X79" s="103">
        <f t="shared" si="9"/>
        <v>0</v>
      </c>
      <c r="Y79" s="104">
        <f t="shared" si="9"/>
        <v>0</v>
      </c>
      <c r="Z79" s="105"/>
      <c r="AA79" s="102">
        <f t="shared" si="10"/>
        <v>0</v>
      </c>
      <c r="AB79" s="103">
        <f t="shared" si="11"/>
        <v>0</v>
      </c>
      <c r="AC79" s="103">
        <f t="shared" si="12"/>
        <v>2110</v>
      </c>
      <c r="AD79" s="104">
        <f t="shared" si="12"/>
        <v>0</v>
      </c>
    </row>
    <row r="80" spans="1:30" x14ac:dyDescent="0.25">
      <c r="A80" s="99" t="str">
        <f>VLOOKUP(WEEKDAY(B80,2),Elenchi!$G$2:$H$8,2,0)</f>
        <v>Dom</v>
      </c>
      <c r="B80" s="100">
        <v>42813</v>
      </c>
      <c r="C80" s="101" t="str">
        <f>IF(OR(IFERROR(MATCH(B80,Elenchi!$B$3:$B$13,0),0),WEEKDAY(B80,2)&gt;5),"Festivo","")</f>
        <v>Festivo</v>
      </c>
      <c r="D80" s="102"/>
      <c r="E80" s="103"/>
      <c r="F80" s="103"/>
      <c r="G80" s="103"/>
      <c r="H80" s="104"/>
      <c r="J80" s="102" t="str">
        <f>IFERROR(VLOOKUP(D80,Codici!$A$2:$B$12,2,0),"")</f>
        <v/>
      </c>
      <c r="K80" s="103" t="str">
        <f>IFERROR(VLOOKUP(E80,Codici!$A$2:$B$12,2,0),"")</f>
        <v/>
      </c>
      <c r="L80" s="103" t="str">
        <f>IFERROR(VLOOKUP(F80,Codici!$A$2:$B$12,2,0),"")</f>
        <v/>
      </c>
      <c r="M80" s="103" t="str">
        <f>IFERROR(VLOOKUP(G80,Codici!$A$2:$B$12,2,0),"")</f>
        <v/>
      </c>
      <c r="N80" s="104" t="str">
        <f>IFERROR(VLOOKUP(H80,Codici!$A$2:$B$12,2,0),"")</f>
        <v/>
      </c>
      <c r="P80" s="102" t="str">
        <f>IF(J80="","",VLOOKUP(D80,Codici!$A$2:$D$12,4,0))</f>
        <v/>
      </c>
      <c r="Q80" s="103" t="str">
        <f>IF(K80="","",VLOOKUP(E80,Codici!$A$2:$D$12,4,0))</f>
        <v/>
      </c>
      <c r="R80" s="103" t="str">
        <f>IF(L80="","",VLOOKUP(F80,Codici!$A$2:$D$12,4,0))</f>
        <v/>
      </c>
      <c r="S80" s="103" t="str">
        <f>IF(M80="","",VLOOKUP(G80,Codici!$A$2:$D$12,4,0))</f>
        <v/>
      </c>
      <c r="T80" s="104" t="str">
        <f>IF(N80="","",VLOOKUP(H80,Codici!$A$2:$D$12,4,0))</f>
        <v/>
      </c>
      <c r="V80" s="102">
        <f t="shared" si="9"/>
        <v>0</v>
      </c>
      <c r="W80" s="103">
        <f t="shared" si="9"/>
        <v>0</v>
      </c>
      <c r="X80" s="103">
        <f t="shared" si="9"/>
        <v>0</v>
      </c>
      <c r="Y80" s="104">
        <f t="shared" si="9"/>
        <v>0</v>
      </c>
      <c r="Z80" s="105"/>
      <c r="AA80" s="102">
        <f t="shared" si="10"/>
        <v>0</v>
      </c>
      <c r="AB80" s="103">
        <f t="shared" si="11"/>
        <v>0</v>
      </c>
      <c r="AC80" s="103">
        <f t="shared" si="12"/>
        <v>2110</v>
      </c>
      <c r="AD80" s="104">
        <f t="shared" si="12"/>
        <v>0</v>
      </c>
    </row>
    <row r="81" spans="1:30" x14ac:dyDescent="0.25">
      <c r="A81" s="99" t="str">
        <f>VLOOKUP(WEEKDAY(B81,2),Elenchi!$G$2:$H$8,2,0)</f>
        <v>Lun</v>
      </c>
      <c r="B81" s="100">
        <v>42814</v>
      </c>
      <c r="C81" s="101" t="str">
        <f>IF(OR(IFERROR(MATCH(B81,Elenchi!$B$3:$B$13,0),0),WEEKDAY(B81,2)&gt;5),"Festivo","")</f>
        <v/>
      </c>
      <c r="D81" s="102"/>
      <c r="E81" s="103" t="s">
        <v>31</v>
      </c>
      <c r="F81" s="102" t="s">
        <v>23</v>
      </c>
      <c r="G81" s="103"/>
      <c r="H81" s="104" t="s">
        <v>27</v>
      </c>
      <c r="J81" s="102" t="str">
        <f>IFERROR(VLOOKUP(D81,Codici!$A$2:$B$12,2,0),"")</f>
        <v/>
      </c>
      <c r="K81" s="103" t="str">
        <f>IFERROR(VLOOKUP(E81,Codici!$A$2:$B$12,2,0),"")</f>
        <v>MP-B5</v>
      </c>
      <c r="L81" s="103" t="str">
        <f>IFERROR(VLOOKUP(F81,Codici!$A$2:$B$12,2,0),"")</f>
        <v>MP-A01</v>
      </c>
      <c r="M81" s="103" t="str">
        <f>IFERROR(VLOOKUP(G81,Codici!$A$2:$B$12,2,0),"")</f>
        <v/>
      </c>
      <c r="N81" s="104" t="str">
        <f>IFERROR(VLOOKUP(H81,Codici!$A$2:$B$12,2,0),"")</f>
        <v>MP-A04</v>
      </c>
      <c r="P81" s="102" t="str">
        <f>IF(J81="","",VLOOKUP(D81,Codici!$A$2:$D$12,4,0))</f>
        <v/>
      </c>
      <c r="Q81" s="103">
        <f>IF(K81="","",VLOOKUP(E81,Codici!$A$2:$D$12,4,0))</f>
        <v>178</v>
      </c>
      <c r="R81" s="103">
        <f>IF(L81="","",VLOOKUP(F81,Codici!$A$2:$D$12,4,0))</f>
        <v>23</v>
      </c>
      <c r="S81" s="103" t="str">
        <f>IF(M81="","",VLOOKUP(G81,Codici!$A$2:$D$12,4,0))</f>
        <v/>
      </c>
      <c r="T81" s="104">
        <f>IF(N81="","",VLOOKUP(H81,Codici!$A$2:$D$12,4,0))</f>
        <v>120</v>
      </c>
      <c r="V81" s="102">
        <f t="shared" si="9"/>
        <v>23</v>
      </c>
      <c r="W81" s="103">
        <f t="shared" si="9"/>
        <v>120</v>
      </c>
      <c r="X81" s="103">
        <f t="shared" si="9"/>
        <v>178</v>
      </c>
      <c r="Y81" s="104">
        <f t="shared" si="9"/>
        <v>0</v>
      </c>
      <c r="Z81" s="105"/>
      <c r="AA81" s="102">
        <f t="shared" si="10"/>
        <v>0</v>
      </c>
      <c r="AB81" s="103">
        <f t="shared" si="11"/>
        <v>0</v>
      </c>
      <c r="AC81" s="103">
        <f t="shared" si="12"/>
        <v>1932</v>
      </c>
      <c r="AD81" s="104">
        <f t="shared" si="12"/>
        <v>0</v>
      </c>
    </row>
    <row r="82" spans="1:30" x14ac:dyDescent="0.25">
      <c r="A82" s="99" t="str">
        <f>VLOOKUP(WEEKDAY(B82,2),Elenchi!$G$2:$H$8,2,0)</f>
        <v>Mar</v>
      </c>
      <c r="B82" s="100">
        <v>42815</v>
      </c>
      <c r="C82" s="101" t="str">
        <f>IF(OR(IFERROR(MATCH(B82,Elenchi!$B$3:$B$13,0),0),WEEKDAY(B82,2)&gt;5),"Festivo","")</f>
        <v/>
      </c>
      <c r="D82" s="102"/>
      <c r="E82" s="103" t="s">
        <v>31</v>
      </c>
      <c r="F82" s="103" t="s">
        <v>23</v>
      </c>
      <c r="G82" s="103"/>
      <c r="H82" s="104" t="s">
        <v>27</v>
      </c>
      <c r="J82" s="102" t="str">
        <f>IFERROR(VLOOKUP(D82,Codici!$A$2:$B$12,2,0),"")</f>
        <v/>
      </c>
      <c r="K82" s="103" t="str">
        <f>IFERROR(VLOOKUP(E82,Codici!$A$2:$B$12,2,0),"")</f>
        <v>MP-B5</v>
      </c>
      <c r="L82" s="103" t="str">
        <f>IFERROR(VLOOKUP(F82,Codici!$A$2:$B$12,2,0),"")</f>
        <v>MP-A01</v>
      </c>
      <c r="M82" s="103" t="str">
        <f>IFERROR(VLOOKUP(G82,Codici!$A$2:$B$12,2,0),"")</f>
        <v/>
      </c>
      <c r="N82" s="104" t="str">
        <f>IFERROR(VLOOKUP(H82,Codici!$A$2:$B$12,2,0),"")</f>
        <v>MP-A04</v>
      </c>
      <c r="P82" s="102" t="str">
        <f>IF(J82="","",VLOOKUP(D82,Codici!$A$2:$D$12,4,0))</f>
        <v/>
      </c>
      <c r="Q82" s="103">
        <f>IF(K82="","",VLOOKUP(E82,Codici!$A$2:$D$12,4,0))</f>
        <v>178</v>
      </c>
      <c r="R82" s="103">
        <f>IF(L82="","",VLOOKUP(F82,Codici!$A$2:$D$12,4,0))</f>
        <v>23</v>
      </c>
      <c r="S82" s="103" t="str">
        <f>IF(M82="","",VLOOKUP(G82,Codici!$A$2:$D$12,4,0))</f>
        <v/>
      </c>
      <c r="T82" s="104">
        <f>IF(N82="","",VLOOKUP(H82,Codici!$A$2:$D$12,4,0))</f>
        <v>120</v>
      </c>
      <c r="V82" s="102">
        <f t="shared" si="9"/>
        <v>23</v>
      </c>
      <c r="W82" s="103">
        <f t="shared" si="9"/>
        <v>120</v>
      </c>
      <c r="X82" s="103">
        <f t="shared" si="9"/>
        <v>178</v>
      </c>
      <c r="Y82" s="104">
        <f t="shared" si="9"/>
        <v>0</v>
      </c>
      <c r="Z82" s="105"/>
      <c r="AA82" s="102">
        <f t="shared" si="10"/>
        <v>0</v>
      </c>
      <c r="AB82" s="103">
        <f t="shared" si="11"/>
        <v>0</v>
      </c>
      <c r="AC82" s="103">
        <f t="shared" si="12"/>
        <v>1754</v>
      </c>
      <c r="AD82" s="104">
        <f t="shared" si="12"/>
        <v>0</v>
      </c>
    </row>
    <row r="83" spans="1:30" x14ac:dyDescent="0.25">
      <c r="A83" s="99" t="str">
        <f>VLOOKUP(WEEKDAY(B83,2),Elenchi!$G$2:$H$8,2,0)</f>
        <v>Mer</v>
      </c>
      <c r="B83" s="100">
        <v>42816</v>
      </c>
      <c r="C83" s="101" t="str">
        <f>IF(OR(IFERROR(MATCH(B83,Elenchi!$B$3:$B$13,0),0),WEEKDAY(B83,2)&gt;5),"Festivo","")</f>
        <v/>
      </c>
      <c r="D83" s="102"/>
      <c r="E83" s="103" t="s">
        <v>31</v>
      </c>
      <c r="F83" s="103" t="s">
        <v>23</v>
      </c>
      <c r="G83" s="103"/>
      <c r="H83" s="104" t="s">
        <v>27</v>
      </c>
      <c r="J83" s="102" t="str">
        <f>IFERROR(VLOOKUP(D83,Codici!$A$2:$B$12,2,0),"")</f>
        <v/>
      </c>
      <c r="K83" s="103" t="str">
        <f>IFERROR(VLOOKUP(E83,Codici!$A$2:$B$12,2,0),"")</f>
        <v>MP-B5</v>
      </c>
      <c r="L83" s="103" t="str">
        <f>IFERROR(VLOOKUP(F83,Codici!$A$2:$B$12,2,0),"")</f>
        <v>MP-A01</v>
      </c>
      <c r="M83" s="103" t="str">
        <f>IFERROR(VLOOKUP(G83,Codici!$A$2:$B$12,2,0),"")</f>
        <v/>
      </c>
      <c r="N83" s="104" t="str">
        <f>IFERROR(VLOOKUP(H83,Codici!$A$2:$B$12,2,0),"")</f>
        <v>MP-A04</v>
      </c>
      <c r="P83" s="102" t="str">
        <f>IF(J83="","",VLOOKUP(D83,Codici!$A$2:$D$12,4,0))</f>
        <v/>
      </c>
      <c r="Q83" s="103">
        <f>IF(K83="","",VLOOKUP(E83,Codici!$A$2:$D$12,4,0))</f>
        <v>178</v>
      </c>
      <c r="R83" s="103">
        <f>IF(L83="","",VLOOKUP(F83,Codici!$A$2:$D$12,4,0))</f>
        <v>23</v>
      </c>
      <c r="S83" s="103" t="str">
        <f>IF(M83="","",VLOOKUP(G83,Codici!$A$2:$D$12,4,0))</f>
        <v/>
      </c>
      <c r="T83" s="104">
        <f>IF(N83="","",VLOOKUP(H83,Codici!$A$2:$D$12,4,0))</f>
        <v>120</v>
      </c>
      <c r="V83" s="102">
        <f t="shared" si="9"/>
        <v>23</v>
      </c>
      <c r="W83" s="103">
        <f t="shared" si="9"/>
        <v>120</v>
      </c>
      <c r="X83" s="103">
        <f t="shared" si="9"/>
        <v>178</v>
      </c>
      <c r="Y83" s="104">
        <f t="shared" si="9"/>
        <v>0</v>
      </c>
      <c r="Z83" s="105"/>
      <c r="AA83" s="102">
        <f t="shared" si="10"/>
        <v>0</v>
      </c>
      <c r="AB83" s="103">
        <f t="shared" si="11"/>
        <v>0</v>
      </c>
      <c r="AC83" s="103">
        <f t="shared" si="12"/>
        <v>1576</v>
      </c>
      <c r="AD83" s="104">
        <f t="shared" si="12"/>
        <v>0</v>
      </c>
    </row>
    <row r="84" spans="1:30" x14ac:dyDescent="0.25">
      <c r="A84" s="99" t="str">
        <f>VLOOKUP(WEEKDAY(B84,2),Elenchi!$G$2:$H$8,2,0)</f>
        <v>Gio</v>
      </c>
      <c r="B84" s="100">
        <v>42817</v>
      </c>
      <c r="C84" s="101" t="str">
        <f>IF(OR(IFERROR(MATCH(B84,Elenchi!$B$3:$B$13,0),0),WEEKDAY(B84,2)&gt;5),"Festivo","")</f>
        <v/>
      </c>
      <c r="D84" s="102"/>
      <c r="E84" s="103" t="s">
        <v>31</v>
      </c>
      <c r="F84" s="103" t="s">
        <v>23</v>
      </c>
      <c r="G84" s="103"/>
      <c r="H84" s="104" t="s">
        <v>27</v>
      </c>
      <c r="J84" s="102" t="str">
        <f>IFERROR(VLOOKUP(D84,Codici!$A$2:$B$12,2,0),"")</f>
        <v/>
      </c>
      <c r="K84" s="103" t="str">
        <f>IFERROR(VLOOKUP(E84,Codici!$A$2:$B$12,2,0),"")</f>
        <v>MP-B5</v>
      </c>
      <c r="L84" s="103" t="str">
        <f>IFERROR(VLOOKUP(F84,Codici!$A$2:$B$12,2,0),"")</f>
        <v>MP-A01</v>
      </c>
      <c r="M84" s="103" t="str">
        <f>IFERROR(VLOOKUP(G84,Codici!$A$2:$B$12,2,0),"")</f>
        <v/>
      </c>
      <c r="N84" s="104" t="str">
        <f>IFERROR(VLOOKUP(H84,Codici!$A$2:$B$12,2,0),"")</f>
        <v>MP-A04</v>
      </c>
      <c r="P84" s="102" t="str">
        <f>IF(J84="","",VLOOKUP(D84,Codici!$A$2:$D$12,4,0))</f>
        <v/>
      </c>
      <c r="Q84" s="103">
        <f>IF(K84="","",VLOOKUP(E84,Codici!$A$2:$D$12,4,0))</f>
        <v>178</v>
      </c>
      <c r="R84" s="103">
        <f>IF(L84="","",VLOOKUP(F84,Codici!$A$2:$D$12,4,0))</f>
        <v>23</v>
      </c>
      <c r="S84" s="103" t="str">
        <f>IF(M84="","",VLOOKUP(G84,Codici!$A$2:$D$12,4,0))</f>
        <v/>
      </c>
      <c r="T84" s="104">
        <f>IF(N84="","",VLOOKUP(H84,Codici!$A$2:$D$12,4,0))</f>
        <v>120</v>
      </c>
      <c r="V84" s="102">
        <f t="shared" si="9"/>
        <v>23</v>
      </c>
      <c r="W84" s="103">
        <f t="shared" si="9"/>
        <v>120</v>
      </c>
      <c r="X84" s="103">
        <f t="shared" si="9"/>
        <v>178</v>
      </c>
      <c r="Y84" s="104">
        <f t="shared" si="9"/>
        <v>0</v>
      </c>
      <c r="Z84" s="105"/>
      <c r="AA84" s="102">
        <f t="shared" si="10"/>
        <v>0</v>
      </c>
      <c r="AB84" s="103">
        <f t="shared" si="11"/>
        <v>0</v>
      </c>
      <c r="AC84" s="103">
        <f t="shared" si="12"/>
        <v>1398</v>
      </c>
      <c r="AD84" s="104">
        <f t="shared" si="12"/>
        <v>0</v>
      </c>
    </row>
    <row r="85" spans="1:30" x14ac:dyDescent="0.25">
      <c r="A85" s="99" t="str">
        <f>VLOOKUP(WEEKDAY(B85,2),Elenchi!$G$2:$H$8,2,0)</f>
        <v>Ven</v>
      </c>
      <c r="B85" s="100">
        <v>42818</v>
      </c>
      <c r="C85" s="101" t="str">
        <f>IF(OR(IFERROR(MATCH(B85,Elenchi!$B$3:$B$13,0),0),WEEKDAY(B85,2)&gt;5),"Festivo","")</f>
        <v/>
      </c>
      <c r="D85" s="102"/>
      <c r="E85" s="103" t="s">
        <v>31</v>
      </c>
      <c r="F85" s="103" t="s">
        <v>23</v>
      </c>
      <c r="G85" s="103"/>
      <c r="H85" s="104" t="s">
        <v>27</v>
      </c>
      <c r="J85" s="102" t="str">
        <f>IFERROR(VLOOKUP(D85,Codici!$A$2:$B$12,2,0),"")</f>
        <v/>
      </c>
      <c r="K85" s="103" t="str">
        <f>IFERROR(VLOOKUP(E85,Codici!$A$2:$B$12,2,0),"")</f>
        <v>MP-B5</v>
      </c>
      <c r="L85" s="103" t="str">
        <f>IFERROR(VLOOKUP(F85,Codici!$A$2:$B$12,2,0),"")</f>
        <v>MP-A01</v>
      </c>
      <c r="M85" s="103" t="str">
        <f>IFERROR(VLOOKUP(G85,Codici!$A$2:$B$12,2,0),"")</f>
        <v/>
      </c>
      <c r="N85" s="104" t="str">
        <f>IFERROR(VLOOKUP(H85,Codici!$A$2:$B$12,2,0),"")</f>
        <v>MP-A04</v>
      </c>
      <c r="P85" s="102" t="str">
        <f>IF(J85="","",VLOOKUP(D85,Codici!$A$2:$D$12,4,0))</f>
        <v/>
      </c>
      <c r="Q85" s="103">
        <f>IF(K85="","",VLOOKUP(E85,Codici!$A$2:$D$12,4,0))</f>
        <v>178</v>
      </c>
      <c r="R85" s="103">
        <f>IF(L85="","",VLOOKUP(F85,Codici!$A$2:$D$12,4,0))</f>
        <v>23</v>
      </c>
      <c r="S85" s="103" t="str">
        <f>IF(M85="","",VLOOKUP(G85,Codici!$A$2:$D$12,4,0))</f>
        <v/>
      </c>
      <c r="T85" s="104">
        <f>IF(N85="","",VLOOKUP(H85,Codici!$A$2:$D$12,4,0))</f>
        <v>120</v>
      </c>
      <c r="V85" s="102">
        <f t="shared" si="9"/>
        <v>23</v>
      </c>
      <c r="W85" s="103">
        <f t="shared" si="9"/>
        <v>120</v>
      </c>
      <c r="X85" s="103">
        <f t="shared" si="9"/>
        <v>178</v>
      </c>
      <c r="Y85" s="104">
        <f t="shared" si="9"/>
        <v>0</v>
      </c>
      <c r="Z85" s="105"/>
      <c r="AA85" s="102">
        <f t="shared" si="10"/>
        <v>0</v>
      </c>
      <c r="AB85" s="103">
        <f t="shared" si="11"/>
        <v>0</v>
      </c>
      <c r="AC85" s="103">
        <f t="shared" si="12"/>
        <v>1220</v>
      </c>
      <c r="AD85" s="104">
        <f t="shared" si="12"/>
        <v>0</v>
      </c>
    </row>
    <row r="86" spans="1:30" x14ac:dyDescent="0.25">
      <c r="A86" s="99" t="str">
        <f>VLOOKUP(WEEKDAY(B86,2),Elenchi!$G$2:$H$8,2,0)</f>
        <v>Sab</v>
      </c>
      <c r="B86" s="100">
        <v>42819</v>
      </c>
      <c r="C86" s="101" t="str">
        <f>IF(OR(IFERROR(MATCH(B86,Elenchi!$B$3:$B$13,0),0),WEEKDAY(B86,2)&gt;5),"Festivo","")</f>
        <v>Festivo</v>
      </c>
      <c r="D86" s="102"/>
      <c r="E86" s="103"/>
      <c r="F86" s="103"/>
      <c r="G86" s="103"/>
      <c r="H86" s="104"/>
      <c r="J86" s="102" t="str">
        <f>IFERROR(VLOOKUP(D86,Codici!$A$2:$B$12,2,0),"")</f>
        <v/>
      </c>
      <c r="K86" s="103" t="str">
        <f>IFERROR(VLOOKUP(E86,Codici!$A$2:$B$12,2,0),"")</f>
        <v/>
      </c>
      <c r="L86" s="103" t="str">
        <f>IFERROR(VLOOKUP(F86,Codici!$A$2:$B$12,2,0),"")</f>
        <v/>
      </c>
      <c r="M86" s="103" t="str">
        <f>IFERROR(VLOOKUP(G86,Codici!$A$2:$B$12,2,0),"")</f>
        <v/>
      </c>
      <c r="N86" s="104" t="str">
        <f>IFERROR(VLOOKUP(H86,Codici!$A$2:$B$12,2,0),"")</f>
        <v/>
      </c>
      <c r="P86" s="102" t="str">
        <f>IF(J86="","",VLOOKUP(D86,Codici!$A$2:$D$12,4,0))</f>
        <v/>
      </c>
      <c r="Q86" s="103" t="str">
        <f>IF(K86="","",VLOOKUP(E86,Codici!$A$2:$D$12,4,0))</f>
        <v/>
      </c>
      <c r="R86" s="103" t="str">
        <f>IF(L86="","",VLOOKUP(F86,Codici!$A$2:$D$12,4,0))</f>
        <v/>
      </c>
      <c r="S86" s="103" t="str">
        <f>IF(M86="","",VLOOKUP(G86,Codici!$A$2:$D$12,4,0))</f>
        <v/>
      </c>
      <c r="T86" s="104" t="str">
        <f>IF(N86="","",VLOOKUP(H86,Codici!$A$2:$D$12,4,0))</f>
        <v/>
      </c>
      <c r="V86" s="102">
        <f t="shared" si="9"/>
        <v>0</v>
      </c>
      <c r="W86" s="103">
        <f t="shared" si="9"/>
        <v>0</v>
      </c>
      <c r="X86" s="103">
        <f t="shared" si="9"/>
        <v>0</v>
      </c>
      <c r="Y86" s="104">
        <f t="shared" ref="V86:Y92" si="13">SUMIF($J86:$N86, Y$2, $P86:$T86)</f>
        <v>0</v>
      </c>
      <c r="Z86" s="105"/>
      <c r="AA86" s="102">
        <f t="shared" si="10"/>
        <v>0</v>
      </c>
      <c r="AB86" s="103">
        <f t="shared" si="11"/>
        <v>0</v>
      </c>
      <c r="AC86" s="103">
        <f t="shared" si="12"/>
        <v>1220</v>
      </c>
      <c r="AD86" s="104">
        <f t="shared" si="12"/>
        <v>0</v>
      </c>
    </row>
    <row r="87" spans="1:30" x14ac:dyDescent="0.25">
      <c r="A87" s="99" t="str">
        <f>VLOOKUP(WEEKDAY(B87,2),Elenchi!$G$2:$H$8,2,0)</f>
        <v>Dom</v>
      </c>
      <c r="B87" s="100">
        <v>42820</v>
      </c>
      <c r="C87" s="101" t="str">
        <f>IF(OR(IFERROR(MATCH(B87,Elenchi!$B$3:$B$13,0),0),WEEKDAY(B87,2)&gt;5),"Festivo","")</f>
        <v>Festivo</v>
      </c>
      <c r="D87" s="102"/>
      <c r="E87" s="103"/>
      <c r="F87" s="103"/>
      <c r="G87" s="103"/>
      <c r="H87" s="104"/>
      <c r="J87" s="102" t="str">
        <f>IFERROR(VLOOKUP(D87,Codici!$A$2:$B$12,2,0),"")</f>
        <v/>
      </c>
      <c r="K87" s="103" t="str">
        <f>IFERROR(VLOOKUP(E87,Codici!$A$2:$B$12,2,0),"")</f>
        <v/>
      </c>
      <c r="L87" s="103" t="str">
        <f>IFERROR(VLOOKUP(F87,Codici!$A$2:$B$12,2,0),"")</f>
        <v/>
      </c>
      <c r="M87" s="103" t="str">
        <f>IFERROR(VLOOKUP(G87,Codici!$A$2:$B$12,2,0),"")</f>
        <v/>
      </c>
      <c r="N87" s="104" t="str">
        <f>IFERROR(VLOOKUP(H87,Codici!$A$2:$B$12,2,0),"")</f>
        <v/>
      </c>
      <c r="P87" s="102" t="str">
        <f>IF(J87="","",VLOOKUP(D87,Codici!$A$2:$D$12,4,0))</f>
        <v/>
      </c>
      <c r="Q87" s="103" t="str">
        <f>IF(K87="","",VLOOKUP(E87,Codici!$A$2:$D$12,4,0))</f>
        <v/>
      </c>
      <c r="R87" s="103" t="str">
        <f>IF(L87="","",VLOOKUP(F87,Codici!$A$2:$D$12,4,0))</f>
        <v/>
      </c>
      <c r="S87" s="103" t="str">
        <f>IF(M87="","",VLOOKUP(G87,Codici!$A$2:$D$12,4,0))</f>
        <v/>
      </c>
      <c r="T87" s="104" t="str">
        <f>IF(N87="","",VLOOKUP(H87,Codici!$A$2:$D$12,4,0))</f>
        <v/>
      </c>
      <c r="V87" s="102">
        <f t="shared" si="13"/>
        <v>0</v>
      </c>
      <c r="W87" s="103">
        <f t="shared" si="13"/>
        <v>0</v>
      </c>
      <c r="X87" s="103">
        <f t="shared" si="13"/>
        <v>0</v>
      </c>
      <c r="Y87" s="104">
        <f t="shared" si="13"/>
        <v>0</v>
      </c>
      <c r="Z87" s="105"/>
      <c r="AA87" s="102">
        <f t="shared" si="10"/>
        <v>0</v>
      </c>
      <c r="AB87" s="103">
        <f t="shared" si="11"/>
        <v>0</v>
      </c>
      <c r="AC87" s="103">
        <f t="shared" si="12"/>
        <v>1220</v>
      </c>
      <c r="AD87" s="104">
        <f t="shared" si="12"/>
        <v>0</v>
      </c>
    </row>
    <row r="88" spans="1:30" x14ac:dyDescent="0.25">
      <c r="A88" s="99" t="str">
        <f>VLOOKUP(WEEKDAY(B88,2),Elenchi!$G$2:$H$8,2,0)</f>
        <v>Lun</v>
      </c>
      <c r="B88" s="100">
        <v>42821</v>
      </c>
      <c r="C88" s="101" t="str">
        <f>IF(OR(IFERROR(MATCH(B88,Elenchi!$B$3:$B$13,0),0),WEEKDAY(B88,2)&gt;5),"Festivo","")</f>
        <v/>
      </c>
      <c r="D88" s="102" t="s">
        <v>24</v>
      </c>
      <c r="E88" s="103" t="s">
        <v>31</v>
      </c>
      <c r="F88" s="102" t="s">
        <v>23</v>
      </c>
      <c r="G88" s="103"/>
      <c r="H88" s="104" t="s">
        <v>27</v>
      </c>
      <c r="J88" s="102" t="str">
        <f>IFERROR(VLOOKUP(D88,Codici!$A$2:$B$12,2,0),"")</f>
        <v>MP-A01</v>
      </c>
      <c r="K88" s="103" t="str">
        <f>IFERROR(VLOOKUP(E88,Codici!$A$2:$B$12,2,0),"")</f>
        <v>MP-B5</v>
      </c>
      <c r="L88" s="103" t="str">
        <f>IFERROR(VLOOKUP(F88,Codici!$A$2:$B$12,2,0),"")</f>
        <v>MP-A01</v>
      </c>
      <c r="M88" s="103" t="str">
        <f>IFERROR(VLOOKUP(G88,Codici!$A$2:$B$12,2,0),"")</f>
        <v/>
      </c>
      <c r="N88" s="104" t="str">
        <f>IFERROR(VLOOKUP(H88,Codici!$A$2:$B$12,2,0),"")</f>
        <v>MP-A04</v>
      </c>
      <c r="P88" s="102">
        <f>IF(J88="","",VLOOKUP(D88,Codici!$A$2:$D$12,4,0))</f>
        <v>15</v>
      </c>
      <c r="Q88" s="103">
        <f>IF(K88="","",VLOOKUP(E88,Codici!$A$2:$D$12,4,0))</f>
        <v>178</v>
      </c>
      <c r="R88" s="103">
        <f>IF(L88="","",VLOOKUP(F88,Codici!$A$2:$D$12,4,0))</f>
        <v>23</v>
      </c>
      <c r="S88" s="103" t="str">
        <f>IF(M88="","",VLOOKUP(G88,Codici!$A$2:$D$12,4,0))</f>
        <v/>
      </c>
      <c r="T88" s="104">
        <f>IF(N88="","",VLOOKUP(H88,Codici!$A$2:$D$12,4,0))</f>
        <v>120</v>
      </c>
      <c r="V88" s="102">
        <f t="shared" si="13"/>
        <v>38</v>
      </c>
      <c r="W88" s="103">
        <f t="shared" si="13"/>
        <v>120</v>
      </c>
      <c r="X88" s="103">
        <f t="shared" si="13"/>
        <v>178</v>
      </c>
      <c r="Y88" s="104">
        <f t="shared" si="13"/>
        <v>0</v>
      </c>
      <c r="Z88" s="105"/>
      <c r="AA88" s="102">
        <f t="shared" si="10"/>
        <v>0</v>
      </c>
      <c r="AB88" s="103">
        <f t="shared" si="11"/>
        <v>0</v>
      </c>
      <c r="AC88" s="103">
        <f t="shared" si="12"/>
        <v>1042</v>
      </c>
      <c r="AD88" s="104">
        <f t="shared" si="12"/>
        <v>0</v>
      </c>
    </row>
    <row r="89" spans="1:30" x14ac:dyDescent="0.25">
      <c r="A89" s="99" t="str">
        <f>VLOOKUP(WEEKDAY(B89,2),Elenchi!$G$2:$H$8,2,0)</f>
        <v>Mar</v>
      </c>
      <c r="B89" s="100">
        <v>42822</v>
      </c>
      <c r="C89" s="101" t="str">
        <f>IF(OR(IFERROR(MATCH(B89,Elenchi!$B$3:$B$13,0),0),WEEKDAY(B89,2)&gt;5),"Festivo","")</f>
        <v/>
      </c>
      <c r="D89" s="102" t="s">
        <v>24</v>
      </c>
      <c r="E89" s="103" t="s">
        <v>31</v>
      </c>
      <c r="F89" s="103" t="s">
        <v>23</v>
      </c>
      <c r="G89" s="103"/>
      <c r="H89" s="104" t="s">
        <v>27</v>
      </c>
      <c r="J89" s="102" t="str">
        <f>IFERROR(VLOOKUP(D89,Codici!$A$2:$B$12,2,0),"")</f>
        <v>MP-A01</v>
      </c>
      <c r="K89" s="103" t="str">
        <f>IFERROR(VLOOKUP(E89,Codici!$A$2:$B$12,2,0),"")</f>
        <v>MP-B5</v>
      </c>
      <c r="L89" s="103" t="str">
        <f>IFERROR(VLOOKUP(F89,Codici!$A$2:$B$12,2,0),"")</f>
        <v>MP-A01</v>
      </c>
      <c r="M89" s="103" t="str">
        <f>IFERROR(VLOOKUP(G89,Codici!$A$2:$B$12,2,0),"")</f>
        <v/>
      </c>
      <c r="N89" s="104" t="str">
        <f>IFERROR(VLOOKUP(H89,Codici!$A$2:$B$12,2,0),"")</f>
        <v>MP-A04</v>
      </c>
      <c r="P89" s="102">
        <f>IF(J89="","",VLOOKUP(D89,Codici!$A$2:$D$12,4,0))</f>
        <v>15</v>
      </c>
      <c r="Q89" s="103">
        <f>IF(K89="","",VLOOKUP(E89,Codici!$A$2:$D$12,4,0))</f>
        <v>178</v>
      </c>
      <c r="R89" s="103">
        <f>IF(L89="","",VLOOKUP(F89,Codici!$A$2:$D$12,4,0))</f>
        <v>23</v>
      </c>
      <c r="S89" s="103" t="str">
        <f>IF(M89="","",VLOOKUP(G89,Codici!$A$2:$D$12,4,0))</f>
        <v/>
      </c>
      <c r="T89" s="104">
        <f>IF(N89="","",VLOOKUP(H89,Codici!$A$2:$D$12,4,0))</f>
        <v>120</v>
      </c>
      <c r="V89" s="102">
        <f t="shared" si="13"/>
        <v>38</v>
      </c>
      <c r="W89" s="103">
        <f t="shared" si="13"/>
        <v>120</v>
      </c>
      <c r="X89" s="103">
        <f t="shared" si="13"/>
        <v>178</v>
      </c>
      <c r="Y89" s="104">
        <f t="shared" si="13"/>
        <v>0</v>
      </c>
      <c r="Z89" s="105"/>
      <c r="AA89" s="102">
        <f t="shared" si="10"/>
        <v>0</v>
      </c>
      <c r="AB89" s="103">
        <f t="shared" si="11"/>
        <v>0</v>
      </c>
      <c r="AC89" s="103">
        <f t="shared" si="12"/>
        <v>864</v>
      </c>
      <c r="AD89" s="104">
        <f t="shared" si="12"/>
        <v>0</v>
      </c>
    </row>
    <row r="90" spans="1:30" x14ac:dyDescent="0.25">
      <c r="A90" s="99" t="str">
        <f>VLOOKUP(WEEKDAY(B90,2),Elenchi!$G$2:$H$8,2,0)</f>
        <v>Mer</v>
      </c>
      <c r="B90" s="100">
        <v>42823</v>
      </c>
      <c r="C90" s="101" t="str">
        <f>IF(OR(IFERROR(MATCH(B90,Elenchi!$B$3:$B$13,0),0),WEEKDAY(B90,2)&gt;5),"Festivo","")</f>
        <v/>
      </c>
      <c r="D90" s="102" t="s">
        <v>24</v>
      </c>
      <c r="E90" s="103" t="s">
        <v>31</v>
      </c>
      <c r="F90" s="103" t="s">
        <v>23</v>
      </c>
      <c r="G90" s="103"/>
      <c r="H90" s="104" t="s">
        <v>27</v>
      </c>
      <c r="J90" s="102" t="str">
        <f>IFERROR(VLOOKUP(D90,Codici!$A$2:$B$12,2,0),"")</f>
        <v>MP-A01</v>
      </c>
      <c r="K90" s="103" t="str">
        <f>IFERROR(VLOOKUP(E90,Codici!$A$2:$B$12,2,0),"")</f>
        <v>MP-B5</v>
      </c>
      <c r="L90" s="103" t="str">
        <f>IFERROR(VLOOKUP(F90,Codici!$A$2:$B$12,2,0),"")</f>
        <v>MP-A01</v>
      </c>
      <c r="M90" s="103" t="str">
        <f>IFERROR(VLOOKUP(G90,Codici!$A$2:$B$12,2,0),"")</f>
        <v/>
      </c>
      <c r="N90" s="104" t="str">
        <f>IFERROR(VLOOKUP(H90,Codici!$A$2:$B$12,2,0),"")</f>
        <v>MP-A04</v>
      </c>
      <c r="P90" s="102">
        <f>IF(J90="","",VLOOKUP(D90,Codici!$A$2:$D$12,4,0))</f>
        <v>15</v>
      </c>
      <c r="Q90" s="103">
        <f>IF(K90="","",VLOOKUP(E90,Codici!$A$2:$D$12,4,0))</f>
        <v>178</v>
      </c>
      <c r="R90" s="103">
        <f>IF(L90="","",VLOOKUP(F90,Codici!$A$2:$D$12,4,0))</f>
        <v>23</v>
      </c>
      <c r="S90" s="103" t="str">
        <f>IF(M90="","",VLOOKUP(G90,Codici!$A$2:$D$12,4,0))</f>
        <v/>
      </c>
      <c r="T90" s="104">
        <f>IF(N90="","",VLOOKUP(H90,Codici!$A$2:$D$12,4,0))</f>
        <v>120</v>
      </c>
      <c r="V90" s="102">
        <f t="shared" si="13"/>
        <v>38</v>
      </c>
      <c r="W90" s="103">
        <f t="shared" si="13"/>
        <v>120</v>
      </c>
      <c r="X90" s="103">
        <f t="shared" si="13"/>
        <v>178</v>
      </c>
      <c r="Y90" s="104">
        <f t="shared" si="13"/>
        <v>0</v>
      </c>
      <c r="Z90" s="105"/>
      <c r="AA90" s="102">
        <f t="shared" si="10"/>
        <v>0</v>
      </c>
      <c r="AB90" s="103">
        <f t="shared" si="11"/>
        <v>0</v>
      </c>
      <c r="AC90" s="103">
        <f t="shared" si="12"/>
        <v>686</v>
      </c>
      <c r="AD90" s="104">
        <f t="shared" si="12"/>
        <v>0</v>
      </c>
    </row>
    <row r="91" spans="1:30" x14ac:dyDescent="0.25">
      <c r="A91" s="99" t="str">
        <f>VLOOKUP(WEEKDAY(B91,2),Elenchi!$G$2:$H$8,2,0)</f>
        <v>Gio</v>
      </c>
      <c r="B91" s="100">
        <v>42824</v>
      </c>
      <c r="C91" s="101" t="str">
        <f>IF(OR(IFERROR(MATCH(B91,Elenchi!$B$3:$B$13,0),0),WEEKDAY(B91,2)&gt;5),"Festivo","")</f>
        <v/>
      </c>
      <c r="D91" s="102" t="s">
        <v>24</v>
      </c>
      <c r="E91" s="103" t="s">
        <v>31</v>
      </c>
      <c r="F91" s="103" t="s">
        <v>23</v>
      </c>
      <c r="G91" s="103"/>
      <c r="H91" s="104" t="s">
        <v>27</v>
      </c>
      <c r="J91" s="102" t="str">
        <f>IFERROR(VLOOKUP(D91,Codici!$A$2:$B$12,2,0),"")</f>
        <v>MP-A01</v>
      </c>
      <c r="K91" s="103" t="str">
        <f>IFERROR(VLOOKUP(E91,Codici!$A$2:$B$12,2,0),"")</f>
        <v>MP-B5</v>
      </c>
      <c r="L91" s="103" t="str">
        <f>IFERROR(VLOOKUP(F91,Codici!$A$2:$B$12,2,0),"")</f>
        <v>MP-A01</v>
      </c>
      <c r="M91" s="103" t="str">
        <f>IFERROR(VLOOKUP(G91,Codici!$A$2:$B$12,2,0),"")</f>
        <v/>
      </c>
      <c r="N91" s="104" t="str">
        <f>IFERROR(VLOOKUP(H91,Codici!$A$2:$B$12,2,0),"")</f>
        <v>MP-A04</v>
      </c>
      <c r="P91" s="102">
        <f>IF(J91="","",VLOOKUP(D91,Codici!$A$2:$D$12,4,0))</f>
        <v>15</v>
      </c>
      <c r="Q91" s="103">
        <f>IF(K91="","",VLOOKUP(E91,Codici!$A$2:$D$12,4,0))</f>
        <v>178</v>
      </c>
      <c r="R91" s="103">
        <f>IF(L91="","",VLOOKUP(F91,Codici!$A$2:$D$12,4,0))</f>
        <v>23</v>
      </c>
      <c r="S91" s="103" t="str">
        <f>IF(M91="","",VLOOKUP(G91,Codici!$A$2:$D$12,4,0))</f>
        <v/>
      </c>
      <c r="T91" s="104">
        <f>IF(N91="","",VLOOKUP(H91,Codici!$A$2:$D$12,4,0))</f>
        <v>120</v>
      </c>
      <c r="V91" s="102">
        <f t="shared" si="13"/>
        <v>38</v>
      </c>
      <c r="W91" s="103">
        <f t="shared" si="13"/>
        <v>120</v>
      </c>
      <c r="X91" s="103">
        <f t="shared" si="13"/>
        <v>178</v>
      </c>
      <c r="Y91" s="104">
        <f t="shared" si="13"/>
        <v>0</v>
      </c>
      <c r="Z91" s="105"/>
      <c r="AA91" s="102">
        <f t="shared" si="10"/>
        <v>0</v>
      </c>
      <c r="AB91" s="103">
        <f t="shared" si="11"/>
        <v>0</v>
      </c>
      <c r="AC91" s="103">
        <f t="shared" si="12"/>
        <v>508</v>
      </c>
      <c r="AD91" s="104">
        <f t="shared" si="12"/>
        <v>0</v>
      </c>
    </row>
    <row r="92" spans="1:30" x14ac:dyDescent="0.25">
      <c r="A92" s="130" t="str">
        <f>VLOOKUP(WEEKDAY(B92,2),Elenchi!$G$2:$H$8,2,0)</f>
        <v>Ven</v>
      </c>
      <c r="B92" s="131">
        <v>42825</v>
      </c>
      <c r="C92" s="132" t="str">
        <f>IF(OR(IFERROR(MATCH(B92,Elenchi!$B$3:$B$13,0),0),WEEKDAY(B92,2)&gt;5),"Festivo","")</f>
        <v/>
      </c>
      <c r="D92" s="133" t="s">
        <v>24</v>
      </c>
      <c r="E92" s="134" t="s">
        <v>31</v>
      </c>
      <c r="F92" s="134" t="s">
        <v>23</v>
      </c>
      <c r="G92" s="134"/>
      <c r="H92" s="135" t="s">
        <v>27</v>
      </c>
      <c r="J92" s="133" t="str">
        <f>IFERROR(VLOOKUP(D92,Codici!$A$2:$B$12,2,0),"")</f>
        <v>MP-A01</v>
      </c>
      <c r="K92" s="134" t="str">
        <f>IFERROR(VLOOKUP(E92,Codici!$A$2:$B$12,2,0),"")</f>
        <v>MP-B5</v>
      </c>
      <c r="L92" s="134" t="str">
        <f>IFERROR(VLOOKUP(F92,Codici!$A$2:$B$12,2,0),"")</f>
        <v>MP-A01</v>
      </c>
      <c r="M92" s="134" t="str">
        <f>IFERROR(VLOOKUP(G92,Codici!$A$2:$B$12,2,0),"")</f>
        <v/>
      </c>
      <c r="N92" s="135" t="str">
        <f>IFERROR(VLOOKUP(H92,Codici!$A$2:$B$12,2,0),"")</f>
        <v>MP-A04</v>
      </c>
      <c r="P92" s="133">
        <f>IF(J92="","",VLOOKUP(D92,Codici!$A$2:$D$12,4,0))</f>
        <v>15</v>
      </c>
      <c r="Q92" s="134">
        <f>IF(K92="","",VLOOKUP(E92,Codici!$A$2:$D$12,4,0))</f>
        <v>178</v>
      </c>
      <c r="R92" s="134">
        <f>IF(L92="","",VLOOKUP(F92,Codici!$A$2:$D$12,4,0))</f>
        <v>23</v>
      </c>
      <c r="S92" s="134" t="str">
        <f>IF(M92="","",VLOOKUP(G92,Codici!$A$2:$D$12,4,0))</f>
        <v/>
      </c>
      <c r="T92" s="135">
        <f>IF(N92="","",VLOOKUP(H92,Codici!$A$2:$D$12,4,0))</f>
        <v>120</v>
      </c>
      <c r="V92" s="133">
        <f t="shared" si="13"/>
        <v>38</v>
      </c>
      <c r="W92" s="134">
        <f t="shared" si="13"/>
        <v>120</v>
      </c>
      <c r="X92" s="134">
        <f t="shared" si="13"/>
        <v>178</v>
      </c>
      <c r="Y92" s="135">
        <f t="shared" si="13"/>
        <v>0</v>
      </c>
      <c r="Z92" s="136"/>
      <c r="AA92" s="133">
        <f t="shared" si="10"/>
        <v>0</v>
      </c>
      <c r="AB92" s="134">
        <f t="shared" si="11"/>
        <v>0</v>
      </c>
      <c r="AC92" s="134">
        <f t="shared" si="12"/>
        <v>330</v>
      </c>
      <c r="AD92" s="104">
        <f t="shared" si="12"/>
        <v>0</v>
      </c>
    </row>
  </sheetData>
  <conditionalFormatting sqref="A3:H92">
    <cfRule type="expression" dxfId="0" priority="1">
      <formula>$C3="Festivo"</formula>
    </cfRule>
  </conditionalFormatting>
  <pageMargins left="0.7" right="0.7" top="0.75" bottom="0.75" header="0.3" footer="0.3"/>
  <pageSetup paperSize="9" orientation="portrait" r:id="rId1"/>
  <ignoredErrors>
    <ignoredError sqref="J3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>
    <pageSetUpPr fitToPage="1"/>
  </sheetPr>
  <dimension ref="A1:D1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28515625" style="1" customWidth="1"/>
    <col min="2" max="2" width="19.42578125" customWidth="1"/>
    <col min="3" max="3" width="13" style="3" customWidth="1"/>
    <col min="4" max="4" width="15.42578125" customWidth="1"/>
  </cols>
  <sheetData>
    <row r="1" spans="1:4" s="2" customFormat="1" ht="39.75" customHeight="1" x14ac:dyDescent="0.25">
      <c r="A1" s="14" t="s">
        <v>11</v>
      </c>
      <c r="B1" s="16" t="s">
        <v>9</v>
      </c>
      <c r="C1" s="15" t="s">
        <v>8</v>
      </c>
      <c r="D1" s="17" t="s">
        <v>10</v>
      </c>
    </row>
    <row r="2" spans="1:4" x14ac:dyDescent="0.25">
      <c r="A2" s="5" t="s">
        <v>22</v>
      </c>
      <c r="B2" s="6" t="s">
        <v>32</v>
      </c>
      <c r="C2" s="18">
        <v>38400</v>
      </c>
      <c r="D2" s="11">
        <v>53</v>
      </c>
    </row>
    <row r="3" spans="1:4" x14ac:dyDescent="0.25">
      <c r="A3" s="7" t="s">
        <v>23</v>
      </c>
      <c r="B3" s="8" t="s">
        <v>32</v>
      </c>
      <c r="C3" s="19">
        <v>22500</v>
      </c>
      <c r="D3" s="12">
        <v>23</v>
      </c>
    </row>
    <row r="4" spans="1:4" x14ac:dyDescent="0.25">
      <c r="A4" s="7" t="s">
        <v>24</v>
      </c>
      <c r="B4" s="8" t="s">
        <v>32</v>
      </c>
      <c r="C4" s="19">
        <v>8600</v>
      </c>
      <c r="D4" s="12">
        <v>15</v>
      </c>
    </row>
    <row r="5" spans="1:4" x14ac:dyDescent="0.25">
      <c r="A5" s="7" t="s">
        <v>25</v>
      </c>
      <c r="B5" s="8" t="s">
        <v>32</v>
      </c>
      <c r="C5" s="19">
        <v>30000</v>
      </c>
      <c r="D5" s="12">
        <v>48</v>
      </c>
    </row>
    <row r="6" spans="1:4" x14ac:dyDescent="0.25">
      <c r="A6" s="7" t="s">
        <v>26</v>
      </c>
      <c r="B6" s="8" t="s">
        <v>32</v>
      </c>
      <c r="C6" s="19">
        <v>21700</v>
      </c>
      <c r="D6" s="12">
        <v>23</v>
      </c>
    </row>
    <row r="7" spans="1:4" x14ac:dyDescent="0.25">
      <c r="A7" s="7" t="s">
        <v>27</v>
      </c>
      <c r="B7" s="8" t="s">
        <v>34</v>
      </c>
      <c r="C7" s="19">
        <v>1900</v>
      </c>
      <c r="D7" s="12">
        <v>120</v>
      </c>
    </row>
    <row r="8" spans="1:4" x14ac:dyDescent="0.25">
      <c r="A8" s="7" t="s">
        <v>28</v>
      </c>
      <c r="B8" s="8" t="s">
        <v>34</v>
      </c>
      <c r="C8" s="19">
        <v>2500</v>
      </c>
      <c r="D8" s="12">
        <v>97</v>
      </c>
    </row>
    <row r="9" spans="1:4" x14ac:dyDescent="0.25">
      <c r="A9" s="7" t="s">
        <v>29</v>
      </c>
      <c r="B9" s="8" t="s">
        <v>34</v>
      </c>
      <c r="C9" s="19">
        <v>2500</v>
      </c>
      <c r="D9" s="12">
        <v>97</v>
      </c>
    </row>
    <row r="10" spans="1:4" x14ac:dyDescent="0.25">
      <c r="A10" s="7" t="s">
        <v>36</v>
      </c>
      <c r="B10" s="8" t="s">
        <v>34</v>
      </c>
      <c r="C10" s="19">
        <v>1650</v>
      </c>
      <c r="D10" s="12">
        <v>160</v>
      </c>
    </row>
    <row r="11" spans="1:4" x14ac:dyDescent="0.25">
      <c r="A11" s="7" t="s">
        <v>30</v>
      </c>
      <c r="B11" s="8" t="s">
        <v>35</v>
      </c>
      <c r="C11" s="19">
        <v>1650</v>
      </c>
      <c r="D11" s="12">
        <v>330</v>
      </c>
    </row>
    <row r="12" spans="1:4" x14ac:dyDescent="0.25">
      <c r="A12" s="9" t="s">
        <v>31</v>
      </c>
      <c r="B12" s="10" t="s">
        <v>33</v>
      </c>
      <c r="C12" s="23">
        <v>12800</v>
      </c>
      <c r="D12" s="13">
        <v>178</v>
      </c>
    </row>
  </sheetData>
  <sheetProtection algorithmName="SHA-512" hashValue="Hi1jPGhB5xqo0T27gMEbKftYpxmCLQLcXZaiLCE/TGoLELU0TstV7bAqAb/xGJli+Wfqc4LM8dGoo+JVZTo/Jw==" saltValue="PGaDL5ZbaR5rwWbV0cXQgw==" spinCount="100000" sheet="1" objects="1" scenarios="1"/>
  <sortState ref="A2:F16">
    <sortCondition ref="A2"/>
  </sortState>
  <pageMargins left="0.7" right="0.7" top="0.75" bottom="0.75" header="0.3" footer="0.3"/>
  <pageSetup paperSize="9" scale="7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4">
    <pageSetUpPr fitToPage="1"/>
  </sheetPr>
  <dimension ref="A1:E6"/>
  <sheetViews>
    <sheetView workbookViewId="0"/>
  </sheetViews>
  <sheetFormatPr defaultColWidth="8.85546875" defaultRowHeight="18" customHeight="1" x14ac:dyDescent="0.25"/>
  <cols>
    <col min="1" max="1" width="24" style="4" customWidth="1"/>
    <col min="2" max="5" width="14.5703125" style="4" customWidth="1"/>
    <col min="6" max="16384" width="8.85546875" style="4"/>
  </cols>
  <sheetData>
    <row r="1" spans="1:5" ht="41.25" customHeight="1" x14ac:dyDescent="0.25">
      <c r="A1" s="44" t="s">
        <v>50</v>
      </c>
      <c r="B1" s="45"/>
      <c r="C1" s="45"/>
      <c r="D1" s="45"/>
      <c r="E1" s="46"/>
    </row>
    <row r="2" spans="1:5" ht="18" customHeight="1" x14ac:dyDescent="0.25">
      <c r="A2" s="59" t="s">
        <v>49</v>
      </c>
      <c r="B2" s="56" t="s">
        <v>32</v>
      </c>
      <c r="C2" s="49" t="s">
        <v>34</v>
      </c>
      <c r="D2" s="49" t="s">
        <v>33</v>
      </c>
      <c r="E2" s="50" t="s">
        <v>35</v>
      </c>
    </row>
    <row r="3" spans="1:5" ht="18" customHeight="1" x14ac:dyDescent="0.25">
      <c r="A3" s="60" t="s">
        <v>55</v>
      </c>
      <c r="B3" s="57">
        <v>3500</v>
      </c>
      <c r="C3" s="20">
        <v>4500</v>
      </c>
      <c r="D3" s="22">
        <v>3000</v>
      </c>
      <c r="E3" s="47">
        <v>5000</v>
      </c>
    </row>
    <row r="4" spans="1:5" ht="18" customHeight="1" x14ac:dyDescent="0.25">
      <c r="A4" s="61" t="s">
        <v>54</v>
      </c>
      <c r="B4" s="58">
        <v>6</v>
      </c>
      <c r="C4" s="21">
        <v>40</v>
      </c>
      <c r="D4" s="48">
        <v>10</v>
      </c>
      <c r="E4" s="27">
        <v>15</v>
      </c>
    </row>
    <row r="5" spans="1:5" ht="32.25" customHeight="1" x14ac:dyDescent="0.25">
      <c r="A5" s="62" t="s">
        <v>53</v>
      </c>
      <c r="B5" s="63">
        <f>Pianificazione!AF3</f>
        <v>42781</v>
      </c>
      <c r="C5" s="64" t="str">
        <f>Pianificazione!AG3</f>
        <v>No magazzino</v>
      </c>
      <c r="D5" s="64" t="str">
        <f>Pianificazione!AH3</f>
        <v>Oltre periodo</v>
      </c>
      <c r="E5" s="65">
        <f>Pianificazione!AI3</f>
        <v>42765</v>
      </c>
    </row>
    <row r="6" spans="1:5" ht="23.25" customHeight="1" x14ac:dyDescent="0.25">
      <c r="A6" s="51" t="s">
        <v>52</v>
      </c>
      <c r="B6" s="52">
        <f>Pianificazione!$B$3</f>
        <v>42736</v>
      </c>
      <c r="C6" s="53"/>
      <c r="D6" s="54"/>
      <c r="E6" s="55"/>
    </row>
  </sheetData>
  <pageMargins left="0.7" right="0.7" top="0.75" bottom="0.75" header="0.3" footer="0.3"/>
  <pageSetup paperSize="9" scale="51" orientation="portrait" r:id="rId1"/>
  <ignoredErrors>
    <ignoredError sqref="B5:B6 C5:E5" unlocked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H14"/>
  <sheetViews>
    <sheetView workbookViewId="0"/>
  </sheetViews>
  <sheetFormatPr defaultRowHeight="15" x14ac:dyDescent="0.25"/>
  <cols>
    <col min="1" max="1" width="15.42578125" customWidth="1"/>
    <col min="2" max="5" width="12.28515625" customWidth="1"/>
  </cols>
  <sheetData>
    <row r="1" spans="1:8" x14ac:dyDescent="0.25">
      <c r="A1" s="29"/>
      <c r="B1" s="25" t="s">
        <v>0</v>
      </c>
      <c r="C1" s="30"/>
      <c r="D1" s="30"/>
      <c r="E1" s="31"/>
      <c r="F1" s="26"/>
      <c r="G1" s="28" t="s">
        <v>46</v>
      </c>
      <c r="H1" s="24"/>
    </row>
    <row r="2" spans="1:8" x14ac:dyDescent="0.25">
      <c r="A2" s="32" t="s">
        <v>7</v>
      </c>
      <c r="B2" s="33">
        <v>2017</v>
      </c>
      <c r="C2" s="33">
        <f>+B2+1</f>
        <v>2018</v>
      </c>
      <c r="D2" s="33">
        <f>+C2+1</f>
        <v>2019</v>
      </c>
      <c r="E2" s="34">
        <f>+D2+1</f>
        <v>2020</v>
      </c>
      <c r="G2" s="5">
        <v>1</v>
      </c>
      <c r="H2" s="11" t="s">
        <v>37</v>
      </c>
    </row>
    <row r="3" spans="1:8" x14ac:dyDescent="0.25">
      <c r="A3" s="35" t="s">
        <v>12</v>
      </c>
      <c r="B3" s="36">
        <f>DATE(B2,1,1)</f>
        <v>42736</v>
      </c>
      <c r="C3" s="36">
        <f t="shared" ref="C3:E3" si="0">DATE(C2,1,1)</f>
        <v>43101</v>
      </c>
      <c r="D3" s="36">
        <f t="shared" si="0"/>
        <v>43466</v>
      </c>
      <c r="E3" s="37">
        <f t="shared" si="0"/>
        <v>43831</v>
      </c>
      <c r="G3" s="7">
        <v>2</v>
      </c>
      <c r="H3" s="12" t="s">
        <v>38</v>
      </c>
    </row>
    <row r="4" spans="1:8" x14ac:dyDescent="0.25">
      <c r="A4" s="38" t="s">
        <v>13</v>
      </c>
      <c r="B4" s="39">
        <f>DATE(B2,1,6)</f>
        <v>42741</v>
      </c>
      <c r="C4" s="39">
        <f t="shared" ref="C4:E4" si="1">DATE(C2,1,6)</f>
        <v>43106</v>
      </c>
      <c r="D4" s="39">
        <f t="shared" si="1"/>
        <v>43471</v>
      </c>
      <c r="E4" s="40">
        <f t="shared" si="1"/>
        <v>43836</v>
      </c>
      <c r="G4" s="7">
        <v>3</v>
      </c>
      <c r="H4" s="12" t="s">
        <v>39</v>
      </c>
    </row>
    <row r="5" spans="1:8" x14ac:dyDescent="0.25">
      <c r="A5" s="38" t="s">
        <v>14</v>
      </c>
      <c r="B5" s="39">
        <f>DATE(B2,4,25)</f>
        <v>42850</v>
      </c>
      <c r="C5" s="39">
        <f t="shared" ref="C5:E5" si="2">DATE(C2,4,25)</f>
        <v>43215</v>
      </c>
      <c r="D5" s="39">
        <f t="shared" si="2"/>
        <v>43580</v>
      </c>
      <c r="E5" s="40">
        <f t="shared" si="2"/>
        <v>43946</v>
      </c>
      <c r="G5" s="7">
        <v>4</v>
      </c>
      <c r="H5" s="12" t="s">
        <v>40</v>
      </c>
    </row>
    <row r="6" spans="1:8" x14ac:dyDescent="0.25">
      <c r="A6" s="38" t="s">
        <v>15</v>
      </c>
      <c r="B6" s="39">
        <f>DATE(B2,5,1)</f>
        <v>42856</v>
      </c>
      <c r="C6" s="39">
        <f t="shared" ref="C6:E6" si="3">DATE(C2,5,1)</f>
        <v>43221</v>
      </c>
      <c r="D6" s="39">
        <f t="shared" si="3"/>
        <v>43586</v>
      </c>
      <c r="E6" s="40">
        <f t="shared" si="3"/>
        <v>43952</v>
      </c>
      <c r="G6" s="7">
        <v>5</v>
      </c>
      <c r="H6" s="12" t="s">
        <v>41</v>
      </c>
    </row>
    <row r="7" spans="1:8" x14ac:dyDescent="0.25">
      <c r="A7" s="38" t="s">
        <v>16</v>
      </c>
      <c r="B7" s="39">
        <f>DATE(B2,6,2)</f>
        <v>42888</v>
      </c>
      <c r="C7" s="39">
        <f t="shared" ref="C7:E7" si="4">DATE(C2,6,2)</f>
        <v>43253</v>
      </c>
      <c r="D7" s="39">
        <f t="shared" si="4"/>
        <v>43618</v>
      </c>
      <c r="E7" s="40">
        <f t="shared" si="4"/>
        <v>43984</v>
      </c>
      <c r="G7" s="7">
        <v>6</v>
      </c>
      <c r="H7" s="12" t="s">
        <v>42</v>
      </c>
    </row>
    <row r="8" spans="1:8" x14ac:dyDescent="0.25">
      <c r="A8" s="38" t="s">
        <v>17</v>
      </c>
      <c r="B8" s="39">
        <f>DATE(B2,8,15)</f>
        <v>42962</v>
      </c>
      <c r="C8" s="39">
        <f t="shared" ref="C8:E8" si="5">DATE(C2,8,15)</f>
        <v>43327</v>
      </c>
      <c r="D8" s="39">
        <f t="shared" si="5"/>
        <v>43692</v>
      </c>
      <c r="E8" s="40">
        <f t="shared" si="5"/>
        <v>44058</v>
      </c>
      <c r="G8" s="9">
        <v>7</v>
      </c>
      <c r="H8" s="13" t="s">
        <v>43</v>
      </c>
    </row>
    <row r="9" spans="1:8" x14ac:dyDescent="0.25">
      <c r="A9" s="38" t="s">
        <v>18</v>
      </c>
      <c r="B9" s="39">
        <f>DATE(B2,11,1)</f>
        <v>43040</v>
      </c>
      <c r="C9" s="39">
        <f t="shared" ref="C9:E9" si="6">DATE(C2,11,1)</f>
        <v>43405</v>
      </c>
      <c r="D9" s="39">
        <f t="shared" si="6"/>
        <v>43770</v>
      </c>
      <c r="E9" s="40">
        <f t="shared" si="6"/>
        <v>44136</v>
      </c>
      <c r="G9" s="1"/>
    </row>
    <row r="10" spans="1:8" x14ac:dyDescent="0.25">
      <c r="A10" s="38" t="s">
        <v>19</v>
      </c>
      <c r="B10" s="39">
        <f>DATE(B2,12,8)</f>
        <v>43077</v>
      </c>
      <c r="C10" s="39">
        <f t="shared" ref="C10:E10" si="7">DATE(C2,12,8)</f>
        <v>43442</v>
      </c>
      <c r="D10" s="39">
        <f t="shared" si="7"/>
        <v>43807</v>
      </c>
      <c r="E10" s="40">
        <f t="shared" si="7"/>
        <v>44173</v>
      </c>
      <c r="G10" s="1"/>
    </row>
    <row r="11" spans="1:8" x14ac:dyDescent="0.25">
      <c r="A11" s="38" t="s">
        <v>20</v>
      </c>
      <c r="B11" s="39">
        <f>DATE(B2,12,25)</f>
        <v>43094</v>
      </c>
      <c r="C11" s="39">
        <f t="shared" ref="C11:E11" si="8">DATE(C2,12,25)</f>
        <v>43459</v>
      </c>
      <c r="D11" s="39">
        <f t="shared" si="8"/>
        <v>43824</v>
      </c>
      <c r="E11" s="40">
        <f t="shared" si="8"/>
        <v>44190</v>
      </c>
      <c r="G11" s="1"/>
    </row>
    <row r="12" spans="1:8" x14ac:dyDescent="0.25">
      <c r="A12" s="38" t="s">
        <v>21</v>
      </c>
      <c r="B12" s="39">
        <f>DATE(B2,12,26)</f>
        <v>43095</v>
      </c>
      <c r="C12" s="39">
        <f t="shared" ref="C12:E12" si="9">DATE(C2,12,26)</f>
        <v>43460</v>
      </c>
      <c r="D12" s="39">
        <f t="shared" si="9"/>
        <v>43825</v>
      </c>
      <c r="E12" s="40">
        <f t="shared" si="9"/>
        <v>44191</v>
      </c>
      <c r="G12" s="1"/>
    </row>
    <row r="13" spans="1:8" x14ac:dyDescent="0.25">
      <c r="A13" s="41" t="s">
        <v>1</v>
      </c>
      <c r="B13" s="42">
        <v>42842</v>
      </c>
      <c r="C13" s="42">
        <v>43192</v>
      </c>
      <c r="D13" s="42">
        <v>43577</v>
      </c>
      <c r="E13" s="43">
        <v>43934</v>
      </c>
      <c r="G13" s="1"/>
    </row>
    <row r="14" spans="1:8" x14ac:dyDescent="0.25">
      <c r="G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2</vt:i4>
      </vt:variant>
    </vt:vector>
  </HeadingPairs>
  <TitlesOfParts>
    <vt:vector size="6" baseType="lpstr">
      <vt:lpstr>Pianificazione</vt:lpstr>
      <vt:lpstr>Codici</vt:lpstr>
      <vt:lpstr>Magazzino</vt:lpstr>
      <vt:lpstr>Elenchi</vt:lpstr>
      <vt:lpstr>Date</vt:lpstr>
      <vt:lpstr>Festività2017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Borazzo</dc:creator>
  <cp:lastModifiedBy>fpb</cp:lastModifiedBy>
  <cp:lastPrinted>2017-02-02T13:40:45Z</cp:lastPrinted>
  <dcterms:created xsi:type="dcterms:W3CDTF">2016-06-23T11:23:42Z</dcterms:created>
  <dcterms:modified xsi:type="dcterms:W3CDTF">2017-10-01T14:29:39Z</dcterms:modified>
</cp:coreProperties>
</file>