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d9ce79df533d44/حساب الأرباح/2024/2/"/>
    </mc:Choice>
  </mc:AlternateContent>
  <xr:revisionPtr revIDLastSave="8" documentId="13_ncr:1_{33FE6364-039E-4EF7-9F80-D48823DD6376}" xr6:coauthVersionLast="47" xr6:coauthVersionMax="47" xr10:uidLastSave="{F24356DF-324F-4659-A770-522D7A506575}"/>
  <bookViews>
    <workbookView xWindow="-120" yWindow="-120" windowWidth="29040" windowHeight="15720" tabRatio="637" firstSheet="1" activeTab="4" xr2:uid="{00000000-000D-0000-FFFF-FFFF00000000}"/>
  </bookViews>
  <sheets>
    <sheet name="ᴁ Analytics Edge Queries" sheetId="1" state="hidden" r:id="rId1"/>
    <sheet name="روايات 70% (NEW)" sheetId="2" r:id="rId2"/>
    <sheet name="روايات الموقع" sheetId="3" r:id="rId3"/>
    <sheet name="Sheet1" sheetId="4" r:id="rId4"/>
    <sheet name="إضافة الأرباح" sheetId="5" r:id="rId5"/>
    <sheet name="أرباح روايات منتهية" sheetId="6" r:id="rId6"/>
  </sheets>
  <calcPr calcId="191029"/>
</workbook>
</file>

<file path=xl/calcChain.xml><?xml version="1.0" encoding="utf-8"?>
<calcChain xmlns="http://schemas.openxmlformats.org/spreadsheetml/2006/main">
  <c r="G14" i="3" l="1"/>
  <c r="G15" i="3"/>
  <c r="G13" i="3"/>
  <c r="G12" i="3"/>
  <c r="G11" i="3"/>
  <c r="G10" i="3"/>
  <c r="AA19" i="2"/>
  <c r="I13" i="6"/>
  <c r="I12" i="6"/>
  <c r="I11" i="6"/>
  <c r="E12" i="6"/>
  <c r="E13" i="6"/>
  <c r="E14" i="6"/>
  <c r="E15" i="6"/>
  <c r="E16" i="6"/>
  <c r="E17" i="6"/>
  <c r="E11" i="6"/>
  <c r="R110" i="5"/>
  <c r="R109" i="5"/>
  <c r="R108" i="5"/>
  <c r="R107" i="5"/>
  <c r="R98" i="5"/>
  <c r="R97" i="5"/>
  <c r="R96" i="5"/>
  <c r="R95" i="5"/>
  <c r="R86" i="5"/>
  <c r="R85" i="5"/>
  <c r="R84" i="5"/>
  <c r="R83" i="5"/>
  <c r="R74" i="5"/>
  <c r="R73" i="5"/>
  <c r="R72" i="5"/>
  <c r="R71" i="5"/>
  <c r="R62" i="5"/>
  <c r="R61" i="5"/>
  <c r="R60" i="5"/>
  <c r="R59" i="5"/>
  <c r="R50" i="5"/>
  <c r="R49" i="5"/>
  <c r="R48" i="5"/>
  <c r="R47" i="5"/>
  <c r="R39" i="5"/>
  <c r="R38" i="5"/>
  <c r="R37" i="5"/>
  <c r="R36" i="5"/>
  <c r="R35" i="5"/>
  <c r="R27" i="5"/>
  <c r="R26" i="5"/>
  <c r="R25" i="5"/>
  <c r="R24" i="5"/>
  <c r="R23" i="5"/>
  <c r="R15" i="5"/>
  <c r="R14" i="5"/>
  <c r="R13" i="5"/>
  <c r="R12" i="5"/>
  <c r="R11" i="5"/>
  <c r="R5" i="5"/>
  <c r="R3" i="5"/>
  <c r="R2" i="5"/>
  <c r="R7" i="5"/>
  <c r="R8" i="5"/>
  <c r="R9" i="5"/>
  <c r="R10" i="5"/>
  <c r="R16" i="5"/>
  <c r="R17" i="5"/>
  <c r="R18" i="5"/>
  <c r="R19" i="5"/>
  <c r="R20" i="5"/>
  <c r="R21" i="5"/>
  <c r="R22" i="5"/>
  <c r="R28" i="5"/>
  <c r="R29" i="5"/>
  <c r="R30" i="5"/>
  <c r="R31" i="5"/>
  <c r="R32" i="5"/>
  <c r="R33" i="5"/>
  <c r="R34" i="5"/>
  <c r="R40" i="5"/>
  <c r="R41" i="5"/>
  <c r="R42" i="5"/>
  <c r="R43" i="5"/>
  <c r="R44" i="5"/>
  <c r="R45" i="5"/>
  <c r="R46" i="5"/>
  <c r="R51" i="5"/>
  <c r="R52" i="5"/>
  <c r="R53" i="5"/>
  <c r="R54" i="5"/>
  <c r="R55" i="5"/>
  <c r="R56" i="5"/>
  <c r="R57" i="5"/>
  <c r="R58" i="5"/>
  <c r="R63" i="5"/>
  <c r="R64" i="5"/>
  <c r="R65" i="5"/>
  <c r="R66" i="5"/>
  <c r="R67" i="5"/>
  <c r="R68" i="5"/>
  <c r="R69" i="5"/>
  <c r="R70" i="5"/>
  <c r="R75" i="5"/>
  <c r="R76" i="5"/>
  <c r="R77" i="5"/>
  <c r="R78" i="5"/>
  <c r="R79" i="5"/>
  <c r="R80" i="5"/>
  <c r="R81" i="5"/>
  <c r="R82" i="5"/>
  <c r="R87" i="5"/>
  <c r="R88" i="5"/>
  <c r="R89" i="5"/>
  <c r="R90" i="5"/>
  <c r="R91" i="5"/>
  <c r="R92" i="5"/>
  <c r="R93" i="5"/>
  <c r="R94" i="5"/>
  <c r="R99" i="5"/>
  <c r="R100" i="5"/>
  <c r="R101" i="5"/>
  <c r="R102" i="5"/>
  <c r="R103" i="5"/>
  <c r="R104" i="5"/>
  <c r="R105" i="5"/>
  <c r="R106" i="5"/>
  <c r="R111" i="5"/>
  <c r="R112" i="5"/>
  <c r="R113" i="5"/>
  <c r="R114" i="5"/>
  <c r="R115" i="5"/>
  <c r="R116" i="5"/>
  <c r="R117" i="5"/>
  <c r="R118" i="5"/>
  <c r="R4" i="5"/>
  <c r="R6" i="5"/>
  <c r="C17" i="6"/>
  <c r="G13" i="6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F223" i="2"/>
  <c r="C223" i="2"/>
  <c r="A3" i="2" s="1"/>
  <c r="O217" i="2"/>
  <c r="D217" i="2" s="1"/>
  <c r="O216" i="2"/>
  <c r="D216" i="2"/>
  <c r="O215" i="2"/>
  <c r="D215" i="2" s="1"/>
  <c r="O214" i="2"/>
  <c r="D214" i="2"/>
  <c r="O213" i="2"/>
  <c r="D213" i="2"/>
  <c r="O212" i="2"/>
  <c r="D212" i="2"/>
  <c r="O211" i="2"/>
  <c r="D211" i="2" s="1"/>
  <c r="O210" i="2"/>
  <c r="D210" i="2" s="1"/>
  <c r="O209" i="2"/>
  <c r="D209" i="2"/>
  <c r="O208" i="2"/>
  <c r="D208" i="2" s="1"/>
  <c r="O207" i="2"/>
  <c r="D207" i="2"/>
  <c r="O206" i="2"/>
  <c r="D206" i="2" s="1"/>
  <c r="O205" i="2"/>
  <c r="D205" i="2" s="1"/>
  <c r="O204" i="2"/>
  <c r="D204" i="2"/>
  <c r="O203" i="2"/>
  <c r="D203" i="2" s="1"/>
  <c r="O202" i="2"/>
  <c r="D202" i="2"/>
  <c r="O201" i="2"/>
  <c r="D201" i="2"/>
  <c r="O200" i="2"/>
  <c r="D200" i="2"/>
  <c r="O199" i="2"/>
  <c r="D199" i="2" s="1"/>
  <c r="O198" i="2"/>
  <c r="D198" i="2" s="1"/>
  <c r="O197" i="2"/>
  <c r="D197" i="2" s="1"/>
  <c r="O196" i="2"/>
  <c r="D196" i="2" s="1"/>
  <c r="O195" i="2"/>
  <c r="D195" i="2"/>
  <c r="O194" i="2"/>
  <c r="D191" i="2" s="1"/>
  <c r="D194" i="2"/>
  <c r="O193" i="2"/>
  <c r="D193" i="2" s="1"/>
  <c r="O192" i="2"/>
  <c r="D192" i="2"/>
  <c r="O191" i="2"/>
  <c r="O190" i="2"/>
  <c r="D190" i="2"/>
  <c r="O189" i="2"/>
  <c r="D189" i="2"/>
  <c r="O188" i="2"/>
  <c r="D188" i="2"/>
  <c r="O187" i="2"/>
  <c r="D187" i="2" s="1"/>
  <c r="O186" i="2"/>
  <c r="D186" i="2" s="1"/>
  <c r="O185" i="2"/>
  <c r="D185" i="2" s="1"/>
  <c r="O184" i="2"/>
  <c r="D184" i="2" s="1"/>
  <c r="O183" i="2"/>
  <c r="D183" i="2"/>
  <c r="O182" i="2"/>
  <c r="D182" i="2" s="1"/>
  <c r="O181" i="2"/>
  <c r="D181" i="2" s="1"/>
  <c r="O180" i="2"/>
  <c r="D180" i="2"/>
  <c r="O179" i="2"/>
  <c r="D179" i="2" s="1"/>
  <c r="O178" i="2"/>
  <c r="D178" i="2"/>
  <c r="O177" i="2"/>
  <c r="D177" i="2"/>
  <c r="O176" i="2"/>
  <c r="D176" i="2"/>
  <c r="O175" i="2"/>
  <c r="D175" i="2" s="1"/>
  <c r="O174" i="2"/>
  <c r="D174" i="2" s="1"/>
  <c r="O173" i="2"/>
  <c r="D173" i="2" s="1"/>
  <c r="O172" i="2"/>
  <c r="D172" i="2" s="1"/>
  <c r="O171" i="2"/>
  <c r="D171" i="2"/>
  <c r="O170" i="2"/>
  <c r="D170" i="2" s="1"/>
  <c r="O169" i="2"/>
  <c r="D169" i="2" s="1"/>
  <c r="O168" i="2"/>
  <c r="D168" i="2"/>
  <c r="O167" i="2"/>
  <c r="D167" i="2" s="1"/>
  <c r="O166" i="2"/>
  <c r="D166" i="2"/>
  <c r="O165" i="2"/>
  <c r="D165" i="2"/>
  <c r="O164" i="2"/>
  <c r="D164" i="2"/>
  <c r="O163" i="2"/>
  <c r="D163" i="2"/>
  <c r="O162" i="2"/>
  <c r="D162" i="2"/>
  <c r="O161" i="2"/>
  <c r="D161" i="2" s="1"/>
  <c r="O160" i="2"/>
  <c r="D160" i="2" s="1"/>
  <c r="O159" i="2"/>
  <c r="D159" i="2" s="1"/>
  <c r="O158" i="2"/>
  <c r="D158" i="2" s="1"/>
  <c r="O157" i="2"/>
  <c r="D157" i="2"/>
  <c r="O156" i="2"/>
  <c r="D156" i="2" s="1"/>
  <c r="O155" i="2"/>
  <c r="D155" i="2" s="1"/>
  <c r="O154" i="2"/>
  <c r="D154" i="2"/>
  <c r="O153" i="2"/>
  <c r="D153" i="2"/>
  <c r="O152" i="2"/>
  <c r="D152" i="2"/>
  <c r="O151" i="2"/>
  <c r="D151" i="2"/>
  <c r="O150" i="2"/>
  <c r="D150" i="2"/>
  <c r="O149" i="2"/>
  <c r="D149" i="2" s="1"/>
  <c r="O148" i="2"/>
  <c r="D148" i="2" s="1"/>
  <c r="O147" i="2"/>
  <c r="D147" i="2" s="1"/>
  <c r="O146" i="2"/>
  <c r="D146" i="2" s="1"/>
  <c r="O145" i="2"/>
  <c r="D145" i="2"/>
  <c r="O144" i="2"/>
  <c r="D144" i="2"/>
  <c r="O143" i="2"/>
  <c r="D143" i="2" s="1"/>
  <c r="O142" i="2"/>
  <c r="D142" i="2"/>
  <c r="O141" i="2"/>
  <c r="D141" i="2"/>
  <c r="O140" i="2"/>
  <c r="D140" i="2"/>
  <c r="O139" i="2"/>
  <c r="D139" i="2"/>
  <c r="O138" i="2"/>
  <c r="D138" i="2"/>
  <c r="O137" i="2"/>
  <c r="D137" i="2" s="1"/>
  <c r="O136" i="2"/>
  <c r="D136" i="2"/>
  <c r="O135" i="2"/>
  <c r="D135" i="2" s="1"/>
  <c r="O134" i="2"/>
  <c r="D134" i="2" s="1"/>
  <c r="O133" i="2"/>
  <c r="D133" i="2"/>
  <c r="O132" i="2"/>
  <c r="D132" i="2"/>
  <c r="O131" i="2"/>
  <c r="D131" i="2" s="1"/>
  <c r="O130" i="2"/>
  <c r="D130" i="2"/>
  <c r="O129" i="2"/>
  <c r="D129" i="2"/>
  <c r="O128" i="2"/>
  <c r="D128" i="2"/>
  <c r="O127" i="2"/>
  <c r="D127" i="2"/>
  <c r="O126" i="2"/>
  <c r="D126" i="2"/>
  <c r="O125" i="2"/>
  <c r="D125" i="2" s="1"/>
  <c r="O124" i="2"/>
  <c r="D124" i="2" s="1"/>
  <c r="O123" i="2"/>
  <c r="D123" i="2" s="1"/>
  <c r="O122" i="2"/>
  <c r="D122" i="2" s="1"/>
  <c r="O121" i="2"/>
  <c r="D121" i="2"/>
  <c r="O120" i="2"/>
  <c r="D120" i="2" s="1"/>
  <c r="O119" i="2"/>
  <c r="D119" i="2" s="1"/>
  <c r="O118" i="2"/>
  <c r="D118" i="2"/>
  <c r="O117" i="2"/>
  <c r="D117" i="2"/>
  <c r="O116" i="2"/>
  <c r="D116" i="2"/>
  <c r="O115" i="2"/>
  <c r="D115" i="2"/>
  <c r="O114" i="2"/>
  <c r="D114" i="2"/>
  <c r="O113" i="2"/>
  <c r="D113" i="2" s="1"/>
  <c r="O112" i="2"/>
  <c r="D112" i="2"/>
  <c r="O111" i="2"/>
  <c r="D111" i="2" s="1"/>
  <c r="O110" i="2"/>
  <c r="D110" i="2" s="1"/>
  <c r="O109" i="2"/>
  <c r="D109" i="2"/>
  <c r="O108" i="2"/>
  <c r="D108" i="2"/>
  <c r="O107" i="2"/>
  <c r="D107" i="2" s="1"/>
  <c r="O106" i="2"/>
  <c r="D106" i="2"/>
  <c r="O105" i="2"/>
  <c r="D105" i="2"/>
  <c r="O104" i="2"/>
  <c r="D104" i="2" s="1"/>
  <c r="O103" i="2"/>
  <c r="D103" i="2"/>
  <c r="O102" i="2"/>
  <c r="D102" i="2" s="1"/>
  <c r="O101" i="2"/>
  <c r="D101" i="2" s="1"/>
  <c r="O100" i="2"/>
  <c r="D100" i="2" s="1"/>
  <c r="O99" i="2"/>
  <c r="D99" i="2" s="1"/>
  <c r="O98" i="2"/>
  <c r="D98" i="2" s="1"/>
  <c r="O97" i="2"/>
  <c r="D97" i="2"/>
  <c r="O96" i="2"/>
  <c r="D96" i="2" s="1"/>
  <c r="O95" i="2"/>
  <c r="D95" i="2" s="1"/>
  <c r="O94" i="2"/>
  <c r="D94" i="2"/>
  <c r="O93" i="2"/>
  <c r="D93" i="2"/>
  <c r="O92" i="2"/>
  <c r="D92" i="2" s="1"/>
  <c r="O91" i="2"/>
  <c r="D91" i="2"/>
  <c r="D90" i="2"/>
  <c r="O67" i="2"/>
  <c r="D67" i="2" s="1"/>
  <c r="D62" i="2"/>
  <c r="D59" i="2"/>
  <c r="D47" i="2"/>
  <c r="AF46" i="2"/>
  <c r="D46" i="2"/>
  <c r="D45" i="2"/>
  <c r="AH44" i="2"/>
  <c r="AI44" i="2" s="1"/>
  <c r="AJ44" i="2" s="1"/>
  <c r="AK44" i="2" s="1"/>
  <c r="AL44" i="2" s="1"/>
  <c r="AM44" i="2" s="1"/>
  <c r="D43" i="2"/>
  <c r="D38" i="2"/>
  <c r="S29" i="2"/>
  <c r="D28" i="2"/>
  <c r="D24" i="2"/>
  <c r="D20" i="2"/>
  <c r="D19" i="2"/>
  <c r="D17" i="2"/>
  <c r="AB15" i="2"/>
  <c r="D15" i="2"/>
  <c r="D14" i="2"/>
  <c r="J8" i="2"/>
  <c r="O3" i="2" s="1"/>
  <c r="U2" i="2" s="1"/>
  <c r="H5" i="2"/>
  <c r="H4" i="2"/>
  <c r="F4" i="2"/>
  <c r="L3" i="2"/>
  <c r="H3" i="2"/>
  <c r="H2" i="2"/>
  <c r="H6" i="2" s="1"/>
  <c r="S67" i="5" l="1"/>
  <c r="O223" i="2"/>
  <c r="N3" i="2"/>
  <c r="P3" i="2" s="1"/>
  <c r="D223" i="2"/>
  <c r="W5" i="2" l="1"/>
  <c r="X5" i="2" s="1"/>
  <c r="N5" i="2"/>
  <c r="N8" i="2"/>
  <c r="N7" i="2"/>
  <c r="N6" i="2"/>
  <c r="S2" i="2" s="1"/>
  <c r="S5" i="2" s="1"/>
  <c r="S6" i="2" s="1"/>
  <c r="O5" i="2" l="1"/>
  <c r="E207" i="2"/>
  <c r="E195" i="2"/>
  <c r="E183" i="2"/>
  <c r="E171" i="2"/>
  <c r="E157" i="2"/>
  <c r="E145" i="2"/>
  <c r="E133" i="2"/>
  <c r="E121" i="2"/>
  <c r="E109" i="2"/>
  <c r="E97" i="2"/>
  <c r="E63" i="2"/>
  <c r="E43" i="2"/>
  <c r="E28" i="2"/>
  <c r="A5" i="2"/>
  <c r="E259" i="2"/>
  <c r="E256" i="2"/>
  <c r="E253" i="2"/>
  <c r="E250" i="2"/>
  <c r="E247" i="2"/>
  <c r="E214" i="2"/>
  <c r="E216" i="2"/>
  <c r="E204" i="2"/>
  <c r="E192" i="2"/>
  <c r="E180" i="2"/>
  <c r="E168" i="2"/>
  <c r="E154" i="2"/>
  <c r="E142" i="2"/>
  <c r="E130" i="2"/>
  <c r="E118" i="2"/>
  <c r="E106" i="2"/>
  <c r="E94" i="2"/>
  <c r="E66" i="2"/>
  <c r="E62" i="2"/>
  <c r="E258" i="2"/>
  <c r="E255" i="2"/>
  <c r="E252" i="2"/>
  <c r="E249" i="2"/>
  <c r="E246" i="2"/>
  <c r="E206" i="2"/>
  <c r="E194" i="2"/>
  <c r="E182" i="2"/>
  <c r="E170" i="2"/>
  <c r="E156" i="2"/>
  <c r="E144" i="2"/>
  <c r="E132" i="2"/>
  <c r="E120" i="2"/>
  <c r="E108" i="2"/>
  <c r="E96" i="2"/>
  <c r="E58" i="2"/>
  <c r="E54" i="2"/>
  <c r="E50" i="2"/>
  <c r="E34" i="2"/>
  <c r="E30" i="2"/>
  <c r="E23" i="2"/>
  <c r="E11" i="2"/>
  <c r="E215" i="2"/>
  <c r="E203" i="2"/>
  <c r="E191" i="2"/>
  <c r="E179" i="2"/>
  <c r="E167" i="2"/>
  <c r="E153" i="2"/>
  <c r="E141" i="2"/>
  <c r="E129" i="2"/>
  <c r="E117" i="2"/>
  <c r="E105" i="2"/>
  <c r="E93" i="2"/>
  <c r="E57" i="2"/>
  <c r="E53" i="2"/>
  <c r="E49" i="2"/>
  <c r="E37" i="2"/>
  <c r="E33" i="2"/>
  <c r="E22" i="2"/>
  <c r="E16" i="2"/>
  <c r="E10" i="2"/>
  <c r="E169" i="2"/>
  <c r="E155" i="2"/>
  <c r="E143" i="2"/>
  <c r="E260" i="2"/>
  <c r="E257" i="2"/>
  <c r="E254" i="2"/>
  <c r="E251" i="2"/>
  <c r="E248" i="2"/>
  <c r="E210" i="2"/>
  <c r="E198" i="2"/>
  <c r="E186" i="2"/>
  <c r="E174" i="2"/>
  <c r="E160" i="2"/>
  <c r="E148" i="2"/>
  <c r="E136" i="2"/>
  <c r="E124" i="2"/>
  <c r="E112" i="2"/>
  <c r="E100" i="2"/>
  <c r="E64" i="2"/>
  <c r="E44" i="2"/>
  <c r="E29" i="2"/>
  <c r="E131" i="2"/>
  <c r="E217" i="2"/>
  <c r="E205" i="2"/>
  <c r="E193" i="2"/>
  <c r="E181" i="2"/>
  <c r="E212" i="2"/>
  <c r="E200" i="2"/>
  <c r="E188" i="2"/>
  <c r="E176" i="2"/>
  <c r="E162" i="2"/>
  <c r="E150" i="2"/>
  <c r="E138" i="2"/>
  <c r="E126" i="2"/>
  <c r="E114" i="2"/>
  <c r="E102" i="2"/>
  <c r="E67" i="2"/>
  <c r="E56" i="2"/>
  <c r="E52" i="2"/>
  <c r="E48" i="2"/>
  <c r="E45" i="2"/>
  <c r="E36" i="2"/>
  <c r="E32" i="2"/>
  <c r="E21" i="2"/>
  <c r="E18" i="2"/>
  <c r="E13" i="2"/>
  <c r="E163" i="2"/>
  <c r="E146" i="2"/>
  <c r="E98" i="2"/>
  <c r="E90" i="2"/>
  <c r="E84" i="2"/>
  <c r="E76" i="2"/>
  <c r="E68" i="2"/>
  <c r="E12" i="2"/>
  <c r="E75" i="2"/>
  <c r="E104" i="2"/>
  <c r="E122" i="2"/>
  <c r="E197" i="2"/>
  <c r="E184" i="2"/>
  <c r="E166" i="2"/>
  <c r="E125" i="2"/>
  <c r="E83" i="2"/>
  <c r="E61" i="2"/>
  <c r="E119" i="2"/>
  <c r="E40" i="2"/>
  <c r="E26" i="2"/>
  <c r="E201" i="2"/>
  <c r="E175" i="2"/>
  <c r="E158" i="2"/>
  <c r="E137" i="2"/>
  <c r="E113" i="2"/>
  <c r="E82" i="2"/>
  <c r="E74" i="2"/>
  <c r="E60" i="2"/>
  <c r="E46" i="2"/>
  <c r="E42" i="2"/>
  <c r="E35" i="2"/>
  <c r="E20" i="2"/>
  <c r="E196" i="2"/>
  <c r="E178" i="2"/>
  <c r="E149" i="2"/>
  <c r="E81" i="2"/>
  <c r="E51" i="2"/>
  <c r="E209" i="2"/>
  <c r="E128" i="2"/>
  <c r="E116" i="2"/>
  <c r="E101" i="2"/>
  <c r="E89" i="2"/>
  <c r="E59" i="2"/>
  <c r="E27" i="2"/>
  <c r="E213" i="2"/>
  <c r="E140" i="2"/>
  <c r="E73" i="2"/>
  <c r="E41" i="2"/>
  <c r="E88" i="2"/>
  <c r="E15" i="2"/>
  <c r="E111" i="2"/>
  <c r="E70" i="2"/>
  <c r="E38" i="2"/>
  <c r="E103" i="2"/>
  <c r="E187" i="2"/>
  <c r="E165" i="2"/>
  <c r="E78" i="2"/>
  <c r="E31" i="2"/>
  <c r="E161" i="2"/>
  <c r="E152" i="2"/>
  <c r="E123" i="2"/>
  <c r="E92" i="2"/>
  <c r="E80" i="2"/>
  <c r="E72" i="2"/>
  <c r="E65" i="2"/>
  <c r="E39" i="2"/>
  <c r="E25" i="2"/>
  <c r="E19" i="2"/>
  <c r="E199" i="2"/>
  <c r="E177" i="2"/>
  <c r="E164" i="2"/>
  <c r="E135" i="2"/>
  <c r="E14" i="2"/>
  <c r="E208" i="2"/>
  <c r="E190" i="2"/>
  <c r="E173" i="2"/>
  <c r="E127" i="2"/>
  <c r="E115" i="2"/>
  <c r="E107" i="2"/>
  <c r="E87" i="2"/>
  <c r="E79" i="2"/>
  <c r="E71" i="2"/>
  <c r="E24" i="2"/>
  <c r="E139" i="2"/>
  <c r="E95" i="2"/>
  <c r="E86" i="2"/>
  <c r="E147" i="2"/>
  <c r="E99" i="2"/>
  <c r="E211" i="2"/>
  <c r="E202" i="2"/>
  <c r="E185" i="2"/>
  <c r="E172" i="2"/>
  <c r="E151" i="2"/>
  <c r="E91" i="2"/>
  <c r="E85" i="2"/>
  <c r="E77" i="2"/>
  <c r="E69" i="2"/>
  <c r="E55" i="2"/>
  <c r="E47" i="2"/>
  <c r="E17" i="2"/>
  <c r="E189" i="2"/>
  <c r="E159" i="2"/>
  <c r="E134" i="2"/>
  <c r="E110" i="2"/>
  <c r="H71" i="2" l="1"/>
  <c r="G71" i="2"/>
  <c r="H21" i="2"/>
  <c r="G21" i="2"/>
  <c r="G150" i="2"/>
  <c r="H150" i="2"/>
  <c r="G44" i="2"/>
  <c r="H44" i="2"/>
  <c r="G248" i="2"/>
  <c r="H248" i="2"/>
  <c r="G37" i="2"/>
  <c r="H37" i="2"/>
  <c r="H191" i="2"/>
  <c r="G191" i="2"/>
  <c r="H120" i="2"/>
  <c r="G120" i="2"/>
  <c r="H258" i="2"/>
  <c r="G258" i="2"/>
  <c r="G204" i="2"/>
  <c r="H204" i="2"/>
  <c r="G97" i="2"/>
  <c r="H97" i="2"/>
  <c r="G151" i="2"/>
  <c r="H151" i="2"/>
  <c r="H79" i="2"/>
  <c r="G79" i="2"/>
  <c r="G199" i="2"/>
  <c r="H199" i="2"/>
  <c r="G78" i="2"/>
  <c r="H78" i="2"/>
  <c r="H213" i="2"/>
  <c r="G213" i="2"/>
  <c r="H196" i="2"/>
  <c r="G196" i="2"/>
  <c r="G201" i="2"/>
  <c r="H201" i="2"/>
  <c r="H75" i="2"/>
  <c r="G75" i="2"/>
  <c r="H32" i="2"/>
  <c r="G32" i="2"/>
  <c r="G162" i="2"/>
  <c r="H162" i="2"/>
  <c r="G64" i="2"/>
  <c r="H64" i="2"/>
  <c r="G251" i="2"/>
  <c r="H251" i="2"/>
  <c r="H49" i="2"/>
  <c r="G49" i="2"/>
  <c r="G203" i="2"/>
  <c r="H203" i="2"/>
  <c r="H132" i="2"/>
  <c r="G132" i="2"/>
  <c r="H62" i="2"/>
  <c r="G62" i="2"/>
  <c r="G216" i="2"/>
  <c r="H216" i="2"/>
  <c r="G109" i="2"/>
  <c r="H109" i="2"/>
  <c r="G104" i="2"/>
  <c r="H104" i="2"/>
  <c r="G165" i="2"/>
  <c r="H165" i="2"/>
  <c r="G100" i="2"/>
  <c r="H100" i="2"/>
  <c r="H185" i="2"/>
  <c r="G185" i="2"/>
  <c r="G257" i="2"/>
  <c r="H257" i="2"/>
  <c r="H159" i="2"/>
  <c r="G159" i="2"/>
  <c r="G42" i="2"/>
  <c r="H42" i="2"/>
  <c r="H119" i="2"/>
  <c r="G119" i="2"/>
  <c r="H76" i="2"/>
  <c r="G76" i="2"/>
  <c r="H48" i="2"/>
  <c r="G48" i="2"/>
  <c r="H200" i="2"/>
  <c r="G200" i="2"/>
  <c r="G124" i="2"/>
  <c r="H124" i="2"/>
  <c r="G260" i="2"/>
  <c r="H260" i="2"/>
  <c r="H93" i="2"/>
  <c r="G93" i="2"/>
  <c r="H23" i="2"/>
  <c r="G23" i="2"/>
  <c r="H170" i="2"/>
  <c r="G170" i="2"/>
  <c r="H106" i="2"/>
  <c r="G106" i="2"/>
  <c r="G250" i="2"/>
  <c r="H250" i="2"/>
  <c r="H145" i="2"/>
  <c r="G145" i="2"/>
  <c r="G177" i="2"/>
  <c r="H177" i="2"/>
  <c r="H87" i="2"/>
  <c r="G87" i="2"/>
  <c r="H53" i="2"/>
  <c r="G53" i="2"/>
  <c r="G59" i="2"/>
  <c r="H59" i="2"/>
  <c r="H11" i="2"/>
  <c r="G11" i="2"/>
  <c r="G127" i="2"/>
  <c r="H127" i="2"/>
  <c r="H212" i="2"/>
  <c r="G212" i="2"/>
  <c r="H182" i="2"/>
  <c r="G182" i="2"/>
  <c r="G253" i="2"/>
  <c r="H253" i="2"/>
  <c r="H157" i="2"/>
  <c r="G157" i="2"/>
  <c r="G140" i="2"/>
  <c r="H140" i="2"/>
  <c r="H26" i="2"/>
  <c r="G26" i="2"/>
  <c r="G254" i="2"/>
  <c r="H254" i="2"/>
  <c r="G121" i="2"/>
  <c r="H121" i="2"/>
  <c r="G187" i="2"/>
  <c r="H187" i="2"/>
  <c r="H68" i="2"/>
  <c r="G68" i="2"/>
  <c r="H57" i="2"/>
  <c r="G57" i="2"/>
  <c r="G39" i="2"/>
  <c r="H39" i="2"/>
  <c r="G189" i="2"/>
  <c r="H189" i="2"/>
  <c r="G101" i="2"/>
  <c r="H101" i="2"/>
  <c r="H52" i="2"/>
  <c r="G52" i="2"/>
  <c r="G70" i="2"/>
  <c r="H70" i="2"/>
  <c r="G148" i="2"/>
  <c r="H148" i="2"/>
  <c r="H34" i="2"/>
  <c r="G34" i="2"/>
  <c r="H194" i="2"/>
  <c r="G194" i="2"/>
  <c r="G256" i="2"/>
  <c r="H256" i="2"/>
  <c r="H171" i="2"/>
  <c r="G171" i="2"/>
  <c r="G91" i="2"/>
  <c r="H91" i="2"/>
  <c r="G27" i="2"/>
  <c r="H27" i="2"/>
  <c r="H144" i="2"/>
  <c r="G144" i="2"/>
  <c r="H107" i="2"/>
  <c r="G107" i="2"/>
  <c r="H45" i="2"/>
  <c r="G45" i="2"/>
  <c r="H156" i="2"/>
  <c r="G156" i="2"/>
  <c r="G103" i="2"/>
  <c r="H103" i="2"/>
  <c r="G211" i="2"/>
  <c r="H211" i="2"/>
  <c r="H61" i="2"/>
  <c r="G61" i="2"/>
  <c r="H30" i="2"/>
  <c r="G30" i="2"/>
  <c r="H60" i="2"/>
  <c r="G60" i="2"/>
  <c r="H56" i="2"/>
  <c r="G56" i="2"/>
  <c r="G117" i="2"/>
  <c r="H117" i="2"/>
  <c r="H147" i="2"/>
  <c r="G147" i="2"/>
  <c r="H80" i="2"/>
  <c r="G80" i="2"/>
  <c r="H111" i="2"/>
  <c r="G111" i="2"/>
  <c r="G128" i="2"/>
  <c r="H128" i="2"/>
  <c r="G74" i="2"/>
  <c r="H74" i="2"/>
  <c r="G125" i="2"/>
  <c r="H125" i="2"/>
  <c r="H98" i="2"/>
  <c r="G98" i="2"/>
  <c r="H67" i="2"/>
  <c r="G67" i="2"/>
  <c r="H193" i="2"/>
  <c r="G193" i="2"/>
  <c r="G160" i="2"/>
  <c r="H160" i="2"/>
  <c r="H169" i="2"/>
  <c r="G169" i="2"/>
  <c r="G129" i="2"/>
  <c r="H129" i="2"/>
  <c r="H50" i="2"/>
  <c r="G50" i="2"/>
  <c r="H206" i="2"/>
  <c r="G206" i="2"/>
  <c r="G142" i="2"/>
  <c r="H142" i="2"/>
  <c r="G259" i="2"/>
  <c r="H259" i="2"/>
  <c r="H183" i="2"/>
  <c r="G183" i="2"/>
  <c r="H31" i="2"/>
  <c r="G31" i="2"/>
  <c r="H172" i="2"/>
  <c r="G172" i="2"/>
  <c r="H12" i="2"/>
  <c r="G12" i="2"/>
  <c r="G215" i="2"/>
  <c r="H215" i="2"/>
  <c r="H40" i="2"/>
  <c r="G40" i="2"/>
  <c r="G247" i="2"/>
  <c r="H247" i="2"/>
  <c r="G202" i="2"/>
  <c r="H202" i="2"/>
  <c r="G65" i="2"/>
  <c r="B9" i="6" s="1"/>
  <c r="C9" i="6" s="1"/>
  <c r="H65" i="2"/>
  <c r="H84" i="2"/>
  <c r="G84" i="2"/>
  <c r="G118" i="2"/>
  <c r="H118" i="2"/>
  <c r="H99" i="2"/>
  <c r="G99" i="2"/>
  <c r="G116" i="2"/>
  <c r="H116" i="2"/>
  <c r="H83" i="2"/>
  <c r="G83" i="2"/>
  <c r="H155" i="2"/>
  <c r="G155" i="2"/>
  <c r="H130" i="2"/>
  <c r="G130" i="2"/>
  <c r="H47" i="2"/>
  <c r="G47" i="2"/>
  <c r="G190" i="2"/>
  <c r="H190" i="2"/>
  <c r="H55" i="2"/>
  <c r="G55" i="2"/>
  <c r="G86" i="2"/>
  <c r="H86" i="2"/>
  <c r="H208" i="2"/>
  <c r="G208" i="2"/>
  <c r="G92" i="2"/>
  <c r="S87" i="2" s="1"/>
  <c r="H92" i="2"/>
  <c r="G15" i="2"/>
  <c r="H15" i="2"/>
  <c r="H209" i="2"/>
  <c r="G209" i="2"/>
  <c r="G82" i="2"/>
  <c r="H82" i="2"/>
  <c r="G166" i="2"/>
  <c r="H166" i="2"/>
  <c r="H146" i="2"/>
  <c r="G146" i="2"/>
  <c r="H102" i="2"/>
  <c r="G102" i="2"/>
  <c r="H205" i="2"/>
  <c r="G205" i="2"/>
  <c r="G174" i="2"/>
  <c r="H174" i="2"/>
  <c r="E223" i="2"/>
  <c r="H10" i="2"/>
  <c r="G10" i="2"/>
  <c r="H141" i="2"/>
  <c r="G141" i="2"/>
  <c r="H54" i="2"/>
  <c r="G54" i="2"/>
  <c r="H246" i="2"/>
  <c r="G246" i="2"/>
  <c r="H154" i="2"/>
  <c r="G154" i="2"/>
  <c r="H195" i="2"/>
  <c r="G195" i="2"/>
  <c r="G178" i="2"/>
  <c r="H178" i="2"/>
  <c r="H19" i="2"/>
  <c r="G19" i="2"/>
  <c r="G176" i="2"/>
  <c r="H176" i="2"/>
  <c r="G214" i="2"/>
  <c r="H214" i="2"/>
  <c r="H25" i="2"/>
  <c r="G25" i="2"/>
  <c r="H188" i="2"/>
  <c r="G188" i="2"/>
  <c r="H94" i="2"/>
  <c r="G94" i="2"/>
  <c r="H89" i="2"/>
  <c r="G89" i="2"/>
  <c r="H46" i="2"/>
  <c r="G46" i="2"/>
  <c r="G136" i="2"/>
  <c r="H136" i="2"/>
  <c r="H184" i="2"/>
  <c r="G184" i="2"/>
  <c r="G163" i="2"/>
  <c r="H163" i="2"/>
  <c r="H114" i="2"/>
  <c r="G114" i="2"/>
  <c r="H217" i="2"/>
  <c r="G217" i="2"/>
  <c r="G186" i="2"/>
  <c r="H186" i="2"/>
  <c r="H16" i="2"/>
  <c r="G16" i="2"/>
  <c r="H153" i="2"/>
  <c r="G153" i="2"/>
  <c r="H58" i="2"/>
  <c r="G58" i="2"/>
  <c r="H249" i="2"/>
  <c r="G249" i="2"/>
  <c r="H168" i="2"/>
  <c r="G168" i="2"/>
  <c r="G28" i="2"/>
  <c r="H28" i="2"/>
  <c r="H207" i="2"/>
  <c r="G207" i="2"/>
  <c r="G175" i="2"/>
  <c r="H175" i="2"/>
  <c r="H110" i="2"/>
  <c r="G110" i="2"/>
  <c r="H20" i="2"/>
  <c r="G20" i="2"/>
  <c r="H36" i="2"/>
  <c r="G36" i="2"/>
  <c r="G66" i="2"/>
  <c r="F9" i="6" s="1"/>
  <c r="G9" i="6" s="1"/>
  <c r="H66" i="2"/>
  <c r="H134" i="2"/>
  <c r="G134" i="2"/>
  <c r="H35" i="2"/>
  <c r="G35" i="2"/>
  <c r="G112" i="2"/>
  <c r="H112" i="2"/>
  <c r="H133" i="2"/>
  <c r="G133" i="2"/>
  <c r="G115" i="2"/>
  <c r="H115" i="2"/>
  <c r="G38" i="2"/>
  <c r="H38" i="2"/>
  <c r="H105" i="2"/>
  <c r="G105" i="2"/>
  <c r="H72" i="2"/>
  <c r="G72" i="2"/>
  <c r="H181" i="2"/>
  <c r="G181" i="2"/>
  <c r="G14" i="2"/>
  <c r="H14" i="2"/>
  <c r="H123" i="2"/>
  <c r="G123" i="2"/>
  <c r="G113" i="2"/>
  <c r="H113" i="2"/>
  <c r="H135" i="2"/>
  <c r="G135" i="2"/>
  <c r="G152" i="2"/>
  <c r="H152" i="2"/>
  <c r="H41" i="2"/>
  <c r="G41" i="2"/>
  <c r="G81" i="2"/>
  <c r="H81" i="2"/>
  <c r="G137" i="2"/>
  <c r="H137" i="2"/>
  <c r="H197" i="2"/>
  <c r="G197" i="2"/>
  <c r="H13" i="2"/>
  <c r="G13" i="2"/>
  <c r="H126" i="2"/>
  <c r="G126" i="2"/>
  <c r="H131" i="2"/>
  <c r="G131" i="2"/>
  <c r="G198" i="2"/>
  <c r="H198" i="2"/>
  <c r="G22" i="2"/>
  <c r="H22" i="2"/>
  <c r="H167" i="2"/>
  <c r="G167" i="2"/>
  <c r="H96" i="2"/>
  <c r="G96" i="2"/>
  <c r="H252" i="2"/>
  <c r="G252" i="2"/>
  <c r="H180" i="2"/>
  <c r="G180" i="2"/>
  <c r="G43" i="2"/>
  <c r="H43" i="2"/>
  <c r="H143" i="2"/>
  <c r="G143" i="2"/>
  <c r="H17" i="2"/>
  <c r="G17" i="2"/>
  <c r="H173" i="2"/>
  <c r="G173" i="2"/>
  <c r="H90" i="2"/>
  <c r="G90" i="2"/>
  <c r="G69" i="2"/>
  <c r="H69" i="2"/>
  <c r="H95" i="2"/>
  <c r="G95" i="2"/>
  <c r="G88" i="2"/>
  <c r="H88" i="2"/>
  <c r="H51" i="2"/>
  <c r="G51" i="2"/>
  <c r="G77" i="2"/>
  <c r="H77" i="2"/>
  <c r="G139" i="2"/>
  <c r="H139" i="2"/>
  <c r="G85" i="2"/>
  <c r="H85" i="2"/>
  <c r="G24" i="2"/>
  <c r="H24" i="2"/>
  <c r="G164" i="2"/>
  <c r="H164" i="2"/>
  <c r="G161" i="2"/>
  <c r="H161" i="2"/>
  <c r="G73" i="2"/>
  <c r="H73" i="2"/>
  <c r="G149" i="2"/>
  <c r="H149" i="2"/>
  <c r="H158" i="2"/>
  <c r="G158" i="2"/>
  <c r="H122" i="2"/>
  <c r="G122" i="2"/>
  <c r="H18" i="2"/>
  <c r="G18" i="2"/>
  <c r="G138" i="2"/>
  <c r="H138" i="2"/>
  <c r="G29" i="2"/>
  <c r="H29" i="2"/>
  <c r="G210" i="2"/>
  <c r="H210" i="2"/>
  <c r="G33" i="2"/>
  <c r="H33" i="2"/>
  <c r="H179" i="2"/>
  <c r="G179" i="2"/>
  <c r="H108" i="2"/>
  <c r="G108" i="2"/>
  <c r="H255" i="2"/>
  <c r="G255" i="2"/>
  <c r="H192" i="2"/>
  <c r="G192" i="2"/>
  <c r="G63" i="2"/>
  <c r="H63" i="2"/>
  <c r="R164" i="2" l="1"/>
  <c r="D5" i="2" s="1"/>
  <c r="D6" i="2" s="1"/>
  <c r="H12" i="6"/>
  <c r="H11" i="6"/>
  <c r="H13" i="6" s="1"/>
  <c r="D16" i="6"/>
  <c r="D15" i="6"/>
  <c r="D14" i="6"/>
  <c r="D12" i="6"/>
  <c r="D11" i="6"/>
  <c r="D13" i="6"/>
  <c r="V15" i="2"/>
  <c r="S164" i="2"/>
  <c r="H223" i="2"/>
  <c r="V13" i="2"/>
  <c r="S16" i="2"/>
  <c r="F2" i="2" s="1"/>
  <c r="G223" i="2"/>
  <c r="S88" i="2"/>
  <c r="F3" i="2" s="1"/>
  <c r="H228" i="2" l="1"/>
  <c r="H229" i="2" s="1"/>
  <c r="H225" i="2"/>
  <c r="D17" i="6"/>
  <c r="D9" i="6"/>
  <c r="E3" i="6" s="1"/>
  <c r="V14" i="2" s="1"/>
  <c r="K225" i="2"/>
  <c r="G225" i="2"/>
  <c r="F5" i="2"/>
  <c r="V16" i="2"/>
  <c r="D3" i="2" s="1"/>
  <c r="D4" i="2" s="1"/>
</calcChain>
</file>

<file path=xl/sharedStrings.xml><?xml version="1.0" encoding="utf-8"?>
<sst xmlns="http://schemas.openxmlformats.org/spreadsheetml/2006/main" count="4671" uniqueCount="1314">
  <si>
    <t>ᴁParameters</t>
  </si>
  <si>
    <t>أنالاتيكس!E9</t>
  </si>
  <si>
    <t>أنالاتيكس!E13</t>
  </si>
  <si>
    <t>أنالاتيكس!E15</t>
  </si>
  <si>
    <t>أنالاتيكس!E17</t>
  </si>
  <si>
    <t>أنالاتيكس!E19</t>
  </si>
  <si>
    <t>أنالاتيكس!E21</t>
  </si>
  <si>
    <t>أنالاتيكس!E23</t>
  </si>
  <si>
    <t>أنالاتيكس!E25</t>
  </si>
  <si>
    <t>أنالاتيكس!E27</t>
  </si>
  <si>
    <t>أنالاتيكس!E29</t>
  </si>
  <si>
    <t>أنالاتيكس!E31</t>
  </si>
  <si>
    <t>أنالاتيكس!E33</t>
  </si>
  <si>
    <t>أنالاتيكس!E35</t>
  </si>
  <si>
    <t>أنالاتيكس!E37</t>
  </si>
  <si>
    <t>أنالاتيكس!E39</t>
  </si>
  <si>
    <t>أنالاتيكس!E41</t>
  </si>
  <si>
    <t>أنالاتيكس!E43</t>
  </si>
  <si>
    <t>أنالاتيكس!E45</t>
  </si>
  <si>
    <t>أنالاتيكس!E47</t>
  </si>
  <si>
    <t>أنالاتيكس!E49</t>
  </si>
  <si>
    <t>أنالاتيكس!E51</t>
  </si>
  <si>
    <t>أنالاتيكس!E53</t>
  </si>
  <si>
    <t>أنالاتيكس!E55</t>
  </si>
  <si>
    <t>أنالاتيكس!E57</t>
  </si>
  <si>
    <t>أنالاتيكس!E59</t>
  </si>
  <si>
    <t>أنالاتيكس!E61</t>
  </si>
  <si>
    <t>أنالاتيكس!E63</t>
  </si>
  <si>
    <t>أنالاتيكس!E65</t>
  </si>
  <si>
    <t>أنالاتيكس!E67</t>
  </si>
  <si>
    <t>أنالاتيكس!E69</t>
  </si>
  <si>
    <t>أنالاتيكس!E71</t>
  </si>
  <si>
    <t>أنالاتيكس!E73</t>
  </si>
  <si>
    <t>أنالاتيكس!E75</t>
  </si>
  <si>
    <t>أنالاتيكس!E77</t>
  </si>
  <si>
    <t>أنالاتيكس!E79</t>
  </si>
  <si>
    <t>أنالاتيكس!E81</t>
  </si>
  <si>
    <t>أنالاتيكس!E83</t>
  </si>
  <si>
    <t>أنالاتيكس!E85</t>
  </si>
  <si>
    <t>أنالاتيكس!E87</t>
  </si>
  <si>
    <t>أنالاتيكس!E89</t>
  </si>
  <si>
    <t>أنالاتيكس!E91</t>
  </si>
  <si>
    <t>أنالاتيكس!E93</t>
  </si>
  <si>
    <t>أنالاتيكس!E95</t>
  </si>
  <si>
    <t>أنالاتيكس!E97</t>
  </si>
  <si>
    <t>أنالاتيكس!E99</t>
  </si>
  <si>
    <t>أنالاتيكس!E101</t>
  </si>
  <si>
    <t>أنالاتيكس!E103</t>
  </si>
  <si>
    <t>أنالاتيكس!E105</t>
  </si>
  <si>
    <t>أنالاتيكس!E107</t>
  </si>
  <si>
    <t>أنالاتيكس!E109</t>
  </si>
  <si>
    <t>أنالاتيكس!E111</t>
  </si>
  <si>
    <t>أنالاتيكس!E113</t>
  </si>
  <si>
    <t>أنالاتيكس!E115</t>
  </si>
  <si>
    <t>أنالاتيكس!E117</t>
  </si>
  <si>
    <t>أنالاتيكس!E11</t>
  </si>
  <si>
    <t>أنالاتيكس!E121</t>
  </si>
  <si>
    <t>أنالاتيكس!E123</t>
  </si>
  <si>
    <t>أنالاتيكس!E125</t>
  </si>
  <si>
    <t>أنالاتيكس!E127</t>
  </si>
  <si>
    <t>أنالاتيكس!E129</t>
  </si>
  <si>
    <t>أنالاتيكس!E131</t>
  </si>
  <si>
    <t>أنالاتيكس!E133</t>
  </si>
  <si>
    <t>أنالاتيكس!E135</t>
  </si>
  <si>
    <t>أنالاتيكس!E137</t>
  </si>
  <si>
    <t>أنالاتيكس!E139</t>
  </si>
  <si>
    <t>أنالاتيكس!E143</t>
  </si>
  <si>
    <t>أنالاتيكس!E141</t>
  </si>
  <si>
    <t>أنالاتيكس!E145</t>
  </si>
  <si>
    <t>أنالاتيكس!E147</t>
  </si>
  <si>
    <t>أنالاتيكس!E149</t>
  </si>
  <si>
    <t>أنالاتيكس!E151</t>
  </si>
  <si>
    <t>أنالاتيكس!E153</t>
  </si>
  <si>
    <t>أنالاتيكس!E155</t>
  </si>
  <si>
    <t>أنالاتيكس!E157</t>
  </si>
  <si>
    <t>أنالاتيكس!E159</t>
  </si>
  <si>
    <t>أنالاتيكس!E161</t>
  </si>
  <si>
    <t>أنالاتيكس!E163</t>
  </si>
  <si>
    <t>أنالاتيكس!E165</t>
  </si>
  <si>
    <t>أنالاتيكس!E169</t>
  </si>
  <si>
    <t>أنالاتيكس!E171</t>
  </si>
  <si>
    <t>أنالاتيكس!E173</t>
  </si>
  <si>
    <t>أنالاتيكس!E175</t>
  </si>
  <si>
    <t>أنالاتيكس!E177</t>
  </si>
  <si>
    <t>أنالاتيكس!E179</t>
  </si>
  <si>
    <t>أنالاتيكس!E181</t>
  </si>
  <si>
    <t>أنالاتيكس!K3</t>
  </si>
  <si>
    <t>أنالاتيكس!E119</t>
  </si>
  <si>
    <t>أنالاتيكس!E167</t>
  </si>
  <si>
    <t>أنالاتيكس!E183</t>
  </si>
  <si>
    <t>أنالاتيكس!E185</t>
  </si>
  <si>
    <t>أنالاتيكس!E187</t>
  </si>
  <si>
    <t>أنالاتيكس!E189</t>
  </si>
  <si>
    <t>أنالاتيكس!E191</t>
  </si>
  <si>
    <t>أنالاتيكس!E193</t>
  </si>
  <si>
    <t>أنالاتيكس!E195</t>
  </si>
  <si>
    <t>أنالاتيكس!E197</t>
  </si>
  <si>
    <t>أنالاتيكس!E199</t>
  </si>
  <si>
    <t>أنالاتيكس!E201</t>
  </si>
  <si>
    <t>أنالاتيكس!E203</t>
  </si>
  <si>
    <t>أنالاتيكس!E205</t>
  </si>
  <si>
    <t>أنالاتيكس!E207</t>
  </si>
  <si>
    <t>أنالاتيكس!E209</t>
  </si>
  <si>
    <t>أنالاتيكس!E211</t>
  </si>
  <si>
    <t>أنالاتيكس!E213</t>
  </si>
  <si>
    <t>أنالاتيكس!E215</t>
  </si>
  <si>
    <t>أنالاتيكس!E217</t>
  </si>
  <si>
    <t>أنالاتيكس!E219</t>
  </si>
  <si>
    <t>أنالاتيكس!E221</t>
  </si>
  <si>
    <t>أنالاتيكس!E223</t>
  </si>
  <si>
    <t>أنالاتيكس!E225</t>
  </si>
  <si>
    <t>أنالاتيكس!E227</t>
  </si>
  <si>
    <t>أنالاتيكس!E229</t>
  </si>
  <si>
    <t>أنالاتيكس!E231</t>
  </si>
  <si>
    <t>أنالاتيكس!E233</t>
  </si>
  <si>
    <t>أنالاتيكس!E235</t>
  </si>
  <si>
    <t>أنالاتيكس!E237</t>
  </si>
  <si>
    <t>أنالاتيكس!E239</t>
  </si>
  <si>
    <t>أنالاتيكس!E241</t>
  </si>
  <si>
    <t>أنالاتيكس!E243</t>
  </si>
  <si>
    <t>أنالاتيكس!E245</t>
  </si>
  <si>
    <t>أنالاتيكس!E247</t>
  </si>
  <si>
    <t>أنالاتيكس!E249</t>
  </si>
  <si>
    <t>أنالاتيكس!E251</t>
  </si>
  <si>
    <t>أنالاتيكس!E253</t>
  </si>
  <si>
    <t>أنالاتيكس!E255</t>
  </si>
  <si>
    <t>أنالاتيكس!E257</t>
  </si>
  <si>
    <t>أنالاتيكس!E259</t>
  </si>
  <si>
    <t>أنالاتيكس!E261</t>
  </si>
  <si>
    <t>أنالاتيكس!E263</t>
  </si>
  <si>
    <t>أنالاتيكس!E265</t>
  </si>
  <si>
    <t>أنالاتيكس!E267</t>
  </si>
  <si>
    <t>أنالاتيكس!E269</t>
  </si>
  <si>
    <t>أنالاتيكس!E271</t>
  </si>
  <si>
    <t>أنالاتيكس!E273</t>
  </si>
  <si>
    <t>أنالاتيكس!E275</t>
  </si>
  <si>
    <t>أنالاتيكس!E277</t>
  </si>
  <si>
    <t>أنالاتيكس!E279</t>
  </si>
  <si>
    <t>أنالاتيكس!E281</t>
  </si>
  <si>
    <t>أنالاتيكس!E283</t>
  </si>
  <si>
    <t>أنالاتيكس!E285</t>
  </si>
  <si>
    <t>أنالاتيكس!E287</t>
  </si>
  <si>
    <t>أنالاتيكس!E289</t>
  </si>
  <si>
    <t>أنالاتيكس!E291</t>
  </si>
  <si>
    <t>أنالاتيكس!E293</t>
  </si>
  <si>
    <t>أنالاتيكس!E295</t>
  </si>
  <si>
    <t>أنالاتيكس!E297</t>
  </si>
  <si>
    <t>أنالاتيكس!E299</t>
  </si>
  <si>
    <t>أنالاتيكس!E301</t>
  </si>
  <si>
    <t>أنالاتيكس!E303</t>
  </si>
  <si>
    <t>أنالاتيكس!E305</t>
  </si>
  <si>
    <t>أنالاتيكس!E307</t>
  </si>
  <si>
    <t>أنالاتيكس!E309</t>
  </si>
  <si>
    <t>أنالاتيكس!E311</t>
  </si>
  <si>
    <t>أنالاتيكس!E313</t>
  </si>
  <si>
    <t>أنالاتيكس!E315</t>
  </si>
  <si>
    <t>أنالاتيكس!E317</t>
  </si>
  <si>
    <t>أنالاتيكس!E319</t>
  </si>
  <si>
    <t>أنالاتيكس!E321</t>
  </si>
  <si>
    <t>أنالاتيكس!E323</t>
  </si>
  <si>
    <t>أنالاتيكس!E325</t>
  </si>
  <si>
    <t>أنالاتيكس!E327</t>
  </si>
  <si>
    <t>أنالاتيكس!E329</t>
  </si>
  <si>
    <t>FUNCTION</t>
  </si>
  <si>
    <t>»GA Reports</t>
  </si>
  <si>
    <t>Call</t>
  </si>
  <si>
    <t>GoogleAnalyticsFree.CoreReports</t>
  </si>
  <si>
    <t>WriteToWorksheet_worksheet</t>
  </si>
  <si>
    <t>أنالاتيكس</t>
  </si>
  <si>
    <t>WriteToWorksheet_topleftcell</t>
  </si>
  <si>
    <t>E9</t>
  </si>
  <si>
    <t>E13</t>
  </si>
  <si>
    <t>E15</t>
  </si>
  <si>
    <t>E17</t>
  </si>
  <si>
    <t>E19</t>
  </si>
  <si>
    <t>E21</t>
  </si>
  <si>
    <t>E23</t>
  </si>
  <si>
    <t>E25</t>
  </si>
  <si>
    <t>E27</t>
  </si>
  <si>
    <t>E29</t>
  </si>
  <si>
    <t>E31</t>
  </si>
  <si>
    <t>E33</t>
  </si>
  <si>
    <t>E35</t>
  </si>
  <si>
    <t>E37</t>
  </si>
  <si>
    <t>E39</t>
  </si>
  <si>
    <t>E41</t>
  </si>
  <si>
    <t>E43</t>
  </si>
  <si>
    <t>E45</t>
  </si>
  <si>
    <t>E47</t>
  </si>
  <si>
    <t>E49</t>
  </si>
  <si>
    <t>E51</t>
  </si>
  <si>
    <t>E53</t>
  </si>
  <si>
    <t>E55</t>
  </si>
  <si>
    <t>E57</t>
  </si>
  <si>
    <t>E59</t>
  </si>
  <si>
    <t>E61</t>
  </si>
  <si>
    <t>E63</t>
  </si>
  <si>
    <t>E65</t>
  </si>
  <si>
    <t>E67</t>
  </si>
  <si>
    <t>E69</t>
  </si>
  <si>
    <t>E71</t>
  </si>
  <si>
    <t>E73</t>
  </si>
  <si>
    <t>E75</t>
  </si>
  <si>
    <t>E77</t>
  </si>
  <si>
    <t>E79</t>
  </si>
  <si>
    <t>E81</t>
  </si>
  <si>
    <t>E83</t>
  </si>
  <si>
    <t>E85</t>
  </si>
  <si>
    <t>E87</t>
  </si>
  <si>
    <t>E89</t>
  </si>
  <si>
    <t>E91</t>
  </si>
  <si>
    <t>E93</t>
  </si>
  <si>
    <t>E95</t>
  </si>
  <si>
    <t>E97</t>
  </si>
  <si>
    <t>E99</t>
  </si>
  <si>
    <t>E101</t>
  </si>
  <si>
    <t>E103</t>
  </si>
  <si>
    <t>E105</t>
  </si>
  <si>
    <t>E107</t>
  </si>
  <si>
    <t>E109</t>
  </si>
  <si>
    <t>E111</t>
  </si>
  <si>
    <t>E113</t>
  </si>
  <si>
    <t>E115</t>
  </si>
  <si>
    <t>E117</t>
  </si>
  <si>
    <t>E11</t>
  </si>
  <si>
    <t>E121</t>
  </si>
  <si>
    <t>E123</t>
  </si>
  <si>
    <t>E125</t>
  </si>
  <si>
    <t>E127</t>
  </si>
  <si>
    <t>E129</t>
  </si>
  <si>
    <t>E131</t>
  </si>
  <si>
    <t>E133</t>
  </si>
  <si>
    <t>E135</t>
  </si>
  <si>
    <t>E137</t>
  </si>
  <si>
    <t>E139</t>
  </si>
  <si>
    <t>E143</t>
  </si>
  <si>
    <t>E141</t>
  </si>
  <si>
    <t>E145</t>
  </si>
  <si>
    <t>E147</t>
  </si>
  <si>
    <t>E149</t>
  </si>
  <si>
    <t>E151</t>
  </si>
  <si>
    <t>E153</t>
  </si>
  <si>
    <t>E155</t>
  </si>
  <si>
    <t>E157</t>
  </si>
  <si>
    <t>E159</t>
  </si>
  <si>
    <t>E161</t>
  </si>
  <si>
    <t>E163</t>
  </si>
  <si>
    <t>E165</t>
  </si>
  <si>
    <t>E169</t>
  </si>
  <si>
    <t>E171</t>
  </si>
  <si>
    <t>E173</t>
  </si>
  <si>
    <t>E175</t>
  </si>
  <si>
    <t>E177</t>
  </si>
  <si>
    <t>E179</t>
  </si>
  <si>
    <t>E181</t>
  </si>
  <si>
    <t>K3</t>
  </si>
  <si>
    <t>E119</t>
  </si>
  <si>
    <t>E167</t>
  </si>
  <si>
    <t>E183</t>
  </si>
  <si>
    <t>E185</t>
  </si>
  <si>
    <t>E187</t>
  </si>
  <si>
    <t>E189</t>
  </si>
  <si>
    <t>E191</t>
  </si>
  <si>
    <t>E193</t>
  </si>
  <si>
    <t>E195</t>
  </si>
  <si>
    <t>E197</t>
  </si>
  <si>
    <t>E199</t>
  </si>
  <si>
    <t>E201</t>
  </si>
  <si>
    <t>E203</t>
  </si>
  <si>
    <t>E205</t>
  </si>
  <si>
    <t>E207</t>
  </si>
  <si>
    <t>E209</t>
  </si>
  <si>
    <t>E211</t>
  </si>
  <si>
    <t>E213</t>
  </si>
  <si>
    <t>E215</t>
  </si>
  <si>
    <t>E217</t>
  </si>
  <si>
    <t>E219</t>
  </si>
  <si>
    <t>E221</t>
  </si>
  <si>
    <t>E223</t>
  </si>
  <si>
    <t>E225</t>
  </si>
  <si>
    <t>E227</t>
  </si>
  <si>
    <t>E229</t>
  </si>
  <si>
    <t>E231</t>
  </si>
  <si>
    <t>E233</t>
  </si>
  <si>
    <t>E235</t>
  </si>
  <si>
    <t>E237</t>
  </si>
  <si>
    <t>E239</t>
  </si>
  <si>
    <t>E241</t>
  </si>
  <si>
    <t>E243</t>
  </si>
  <si>
    <t>E245</t>
  </si>
  <si>
    <t>E247</t>
  </si>
  <si>
    <t>E249</t>
  </si>
  <si>
    <t>E251</t>
  </si>
  <si>
    <t>E253</t>
  </si>
  <si>
    <t>E255</t>
  </si>
  <si>
    <t>E257</t>
  </si>
  <si>
    <t>E259</t>
  </si>
  <si>
    <t>E261</t>
  </si>
  <si>
    <t>E263</t>
  </si>
  <si>
    <t>E265</t>
  </si>
  <si>
    <t>E267</t>
  </si>
  <si>
    <t>E269</t>
  </si>
  <si>
    <t>E271</t>
  </si>
  <si>
    <t>E273</t>
  </si>
  <si>
    <t>E275</t>
  </si>
  <si>
    <t>E277</t>
  </si>
  <si>
    <t>E279</t>
  </si>
  <si>
    <t>E281</t>
  </si>
  <si>
    <t>E283</t>
  </si>
  <si>
    <t>E285</t>
  </si>
  <si>
    <t>E287</t>
  </si>
  <si>
    <t>E289</t>
  </si>
  <si>
    <t>E291</t>
  </si>
  <si>
    <t>E293</t>
  </si>
  <si>
    <t>E295</t>
  </si>
  <si>
    <t>E297</t>
  </si>
  <si>
    <t>E299</t>
  </si>
  <si>
    <t>E301</t>
  </si>
  <si>
    <t>E303</t>
  </si>
  <si>
    <t>E305</t>
  </si>
  <si>
    <t>E307</t>
  </si>
  <si>
    <t>E309</t>
  </si>
  <si>
    <t>E311</t>
  </si>
  <si>
    <t>E313</t>
  </si>
  <si>
    <t>E315</t>
  </si>
  <si>
    <t>E317</t>
  </si>
  <si>
    <t>E319</t>
  </si>
  <si>
    <t>E321</t>
  </si>
  <si>
    <t>E323</t>
  </si>
  <si>
    <t>E325</t>
  </si>
  <si>
    <t>E327</t>
  </si>
  <si>
    <t>E329</t>
  </si>
  <si>
    <t>WriteToWorksheet_preserveformat</t>
  </si>
  <si>
    <t>true</t>
  </si>
  <si>
    <t>AppendToWorksheet_worksheet</t>
  </si>
  <si>
    <t>AppendToWorksheet_topleftcell</t>
  </si>
  <si>
    <t>AppendToWorksheet_noupdate</t>
  </si>
  <si>
    <t>AppendToWorksheet_update</t>
  </si>
  <si>
    <t>aeConnectorGoogleAnalyticsFree.CoreReports_account</t>
  </si>
  <si>
    <t>My Account</t>
  </si>
  <si>
    <t>aeConnectorGoogleAnalyticsFree.CoreReports_ga_account_name</t>
  </si>
  <si>
    <t>hima</t>
  </si>
  <si>
    <t>aeConnectorGoogleAnalyticsFree.CoreReports_ga_account_id</t>
  </si>
  <si>
    <t>106197610</t>
  </si>
  <si>
    <t>*</t>
  </si>
  <si>
    <t>aeConnectorGoogleAnalyticsFree.CoreReports_ga_property_name</t>
  </si>
  <si>
    <t>kol novel</t>
  </si>
  <si>
    <t>aeConnectorGoogleAnalyticsFree.CoreReports_ga_property_id</t>
  </si>
  <si>
    <t>UA-106197610-9</t>
  </si>
  <si>
    <t>aeConnectorGoogleAnalyticsFree.CoreReports_ga_property_level</t>
  </si>
  <si>
    <t>STANDARD</t>
  </si>
  <si>
    <t>aeConnectorGoogleAnalyticsFree.CoreReports_ga_view_id</t>
  </si>
  <si>
    <t>186671443</t>
  </si>
  <si>
    <t>aeConnectorGoogleAnalyticsFree.CoreReports_ga_segment_id</t>
  </si>
  <si>
    <t>aeConnectorGoogleAnalyticsFree.CoreReports_metadata</t>
  </si>
  <si>
    <t>ga:totalPublisherRevenue,Publisher Revenue</t>
  </si>
  <si>
    <t>aeConnectorGoogleAnalyticsFree.CoreReports_metrics</t>
  </si>
  <si>
    <t>ga:totalPublisherRevenue</t>
  </si>
  <si>
    <t>aeConnectorGoogleAnalyticsFree.CoreReports_start</t>
  </si>
  <si>
    <t>أنالاتيكس'!A3</t>
  </si>
  <si>
    <t>'أنالاتيكس'!A3</t>
  </si>
  <si>
    <t>aeConnectorGoogleAnalyticsFree.CoreReports_end</t>
  </si>
  <si>
    <t>أنالاتيكس'!A4</t>
  </si>
  <si>
    <t>'أنالاتيكس'!A4</t>
  </si>
  <si>
    <t>aeConnectorGoogleAnalyticsFree.CoreReports_filterexpression</t>
  </si>
  <si>
    <t>'أنالاتيكس'!C9</t>
  </si>
  <si>
    <t>'أنالاتيكس'!C13</t>
  </si>
  <si>
    <t>'أنالاتيكس'!C15</t>
  </si>
  <si>
    <t>'أنالاتيكس'!C17</t>
  </si>
  <si>
    <t>'أنالاتيكس'!C19</t>
  </si>
  <si>
    <t>'أنالاتيكس'!C21</t>
  </si>
  <si>
    <t>'أنالاتيكس'!C23</t>
  </si>
  <si>
    <t>'أنالاتيكس'!C25</t>
  </si>
  <si>
    <t>'أنالاتيكس'!C27</t>
  </si>
  <si>
    <t>'أنالاتيكس'!C29</t>
  </si>
  <si>
    <t>'أنالاتيكس'!C31</t>
  </si>
  <si>
    <t>'أنالاتيكس'!C33</t>
  </si>
  <si>
    <t>'أنالاتيكس'!C35</t>
  </si>
  <si>
    <t>'أنالاتيكس'!C37</t>
  </si>
  <si>
    <t>'أنالاتيكس'!C39</t>
  </si>
  <si>
    <t>'أنالاتيكس'!C41</t>
  </si>
  <si>
    <t>'أنالاتيكس'!C43</t>
  </si>
  <si>
    <t>'أنالاتيكس'!C45</t>
  </si>
  <si>
    <t>'أنالاتيكس'!C47</t>
  </si>
  <si>
    <t>'أنالاتيكس'!C49</t>
  </si>
  <si>
    <t>'أنالاتيكس'!C51</t>
  </si>
  <si>
    <t>'أنالاتيكس'!C53</t>
  </si>
  <si>
    <t>'أنالاتيكس'!C55</t>
  </si>
  <si>
    <t>'أنالاتيكس'!C57</t>
  </si>
  <si>
    <t>'أنالاتيكس'!C59</t>
  </si>
  <si>
    <t>'أنالاتيكس'!C61</t>
  </si>
  <si>
    <t>'أنالاتيكس'!C63</t>
  </si>
  <si>
    <t>'أنالاتيكس'!C65</t>
  </si>
  <si>
    <t>'أنالاتيكس'!C67</t>
  </si>
  <si>
    <t>'أنالاتيكس'!C69</t>
  </si>
  <si>
    <t>'أنالاتيكس'!C71</t>
  </si>
  <si>
    <t>'أنالاتيكس'!C73</t>
  </si>
  <si>
    <t>'أنالاتيكس'!C75</t>
  </si>
  <si>
    <t>'أنالاتيكس'!C77</t>
  </si>
  <si>
    <t>'أنالاتيكس'!C79</t>
  </si>
  <si>
    <t>'أنالاتيكس'!C81</t>
  </si>
  <si>
    <t>'أنالاتيكس'!C83</t>
  </si>
  <si>
    <t>'أنالاتيكس'!C85</t>
  </si>
  <si>
    <t>'أنالاتيكس'!C91</t>
  </si>
  <si>
    <t>'أنالاتيكس'!C93</t>
  </si>
  <si>
    <t>'أنالاتيكس'!C95</t>
  </si>
  <si>
    <t>'أنالاتيكس'!C97</t>
  </si>
  <si>
    <t>'أنالاتيكس'!C99</t>
  </si>
  <si>
    <t>'أنالاتيكس'!C101</t>
  </si>
  <si>
    <t>'أنالاتيكس'!C103</t>
  </si>
  <si>
    <t>'أنالاتيكس'!C105</t>
  </si>
  <si>
    <t>'أنالاتيكس'!C107</t>
  </si>
  <si>
    <t>'أنالاتيكس'!C109</t>
  </si>
  <si>
    <t>'أنالاتيكس'!C111</t>
  </si>
  <si>
    <t>'أنالاتيكس'!C113</t>
  </si>
  <si>
    <t>'أنالاتيكس'!C115</t>
  </si>
  <si>
    <t>'أنالاتيكس'!C117</t>
  </si>
  <si>
    <t>'أنالاتيكس'!C11</t>
  </si>
  <si>
    <t>'أنالاتيكس'!C121</t>
  </si>
  <si>
    <t>'أنالاتيكس'!C123</t>
  </si>
  <si>
    <t>'أنالاتيكس'!C125</t>
  </si>
  <si>
    <t>'أنالاتيكس'!C127</t>
  </si>
  <si>
    <t>'أنالاتيكس'!C129</t>
  </si>
  <si>
    <t>'أنالاتيكس'!C131</t>
  </si>
  <si>
    <t>'أنالاتيكس'!C133</t>
  </si>
  <si>
    <t>'أنالاتيكس'!C135</t>
  </si>
  <si>
    <t>'أنالاتيكس'!C137</t>
  </si>
  <si>
    <t>'أنالاتيكس'!C139</t>
  </si>
  <si>
    <t>'أنالاتيكس'!C143</t>
  </si>
  <si>
    <t>'أنالاتيكس'!C141</t>
  </si>
  <si>
    <t>'أنالاتيكس'!C145</t>
  </si>
  <si>
    <t>'أنالاتيكس'!C147</t>
  </si>
  <si>
    <t>'أنالاتيكس'!C149</t>
  </si>
  <si>
    <t>'أنالاتيكس'!C151</t>
  </si>
  <si>
    <t>'أنالاتيكس'!C153</t>
  </si>
  <si>
    <t>'أنالاتيكس'!C155</t>
  </si>
  <si>
    <t>'أنالاتيكس'!C157</t>
  </si>
  <si>
    <t>'أنالاتيكس'!C159</t>
  </si>
  <si>
    <t>'أنالاتيكس'!C161</t>
  </si>
  <si>
    <t>'أنالاتيكس'!C163</t>
  </si>
  <si>
    <t>'أنالاتيكس'!C165</t>
  </si>
  <si>
    <t>'أنالاتيكس'!C169</t>
  </si>
  <si>
    <t>'أنالاتيكس'!C171</t>
  </si>
  <si>
    <t>'أنالاتيكس'!C173</t>
  </si>
  <si>
    <t>'أنالاتيكس'!C175</t>
  </si>
  <si>
    <t>'أنالاتيكس'!C177</t>
  </si>
  <si>
    <t>'أنالاتيكس'!C179</t>
  </si>
  <si>
    <t>'أنالاتيكس'!C181</t>
  </si>
  <si>
    <t>'أنالاتيكس'!I3</t>
  </si>
  <si>
    <t>'أنالاتيكس'!C119</t>
  </si>
  <si>
    <t>'أنالاتيكس'!C167</t>
  </si>
  <si>
    <t>'أنالاتيكس'!C183</t>
  </si>
  <si>
    <t>'أنالاتيكس'!C185</t>
  </si>
  <si>
    <t>'أنالاتيكس'!C187</t>
  </si>
  <si>
    <t>'أنالاتيكس'!C189</t>
  </si>
  <si>
    <t>'أنالاتيكس'!C191</t>
  </si>
  <si>
    <t>'أنالاتيكس'!C193</t>
  </si>
  <si>
    <t>'أنالاتيكس'!C195</t>
  </si>
  <si>
    <t>'أنالاتيكس'!C197</t>
  </si>
  <si>
    <t>'أنالاتيكس'!C199</t>
  </si>
  <si>
    <t>'أنالاتيكس'!C201</t>
  </si>
  <si>
    <t>'أنالاتيكس'!C203</t>
  </si>
  <si>
    <t>'أنالاتيكس'!C205</t>
  </si>
  <si>
    <t>'أنالاتيكس'!C207</t>
  </si>
  <si>
    <t>'أنالاتيكس'!C209</t>
  </si>
  <si>
    <t>'أنالاتيكس'!C211</t>
  </si>
  <si>
    <t>'أنالاتيكس'!C213</t>
  </si>
  <si>
    <t>'أنالاتيكس'!C215</t>
  </si>
  <si>
    <t>'أنالاتيكس'!C217</t>
  </si>
  <si>
    <t>'أنالاتيكس'!C219</t>
  </si>
  <si>
    <t>'أنالاتيكس'!C221</t>
  </si>
  <si>
    <t>'أنالاتيكس'!C223</t>
  </si>
  <si>
    <t>'أنالاتيكس'!C225</t>
  </si>
  <si>
    <t>'أنالاتيكس'!C227</t>
  </si>
  <si>
    <t>'أنالاتيكس'!C229</t>
  </si>
  <si>
    <t>'أنالاتيكس'!C231</t>
  </si>
  <si>
    <t>'أنالاتيكس'!C233</t>
  </si>
  <si>
    <t>'أنالاتيكس'!C235</t>
  </si>
  <si>
    <t>'أنالاتيكس'!C237</t>
  </si>
  <si>
    <t>'أنالاتيكس'!C239</t>
  </si>
  <si>
    <t>'أنالاتيكس'!C241</t>
  </si>
  <si>
    <t>'أنالاتيكس'!C243</t>
  </si>
  <si>
    <t>'أنالاتيكس'!C245</t>
  </si>
  <si>
    <t>'أنالاتيكس'!C247</t>
  </si>
  <si>
    <t>'أنالاتيكس'!C249</t>
  </si>
  <si>
    <t>'أنالاتيكس'!C251</t>
  </si>
  <si>
    <t>'أنالاتيكس'!C253</t>
  </si>
  <si>
    <t>'أنالاتيكس'!C255</t>
  </si>
  <si>
    <t>'أنالاتيكس'!C257</t>
  </si>
  <si>
    <t>'أنالاتيكس'!C259</t>
  </si>
  <si>
    <t>'أنالاتيكس'!C261</t>
  </si>
  <si>
    <t>'أنالاتيكس'!C263</t>
  </si>
  <si>
    <t>'أنالاتيكس'!C265</t>
  </si>
  <si>
    <t>'أنالاتيكس'!C267</t>
  </si>
  <si>
    <t>'أنالاتيكس'!C269</t>
  </si>
  <si>
    <t>'أنالاتيكس'!C271</t>
  </si>
  <si>
    <t>'أنالاتيكس'!C273</t>
  </si>
  <si>
    <t>'أنالاتيكس'!C275</t>
  </si>
  <si>
    <t>'أنالاتيكس'!C277</t>
  </si>
  <si>
    <t>'أنالاتيكس'!C279</t>
  </si>
  <si>
    <t>'أنالاتيكس'!C281</t>
  </si>
  <si>
    <t>'أنالاتيكس'!C283</t>
  </si>
  <si>
    <t>'أنالاتيكس'!C285</t>
  </si>
  <si>
    <t>'أنالاتيكس'!C287</t>
  </si>
  <si>
    <t>'أنالاتيكس'!C289</t>
  </si>
  <si>
    <t>'أنالاتيكس'!C291</t>
  </si>
  <si>
    <t>'أنالاتيكس'!C293</t>
  </si>
  <si>
    <t>'أنالاتيكس'!C295</t>
  </si>
  <si>
    <t>'أنالاتيكس'!C297</t>
  </si>
  <si>
    <t>'أنالاتيكس'!C299</t>
  </si>
  <si>
    <t>'أنالاتيكس'!C301</t>
  </si>
  <si>
    <t>'أنالاتيكس'!C303</t>
  </si>
  <si>
    <t>'أنالاتيكس'!C305</t>
  </si>
  <si>
    <t>'أنالاتيكس'!C307</t>
  </si>
  <si>
    <t>'أنالاتيكس'!C309</t>
  </si>
  <si>
    <t>'أنالاتيكس'!C311</t>
  </si>
  <si>
    <t>'أنالاتيكس'!C313</t>
  </si>
  <si>
    <t>'أنالاتيكس'!C315</t>
  </si>
  <si>
    <t>'أنالاتيكس'!C317</t>
  </si>
  <si>
    <t>'أنالاتيكس'!C319</t>
  </si>
  <si>
    <t>'أنالاتيكس'!C321</t>
  </si>
  <si>
    <t>'أنالاتيكس'!C323</t>
  </si>
  <si>
    <t>'أنالاتيكس'!C325</t>
  </si>
  <si>
    <t>'أنالاتيكس'!C327</t>
  </si>
  <si>
    <t>'أنالاتيكس'!C329</t>
  </si>
  <si>
    <t>aeConnectorGoogleAnalyticsFree.CoreReports_ga_view_name</t>
  </si>
  <si>
    <t>جميع بيانات مواقع الويب</t>
  </si>
  <si>
    <t>فائض الإعلانات</t>
  </si>
  <si>
    <t>لإعادة التدوير</t>
  </si>
  <si>
    <t>أرباح الروايات</t>
  </si>
  <si>
    <t>دخل الموقع</t>
  </si>
  <si>
    <t>مصاريف</t>
  </si>
  <si>
    <t>مؤجل</t>
  </si>
  <si>
    <t>إجمالي الدخل</t>
  </si>
  <si>
    <t>مصاريف + %</t>
  </si>
  <si>
    <t>صافي الربح</t>
  </si>
  <si>
    <t>أرباحي النهائية</t>
  </si>
  <si>
    <t>المصاريف%</t>
  </si>
  <si>
    <t>فائض المشاهدات</t>
  </si>
  <si>
    <t>دعم الموقع</t>
  </si>
  <si>
    <t>منتهية</t>
  </si>
  <si>
    <t>باب فيوتشر</t>
  </si>
  <si>
    <t>إعلانات</t>
  </si>
  <si>
    <t>المدير</t>
  </si>
  <si>
    <t>دعم باي يال</t>
  </si>
  <si>
    <t>ادسنس</t>
  </si>
  <si>
    <t>ببفيوتشر</t>
  </si>
  <si>
    <t>المنتهية</t>
  </si>
  <si>
    <t>kol&amp;klo</t>
  </si>
  <si>
    <t>أدسنس</t>
  </si>
  <si>
    <t>سيرفر</t>
  </si>
  <si>
    <t>أخرى</t>
  </si>
  <si>
    <t>فائض أرباح</t>
  </si>
  <si>
    <t>core kol</t>
  </si>
  <si>
    <t>المتوقفة</t>
  </si>
  <si>
    <t>ذهب</t>
  </si>
  <si>
    <t>المتابعة اليومية</t>
  </si>
  <si>
    <t>الترجمة</t>
  </si>
  <si>
    <t>مشاهدات</t>
  </si>
  <si>
    <t>صافي الدخل</t>
  </si>
  <si>
    <t xml:space="preserve">سعر الألف </t>
  </si>
  <si>
    <t>المتوقفة دعم</t>
  </si>
  <si>
    <t>إجمالي</t>
  </si>
  <si>
    <t>الدعم</t>
  </si>
  <si>
    <t>مساعد الإحتياط</t>
  </si>
  <si>
    <t>المدراء</t>
  </si>
  <si>
    <t>عجز المدراء</t>
  </si>
  <si>
    <t>sealed kol</t>
  </si>
  <si>
    <t>الشهر السابق</t>
  </si>
  <si>
    <t>إبراهيم</t>
  </si>
  <si>
    <t>بالجنيه</t>
  </si>
  <si>
    <t>في الموقع</t>
  </si>
  <si>
    <t>مصاريف أعطال</t>
  </si>
  <si>
    <t>الإحتياطي</t>
  </si>
  <si>
    <t>المترجمين</t>
  </si>
  <si>
    <t>ملاحظات</t>
  </si>
  <si>
    <t>الروايات</t>
  </si>
  <si>
    <t>المشاهدات</t>
  </si>
  <si>
    <t>المشاهدات وعدد الكلمات</t>
  </si>
  <si>
    <t>الأرباح</t>
  </si>
  <si>
    <t>أرباح المترجم</t>
  </si>
  <si>
    <t>للموقع</t>
  </si>
  <si>
    <t>المترجم</t>
  </si>
  <si>
    <t>حساب موقع المترجمين</t>
  </si>
  <si>
    <t>خزنة الذهب</t>
  </si>
  <si>
    <t>رابط الرواية</t>
  </si>
  <si>
    <t>عدد الفصول</t>
  </si>
  <si>
    <t>عدد الكلمات / فصل</t>
  </si>
  <si>
    <t>مقياس طول الفصل</t>
  </si>
  <si>
    <t>1-منتهية</t>
  </si>
  <si>
    <t>Jujutsu kaisen</t>
  </si>
  <si>
    <t>Arabjjk.1</t>
  </si>
  <si>
    <t>لا حاجة</t>
  </si>
  <si>
    <t>jujutsu-kaisen</t>
  </si>
  <si>
    <t>موبايل جديد</t>
  </si>
  <si>
    <t>الـ 500$</t>
  </si>
  <si>
    <t>Re:Zero – If Story</t>
  </si>
  <si>
    <t xml:space="preserve">	Sins ReZero</t>
  </si>
  <si>
    <t>rezero-if-story</t>
  </si>
  <si>
    <t>المبلغ الأصلي</t>
  </si>
  <si>
    <t>الملبغ الأصلي</t>
  </si>
  <si>
    <t>Re:Zero Anthology</t>
  </si>
  <si>
    <t>sin zero</t>
  </si>
  <si>
    <t>rezero-anthology</t>
  </si>
  <si>
    <t>إعادة التدوير</t>
  </si>
  <si>
    <t>دعم شهر 5</t>
  </si>
  <si>
    <t>دعم شهر 6</t>
  </si>
  <si>
    <t>ReForm: The Nobody</t>
  </si>
  <si>
    <t>DARK13WARLOCK</t>
  </si>
  <si>
    <t>reform-the-nobody</t>
  </si>
  <si>
    <t>The Cat and The Dragon</t>
  </si>
  <si>
    <t>Arkan</t>
  </si>
  <si>
    <t>القطة-والتنين</t>
  </si>
  <si>
    <t>1-منتهية أخرى</t>
  </si>
  <si>
    <t>دعم شهر 7</t>
  </si>
  <si>
    <t>The Empty Box and Zeroth Maria</t>
  </si>
  <si>
    <t>the-empty-box-and-zeroth-maria</t>
  </si>
  <si>
    <t>إجمالي المنتهية</t>
  </si>
  <si>
    <t>1-منتهية للموقع</t>
  </si>
  <si>
    <t>المبلغ المتبقي</t>
  </si>
  <si>
    <t>اسف اني ولدت في هذا العالم</t>
  </si>
  <si>
    <t>ismat sadek</t>
  </si>
  <si>
    <t>im-sorry-for-being-born-in-this-world</t>
  </si>
  <si>
    <t>الأميرة الزومبي</t>
  </si>
  <si>
    <t>zombie-princess</t>
  </si>
  <si>
    <t>التحول النجمي</t>
  </si>
  <si>
    <t>Zixar</t>
  </si>
  <si>
    <t>stellar-transformation</t>
  </si>
  <si>
    <t>منتهية جديدة</t>
  </si>
  <si>
    <t>الجينات الخارقة</t>
  </si>
  <si>
    <t>Super God Gene , خزنة الجينات الخارقة</t>
  </si>
  <si>
    <t>super-god-gene</t>
  </si>
  <si>
    <t>الحياة كشبح</t>
  </si>
  <si>
    <t>الحياة-كشبح</t>
  </si>
  <si>
    <t>الساحرة وقرع القصص</t>
  </si>
  <si>
    <t>Krotel</t>
  </si>
  <si>
    <t>the-witch-and-the-gourd-of-stories</t>
  </si>
  <si>
    <t>الصورة الرمزية للملك – من أجل المجد</t>
  </si>
  <si>
    <t>Pharaoh King Jeki</t>
  </si>
  <si>
    <t>the-kings-avatar-for-the-glory</t>
  </si>
  <si>
    <t>العالم القتالي</t>
  </si>
  <si>
    <t>PEKA</t>
  </si>
  <si>
    <t>5kol</t>
  </si>
  <si>
    <t>martial-world</t>
  </si>
  <si>
    <t>الداعمين</t>
  </si>
  <si>
    <t>العالم المثالي</t>
  </si>
  <si>
    <t>hijazi</t>
  </si>
  <si>
    <t>Perfect World</t>
  </si>
  <si>
    <t>perfect-world</t>
  </si>
  <si>
    <t>Ghazi sultan</t>
  </si>
  <si>
    <t>العالم أونلاين</t>
  </si>
  <si>
    <t>hunter</t>
  </si>
  <si>
    <t>the-world-online</t>
  </si>
  <si>
    <t>waleed almadari</t>
  </si>
  <si>
    <t>Subhi Edkadek</t>
  </si>
  <si>
    <t>العرش الإلهي للدم البدائي</t>
  </si>
  <si>
    <t>Tarek 24</t>
  </si>
  <si>
    <t>divine-throne-of-primordial-blood</t>
  </si>
  <si>
    <t>ABD jj</t>
  </si>
  <si>
    <t>Abdullah Mohammed</t>
  </si>
  <si>
    <t>العصر المقفر</t>
  </si>
  <si>
    <t>sfyane</t>
  </si>
  <si>
    <t>THE DESOLTE ERA</t>
  </si>
  <si>
    <t>dasaleta-are-kol</t>
  </si>
  <si>
    <t>haya alkunifr</t>
  </si>
  <si>
    <t>العيش في الظلام</t>
  </si>
  <si>
    <t>العيش-في-الظلام</t>
  </si>
  <si>
    <t>Ayoub Elhouch</t>
  </si>
  <si>
    <t>القديسة التي تبناها الدوق العظيم</t>
  </si>
  <si>
    <t>EsraaMohamed</t>
  </si>
  <si>
    <t>a-saint-who-was-adopted-by-the-grand-duke</t>
  </si>
  <si>
    <t>الملك الكسول</t>
  </si>
  <si>
    <t>the-lazy-king</t>
  </si>
  <si>
    <t>ABDULAZIZ ALDAWSARI</t>
  </si>
  <si>
    <t>الميكانيكي الاسطوري</t>
  </si>
  <si>
    <t>AbdouDZ</t>
  </si>
  <si>
    <t>the-legeandeary-mechaenic-kol</t>
  </si>
  <si>
    <t>اله المال</t>
  </si>
  <si>
    <t>god-of-money</t>
  </si>
  <si>
    <t>الوحش الذي يرفع مستواه</t>
  </si>
  <si>
    <t>a-monster-who-levels-up</t>
  </si>
  <si>
    <t>إبنة الماركيز المنفية ميتة</t>
  </si>
  <si>
    <t>DARK≈ᏔAᎡᏞᏫᏨᏦ¹³</t>
  </si>
  <si>
    <t>the-exiled-daughter-of-marquis-is-dead</t>
  </si>
  <si>
    <t>إحتمال أن أقتل زوجتي دون أن يتم اكتشافي</t>
  </si>
  <si>
    <t>the-probability-i-can-kill-my-wife-without-being-found-out</t>
  </si>
  <si>
    <t>إسحاق</t>
  </si>
  <si>
    <t>isaac</t>
  </si>
  <si>
    <t>أعيد بعثى من أجل لا شئ</t>
  </si>
  <si>
    <t>i-reincarnated-for-nothing</t>
  </si>
  <si>
    <t>أنا مجرد NPC</t>
  </si>
  <si>
    <t>أنا-مجرد-npc</t>
  </si>
  <si>
    <t>تحرير الساحرة</t>
  </si>
  <si>
    <t>release-that-witch</t>
  </si>
  <si>
    <t>شراء دولار بايونير</t>
  </si>
  <si>
    <t>تناسخت كشريرة، لكني أصبحت غوريلا وتجنبت الزواج</t>
  </si>
  <si>
    <t>Scrub</t>
  </si>
  <si>
    <t>تناسخت-كشريرة،-لكني-أصبحت-غوريلا-وتجن</t>
  </si>
  <si>
    <t>ثلاثة أيام من السعادة</t>
  </si>
  <si>
    <t>Beyuum</t>
  </si>
  <si>
    <t>ثلاثة-أيام-من-السعادة</t>
  </si>
  <si>
    <t>دفع بالدولار بـ 34</t>
  </si>
  <si>
    <t>خلال الليل أصبح وحشًا</t>
  </si>
  <si>
    <t>Nero</t>
  </si>
  <si>
    <t>خلال-الليل-أصبح-وحشًا</t>
  </si>
  <si>
    <t>هاتدفع</t>
  </si>
  <si>
    <t>بالدولار</t>
  </si>
  <si>
    <t>لبايونير</t>
  </si>
  <si>
    <t xml:space="preserve"> لusdt</t>
  </si>
  <si>
    <t xml:space="preserve"> لجنيه</t>
  </si>
  <si>
    <t>فرق الربح</t>
  </si>
  <si>
    <t>نسبة الربح</t>
  </si>
  <si>
    <t>رحلة روحانية</t>
  </si>
  <si>
    <t>mystical journey</t>
  </si>
  <si>
    <t>wystlcei-janruay-kol</t>
  </si>
  <si>
    <t>سعر الدولار</t>
  </si>
  <si>
    <t>جنيه مصري</t>
  </si>
  <si>
    <t>ساكنة المنزل الواحد والعشرين</t>
  </si>
  <si>
    <t>mahmoud qasem</t>
  </si>
  <si>
    <t>ساكنة-المنزل-الواحد-والعشرين</t>
  </si>
  <si>
    <t>سجل الالف حياة</t>
  </si>
  <si>
    <t>stephan mahamoud</t>
  </si>
  <si>
    <t>record-of-a-thousand-lives</t>
  </si>
  <si>
    <t>سجلات الشيطان السماوي</t>
  </si>
  <si>
    <t>kortel</t>
  </si>
  <si>
    <t>chronicles-of-the-heavenly-demon</t>
  </si>
  <si>
    <t>سجلات سقوط الآلهة</t>
  </si>
  <si>
    <t>Bolay</t>
  </si>
  <si>
    <t>The Godsfall Chronicles</t>
  </si>
  <si>
    <t>سجلات-سقوط-الآلهة</t>
  </si>
  <si>
    <t>سيف كايجين</t>
  </si>
  <si>
    <t>Nero99</t>
  </si>
  <si>
    <t>Sword of Kaigen</t>
  </si>
  <si>
    <t>سيف-كايجين</t>
  </si>
  <si>
    <t>شخصية الرواية الإضافية</t>
  </si>
  <si>
    <t>Peka</t>
  </si>
  <si>
    <t>the-novel-extra</t>
  </si>
  <si>
    <t>صائدو الشياطين</t>
  </si>
  <si>
    <t>Hunter</t>
  </si>
  <si>
    <t>demon-hunter</t>
  </si>
  <si>
    <t>صفقة مع الشيطان</t>
  </si>
  <si>
    <t>a-deal-with-the-devil</t>
  </si>
  <si>
    <t>عن فتاة متهور ظلت تتحدى رجلا ولد مجددا مثلي</t>
  </si>
  <si>
    <t>Lelouch Vi Britannia</t>
  </si>
  <si>
    <t>about-the-reckless-girl-who-kept-challenging-a-reborn-man-like-me</t>
  </si>
  <si>
    <t>فيوليت إيفرغاردن</t>
  </si>
  <si>
    <t>El mehdi San</t>
  </si>
  <si>
    <t>violet-evergarden</t>
  </si>
  <si>
    <t>لا توقف الحلقة الزمنية!</t>
  </si>
  <si>
    <t>dont-stop-the-loop</t>
  </si>
  <si>
    <t>لعبة لجعله يقع في حبي</t>
  </si>
  <si>
    <t>a-game-to-make-him-fall</t>
  </si>
  <si>
    <t>ماريان العائدة من الجحيم</t>
  </si>
  <si>
    <t>maria-from-hell</t>
  </si>
  <si>
    <t>مدينة اللاعودة</t>
  </si>
  <si>
    <t>oohreeta</t>
  </si>
  <si>
    <t>مدينة-اللاعودة</t>
  </si>
  <si>
    <t>مرافقتكِ لثلاثة عشر عامًا</t>
  </si>
  <si>
    <t>Sadegyptian</t>
  </si>
  <si>
    <t>with-you-for-thirteen-years</t>
  </si>
  <si>
    <t>مضاد البطل المطلق</t>
  </si>
  <si>
    <t>musashi</t>
  </si>
  <si>
    <t>in-different-world-with-naruto-system</t>
  </si>
  <si>
    <t>ملك الالهه</t>
  </si>
  <si>
    <t>ibrahim shazly</t>
  </si>
  <si>
    <t>k1ng-of-goeds-kol</t>
  </si>
  <si>
    <t>من غير الممكن ان يجد الناس التدريب صعباً. اليس كذلك؟</t>
  </si>
  <si>
    <t>no-way-people-find-cultivation-difficult-right</t>
  </si>
  <si>
    <t>من منظور المؤلف</t>
  </si>
  <si>
    <t>FLASH</t>
  </si>
  <si>
    <t>the-authors-pov</t>
  </si>
  <si>
    <t xml:space="preserve">نهاية السيادة </t>
  </si>
  <si>
    <t>dominions-end</t>
  </si>
  <si>
    <t>ولدت ابنة المرأة الشريرة</t>
  </si>
  <si>
    <t>born-as-the-daughter-of-the-wicked-woman</t>
  </si>
  <si>
    <t>1-منتهية فريق</t>
  </si>
  <si>
    <t>القس المجنون</t>
  </si>
  <si>
    <t>فريق</t>
  </si>
  <si>
    <t>القوس-المحنون-كول</t>
  </si>
  <si>
    <t>جوهرة التغير السماوية</t>
  </si>
  <si>
    <t>Heavenly Jewel change</t>
  </si>
  <si>
    <t>جوهرةالتغيرالسماوية-kolnovel</t>
  </si>
  <si>
    <t>1-منتهية كاتب متوقف</t>
  </si>
  <si>
    <t>أسطورة الحكيم العظيم</t>
  </si>
  <si>
    <t>legend-of-the-great-sage</t>
  </si>
  <si>
    <t>Khalidos</t>
  </si>
  <si>
    <t>4-48</t>
  </si>
  <si>
    <t>البد من جديد</t>
  </si>
  <si>
    <t>starting-over</t>
  </si>
  <si>
    <t>التنين الخفي</t>
  </si>
  <si>
    <t>invisible-dragon</t>
  </si>
  <si>
    <t>الثعلبة لا قلب لها</t>
  </si>
  <si>
    <t>fox-has-no-heart</t>
  </si>
  <si>
    <t>الساحر أكل الكتب</t>
  </si>
  <si>
    <t>الموقع</t>
  </si>
  <si>
    <t>the-book-eating-magician</t>
  </si>
  <si>
    <t>الفجر</t>
  </si>
  <si>
    <t>daybreak</t>
  </si>
  <si>
    <t>ام التعلم</t>
  </si>
  <si>
    <t>mother of learning</t>
  </si>
  <si>
    <t>mother-of-learning</t>
  </si>
  <si>
    <t>امبراطور اللعب المنفرد</t>
  </si>
  <si>
    <t>emperor-of-solo-play</t>
  </si>
  <si>
    <t>إنتقام</t>
  </si>
  <si>
    <t>revenge</t>
  </si>
  <si>
    <t>أنا أحتضن صوتك لوحده،</t>
  </si>
  <si>
    <t>i-hold-your-voice-alone-under-the-starry-sky</t>
  </si>
  <si>
    <t>توقفوا. نيران صديقة!</t>
  </si>
  <si>
    <t>stop-friendly-fire</t>
  </si>
  <si>
    <t>رفع المستوى منفردا</t>
  </si>
  <si>
    <t>solo-leveling</t>
  </si>
  <si>
    <t>عاهل الشر في عالم اخر</t>
  </si>
  <si>
    <t>Otherworldly Evil Monarch</t>
  </si>
  <si>
    <t>atharwarldly-avil-manerch-kol</t>
  </si>
  <si>
    <t>قصيدة العشرة آلاف ‘جو’</t>
  </si>
  <si>
    <t>ballad-of-ten-thousand-gu</t>
  </si>
  <si>
    <t>له الجريمة</t>
  </si>
  <si>
    <t xml:space="preserve">14kol
</t>
  </si>
  <si>
    <t>god-of-crime</t>
  </si>
  <si>
    <t>لورد الغوامض</t>
  </si>
  <si>
    <t>lord mysteries</t>
  </si>
  <si>
    <t>aaa-lard-af-tha-mystarias</t>
  </si>
  <si>
    <t>ليلة. يوم. سنة. حياة</t>
  </si>
  <si>
    <t>Blackbird</t>
  </si>
  <si>
    <t>لاحاجة</t>
  </si>
  <si>
    <t>one-night-one-day-one-year-one-lifetime</t>
  </si>
  <si>
    <t>مستخدم السم الهارب</t>
  </si>
  <si>
    <t>fugitive-poison-user</t>
  </si>
  <si>
    <t>1-منتهية جديدة</t>
  </si>
  <si>
    <t>ملحمة فالهالا</t>
  </si>
  <si>
    <t>14kol</t>
  </si>
  <si>
    <t>valhalla-saga</t>
  </si>
  <si>
    <t>ملك الشياطين و البطلة</t>
  </si>
  <si>
    <t>demon-king-hero</t>
  </si>
  <si>
    <t>3-kol</t>
  </si>
  <si>
    <t>منزل اهوالي</t>
  </si>
  <si>
    <t>10kol</t>
  </si>
  <si>
    <t>kol-myhous-o-f-horrors</t>
  </si>
  <si>
    <t>4-klo</t>
  </si>
  <si>
    <t>هيكل عظمي ذو مستوى 1</t>
  </si>
  <si>
    <t>lv1-skeleton</t>
  </si>
  <si>
    <t>وارلوك عالم الماجوس</t>
  </si>
  <si>
    <t>Warlock of the Magus World</t>
  </si>
  <si>
    <t>علم-وراك-المتجوز-كول</t>
  </si>
  <si>
    <t>1-منتهية مؤلفة</t>
  </si>
  <si>
    <t>تحت إيقاع الشر</t>
  </si>
  <si>
    <t>under-the-spell-of-evil</t>
  </si>
  <si>
    <t>2- kol</t>
  </si>
  <si>
    <t>اله القتال اسورا</t>
  </si>
  <si>
    <t>2kol</t>
  </si>
  <si>
    <t>martial-god-asura</t>
  </si>
  <si>
    <t>اله القتال ذو علامة التنين</t>
  </si>
  <si>
    <t>3kol</t>
  </si>
  <si>
    <t>dragon-marked-war-god</t>
  </si>
  <si>
    <t>3- kol</t>
  </si>
  <si>
    <t>مدجج بالعتاد</t>
  </si>
  <si>
    <t>ibrahim shazly-13kol</t>
  </si>
  <si>
    <t>overgeared</t>
  </si>
  <si>
    <t>هيمنة الامبراطور</t>
  </si>
  <si>
    <t>Ghost.E</t>
  </si>
  <si>
    <t>4kol</t>
  </si>
  <si>
    <t>emperors-domination</t>
  </si>
  <si>
    <t>The Oracle Paths</t>
  </si>
  <si>
    <t>Mark Max</t>
  </si>
  <si>
    <t>tha-oraeclepaths-kolnovel</t>
  </si>
  <si>
    <t>Walking Daddy</t>
  </si>
  <si>
    <t>الأب-الزومبي</t>
  </si>
  <si>
    <t>اسطورة النصل الشمالي</t>
  </si>
  <si>
    <t>Khaal</t>
  </si>
  <si>
    <t>the-legend-of-the-northern-blade</t>
  </si>
  <si>
    <t>الإمبراطور الشيطاني</t>
  </si>
  <si>
    <t>magic emperor</t>
  </si>
  <si>
    <t>megik-ambarar-kol</t>
  </si>
  <si>
    <t>البداية بعد النهاية</t>
  </si>
  <si>
    <t>NYX</t>
  </si>
  <si>
    <t>the beginning after the end</t>
  </si>
  <si>
    <t>البدaية-بعاد-نهاية-kol</t>
  </si>
  <si>
    <t>التناسخ اللعين</t>
  </si>
  <si>
    <t>damn-reincarnation</t>
  </si>
  <si>
    <t>السعي وراء الحقيقة</t>
  </si>
  <si>
    <t>kol_POTT</t>
  </si>
  <si>
    <t>pursuit-of-the-truth</t>
  </si>
  <si>
    <t>القس المجنون الآرك الأخير (نسخة الفانز)</t>
  </si>
  <si>
    <t>القس-المجنون-الأرك-الأخير-نسخة-الفان</t>
  </si>
  <si>
    <t>عدد الكلمات مؤقت</t>
  </si>
  <si>
    <t>امبراطور الخيماء</t>
  </si>
  <si>
    <t>hemataku</t>
  </si>
  <si>
    <t>elchamy-ambarar-af-tha-divina-dea</t>
  </si>
  <si>
    <t>اوفرلورد</t>
  </si>
  <si>
    <t>Overlord</t>
  </si>
  <si>
    <t>أنا حقا لست خادم إله الشياطين</t>
  </si>
  <si>
    <t>abdou kh</t>
  </si>
  <si>
    <t>أنا-حقا-لست-خادم-إله-الشياطين</t>
  </si>
  <si>
    <t>بحر الأرض المغمور</t>
  </si>
  <si>
    <t xml:space="preserve"> stephan mahamoud</t>
  </si>
  <si>
    <t>shrouded-seascape</t>
  </si>
  <si>
    <t>تجسيد أقوى إله سيف</t>
  </si>
  <si>
    <t>ROTSSG</t>
  </si>
  <si>
    <t>reincarnation-of-the-strongest-sword-god</t>
  </si>
  <si>
    <t>جمر الليل الابدي</t>
  </si>
  <si>
    <t>scrub</t>
  </si>
  <si>
    <t>aembersead-1nf11n1tum-kol</t>
  </si>
  <si>
    <t>حلقة الحتمية</t>
  </si>
  <si>
    <t>خزنة حلقة الحتمية</t>
  </si>
  <si>
    <t>circle-of-inevitability</t>
  </si>
  <si>
    <t>عرش الحالم</t>
  </si>
  <si>
    <t>dreamers-throne</t>
  </si>
  <si>
    <t>4-klo وصل للمؤلف</t>
  </si>
  <si>
    <t>ضد الالهة</t>
  </si>
  <si>
    <t>AhmedZirea</t>
  </si>
  <si>
    <t>against-the-gods</t>
  </si>
  <si>
    <t>نهاية العوالم أونلاين</t>
  </si>
  <si>
    <t>Worlds Apocalypse Online</t>
  </si>
  <si>
    <t>worlds-apocalypse-online</t>
  </si>
  <si>
    <t>4-kol</t>
  </si>
  <si>
    <t>Rise of Humanity</t>
  </si>
  <si>
    <t>Y A S S ER</t>
  </si>
  <si>
    <t>rise-of-humanity</t>
  </si>
  <si>
    <t>True Martial World</t>
  </si>
  <si>
    <t>true-martial-world</t>
  </si>
  <si>
    <t>الإرادة الابدية</t>
  </si>
  <si>
    <t>Susan</t>
  </si>
  <si>
    <t>A will Eternal</t>
  </si>
  <si>
    <t>e-wlii-ataruei</t>
  </si>
  <si>
    <t>الوحدة القتالية</t>
  </si>
  <si>
    <t>Mhmd Osama</t>
  </si>
  <si>
    <t>the-martial-unity</t>
  </si>
  <si>
    <t>جمرات البحر العميق</t>
  </si>
  <si>
    <t>deep-sea-embers</t>
  </si>
  <si>
    <t>دفاع الخنادق</t>
  </si>
  <si>
    <t>Azar</t>
  </si>
  <si>
    <t>dungeon-defense-wn</t>
  </si>
  <si>
    <t>رحلة إلى عالم آخر يقودها القمر</t>
  </si>
  <si>
    <t>رحلة-إلى-عالم-آخر-يقودها-القمر</t>
  </si>
  <si>
    <t>سيادي الحكم</t>
  </si>
  <si>
    <t>sovereign-of-judgment</t>
  </si>
  <si>
    <t>شرنقة</t>
  </si>
  <si>
    <t>tigerlufy</t>
  </si>
  <si>
    <t>chrysalis</t>
  </si>
  <si>
    <t>صعود الدودة الى السيادة</t>
  </si>
  <si>
    <t>KYDN</t>
  </si>
  <si>
    <t>rise of the worm sovereign</t>
  </si>
  <si>
    <t>rise-of-the-worm-sovereign</t>
  </si>
  <si>
    <t>ما وراء الزمن</t>
  </si>
  <si>
    <t>outside-of-time</t>
  </si>
  <si>
    <t>ملحمة تانيا الآثمة</t>
  </si>
  <si>
    <t>Scannable</t>
  </si>
  <si>
    <t>Youjo Senki</t>
  </si>
  <si>
    <t>ملحمة-تانيا-الآثمة</t>
  </si>
  <si>
    <t>موشوكو تنساي</t>
  </si>
  <si>
    <t>خزنة رواية موشوكو تينساي Mushoku Tensei</t>
  </si>
  <si>
    <t>mushoku-tensei</t>
  </si>
  <si>
    <t>6-متوقفة</t>
  </si>
  <si>
    <t>48 ساعة باليوم</t>
  </si>
  <si>
    <t>Cobra(taha)</t>
  </si>
  <si>
    <t>48Hours a Day</t>
  </si>
  <si>
    <t>48hours-a-day</t>
  </si>
  <si>
    <t>I Am the God of Games</t>
  </si>
  <si>
    <t>i-am-the-god-of-games</t>
  </si>
  <si>
    <t>I Want to Eat Your Pancreas</t>
  </si>
  <si>
    <t>Crombo</t>
  </si>
  <si>
    <t>i-want-to-eat-your-pancreas</t>
  </si>
  <si>
    <t>Mages Are Too OP</t>
  </si>
  <si>
    <t>yousffehesham</t>
  </si>
  <si>
    <t>mages-are-too-op</t>
  </si>
  <si>
    <t>MMORPG Martial Gamer</t>
  </si>
  <si>
    <t>mmorpgmartiel-gaemar-kol</t>
  </si>
  <si>
    <t>Rise of the Wasteland</t>
  </si>
  <si>
    <t>Abd ulrahman</t>
  </si>
  <si>
    <t>rise-of-the-wasteland</t>
  </si>
  <si>
    <t>Soul of Negary</t>
  </si>
  <si>
    <t>soul-of-negary</t>
  </si>
  <si>
    <t>Start by Becoming a Mangaka</t>
  </si>
  <si>
    <t>imo zido</t>
  </si>
  <si>
    <t>start-by-becoming-a-mangaka</t>
  </si>
  <si>
    <t>Swordmaster’s Youngest Son</t>
  </si>
  <si>
    <t>C L O U D)</t>
  </si>
  <si>
    <t>swardmestarsyoun-gestson-kolnovel</t>
  </si>
  <si>
    <t>The City of Terror</t>
  </si>
  <si>
    <t>The City Of Terror</t>
  </si>
  <si>
    <t>the-city-of-terror</t>
  </si>
  <si>
    <t>The Heavenly Demon Cant Live a Normal Life</t>
  </si>
  <si>
    <t>Šhàdÿ Šhërįf</t>
  </si>
  <si>
    <t>the-heavenly-demon-cant-live-a-normal-life</t>
  </si>
  <si>
    <t>The Rebirth of the Malicious Empress of Military Lineage</t>
  </si>
  <si>
    <t>the-rebirth-of-the-malicious-empress-of-military-lineage</t>
  </si>
  <si>
    <t>The Strongest Hokage</t>
  </si>
  <si>
    <t>Basma Ibrahim</t>
  </si>
  <si>
    <t>the-strongest-hokage</t>
  </si>
  <si>
    <t>الإنتقال للمستقبل</t>
  </si>
  <si>
    <t>Elwakeel</t>
  </si>
  <si>
    <t>crossing-to-the-future</t>
  </si>
  <si>
    <t>الأسمى الأبدي</t>
  </si>
  <si>
    <t>Abod</t>
  </si>
  <si>
    <t>الأسمى-الأبدي</t>
  </si>
  <si>
    <t>الأسنان الحديدية: حكاية غوبلن</t>
  </si>
  <si>
    <t>the-iron-teeth-a-goblins-tale</t>
  </si>
  <si>
    <t>الأميرة الطبيبة</t>
  </si>
  <si>
    <t>Hassan</t>
  </si>
  <si>
    <t>princess-medical-doctor</t>
  </si>
  <si>
    <t>الأنسة السابعة عديمة النفع</t>
  </si>
  <si>
    <t>EVNT73</t>
  </si>
  <si>
    <t>thegood-fornoth1ng-saveanth-younglady-kol</t>
  </si>
  <si>
    <t>الخطيئة</t>
  </si>
  <si>
    <t>corundum</t>
  </si>
  <si>
    <t>الساحر المتنوع</t>
  </si>
  <si>
    <t>vearsetile-megeaa-kolnovel</t>
  </si>
  <si>
    <t>السكينة في النار</t>
  </si>
  <si>
    <t>السكينة-في-النار</t>
  </si>
  <si>
    <t>الشرير يرغب في العيش</t>
  </si>
  <si>
    <t>the-villain-wants-to-live</t>
  </si>
  <si>
    <t>الشطرنج الأبدي</t>
  </si>
  <si>
    <t>كُوشين</t>
  </si>
  <si>
    <t>الشطرنج-الأبدي</t>
  </si>
  <si>
    <t>العالم بدون أختي التي أحبها الجميع</t>
  </si>
  <si>
    <t>MakiyaQ6</t>
  </si>
  <si>
    <t>the-world-without-my-sister-who-everyone-loved</t>
  </si>
  <si>
    <t>العاهل الحكيم</t>
  </si>
  <si>
    <t xml:space="preserve">taha </t>
  </si>
  <si>
    <t>sage-monarch</t>
  </si>
  <si>
    <t>العودة الثانية للشريرة</t>
  </si>
  <si>
    <t>noora</t>
  </si>
  <si>
    <t>thav1llainess-l1v-es-again-kol</t>
  </si>
  <si>
    <t>القدوم الثاني للشره</t>
  </si>
  <si>
    <t>The Second Coming Of Gluttony</t>
  </si>
  <si>
    <t>the-second-coming-of-gluttony</t>
  </si>
  <si>
    <t>الليتش المجنون</t>
  </si>
  <si>
    <t>th-aexper1mentelloog-oef-th-crezy-l1ch</t>
  </si>
  <si>
    <t>المتناسخ</t>
  </si>
  <si>
    <t>reincarnator</t>
  </si>
  <si>
    <t>المختلف في مدرسة السحر الثانوية</t>
  </si>
  <si>
    <t>OTHMan</t>
  </si>
  <si>
    <t>mahouka-koukou-no-rettousei</t>
  </si>
  <si>
    <t>المشعوذ الاعلى</t>
  </si>
  <si>
    <t>issa</t>
  </si>
  <si>
    <t>supreme-magus</t>
  </si>
  <si>
    <t>الملك المظلم</t>
  </si>
  <si>
    <t>neaure</t>
  </si>
  <si>
    <t>the-dark-king</t>
  </si>
  <si>
    <t>النظام الاول</t>
  </si>
  <si>
    <t>tha-forest-tender-kol</t>
  </si>
  <si>
    <t>اله الذبح</t>
  </si>
  <si>
    <t>mo7amed</t>
  </si>
  <si>
    <t>god-of-slaughter</t>
  </si>
  <si>
    <t>إقتراح همجي</t>
  </si>
  <si>
    <t>Shiro_Yasha</t>
  </si>
  <si>
    <t>a-barbaric-proposal</t>
  </si>
  <si>
    <t>7- موقع أخر</t>
  </si>
  <si>
    <t>إنتفاضة الأعلى</t>
  </si>
  <si>
    <t>METAWEA</t>
  </si>
  <si>
    <t>Supreme Uprising</t>
  </si>
  <si>
    <t>supreme-uprising</t>
  </si>
  <si>
    <t>أسرع رافع مستوي في العالم!</t>
  </si>
  <si>
    <t>White Wolf</t>
  </si>
  <si>
    <t>i-became-the-strongest-without-being-restricted-by-the-rules-of-the-dungeon</t>
  </si>
  <si>
    <t>6-متوقفة دعم</t>
  </si>
  <si>
    <t>6-متوقفة للموقع</t>
  </si>
  <si>
    <t>أسطورة فارس الشمس</t>
  </si>
  <si>
    <t>الفتى الذهبي</t>
  </si>
  <si>
    <t>the-legend-of-sun-knight</t>
  </si>
  <si>
    <t>أصبحت أخت الشرير الصغير في القانون</t>
  </si>
  <si>
    <t>i-became-the-young-villains-sister-in-law</t>
  </si>
  <si>
    <t>أقتل البطل</t>
  </si>
  <si>
    <t>kill-the-hero</t>
  </si>
  <si>
    <t>أمير التنانين يوان</t>
  </si>
  <si>
    <t>أمير-التنانين-يوان</t>
  </si>
  <si>
    <t>أنا حقًا نجم</t>
  </si>
  <si>
    <t>elwakeel</t>
  </si>
  <si>
    <t>Im Really a Superstar</t>
  </si>
  <si>
    <t>imrelly-ae-supearstazr-kol</t>
  </si>
  <si>
    <t>أنا فزاعة لكنني أيضًا لورد الرعب الشيطاني</t>
  </si>
  <si>
    <t>i-am-a-scarecrow-and-the-demon-lord-of-terror</t>
  </si>
  <si>
    <t>بعدما أصبحت طاغية</t>
  </si>
  <si>
    <t>after-becoming-the-tyrant</t>
  </si>
  <si>
    <t>ثمانون عاما من تسجيلي الدخول في القصر البارد أنا منقطع النظير</t>
  </si>
  <si>
    <t>Marwan</t>
  </si>
  <si>
    <t>80YOSIATCP</t>
  </si>
  <si>
    <t>80years-of-signing-in-at-the-cold-palace-i-am-unrivalled</t>
  </si>
  <si>
    <t>حكايات إمبراطور الفراغ</t>
  </si>
  <si>
    <t>the-tale-of-the-void-emperor</t>
  </si>
  <si>
    <t>حياة المتسلق الثانية</t>
  </si>
  <si>
    <t>drunken sailor</t>
  </si>
  <si>
    <t>second-life-ranker</t>
  </si>
  <si>
    <t>خاصة الجحيم والشياطين</t>
  </si>
  <si>
    <t>محمود إبراهيم</t>
  </si>
  <si>
    <t>خاصة-الجحيم-والشياطين</t>
  </si>
  <si>
    <t>دعوني ألعب بسلام</t>
  </si>
  <si>
    <t xml:space="preserve">	ismat sadek</t>
  </si>
  <si>
    <t>let-me-game-in-peace</t>
  </si>
  <si>
    <t>ذواق العالم الاخر</t>
  </si>
  <si>
    <t>Morningstar</t>
  </si>
  <si>
    <t>gourmetof-aenoathaerworld-kolnovel</t>
  </si>
  <si>
    <t>رحلة الامبراطور مدمر الاقدار</t>
  </si>
  <si>
    <t>سو مينغ</t>
  </si>
  <si>
    <t>JOTFDE</t>
  </si>
  <si>
    <t>journey-of-the-fate-destroying-emperor</t>
  </si>
  <si>
    <t>روشيدير</t>
  </si>
  <si>
    <t>Anubis Ash</t>
  </si>
  <si>
    <t>roshidere</t>
  </si>
  <si>
    <t>ري زيرو إكس</t>
  </si>
  <si>
    <t>Soufiane1045</t>
  </si>
  <si>
    <t>rezero-ex</t>
  </si>
  <si>
    <t>ري زيرو: بدء الحياة في عالم أخر من الصفر</t>
  </si>
  <si>
    <t>Sins ReZero</t>
  </si>
  <si>
    <t>Re Zero</t>
  </si>
  <si>
    <t>rezero-starting-life-in-another-world</t>
  </si>
  <si>
    <t>سفاح خيالي في عالم حديث</t>
  </si>
  <si>
    <t>the_cursed_prince</t>
  </si>
  <si>
    <t>fantasy-assassin-in-a-modern-world</t>
  </si>
  <si>
    <t>شرير لعبة الرعب يحلم بالبطلة كل ليلة</t>
  </si>
  <si>
    <t>the-villain-of-the-horror-game-dreams-of-the-heroine-every-night</t>
  </si>
  <si>
    <t>طريق الاحلام الخالي من الهموم</t>
  </si>
  <si>
    <t>LEGEND</t>
  </si>
  <si>
    <t>carefreapaeth-ouf-drems-kol</t>
  </si>
  <si>
    <t>عالم السحرة</t>
  </si>
  <si>
    <t>عالم-السحرة</t>
  </si>
  <si>
    <t>عالم ألعاب المواعدة صعب على موب</t>
  </si>
  <si>
    <t>the-world-of-otome-games-is-tough-for-mobs</t>
  </si>
  <si>
    <t>على سحر العائد أن يكون مميزًا</t>
  </si>
  <si>
    <t>kleid</t>
  </si>
  <si>
    <t>a-returners-magic-should-be-special</t>
  </si>
  <si>
    <t>عودة الإمبراطور</t>
  </si>
  <si>
    <t>Dr.Darkness</t>
  </si>
  <si>
    <t>emperor-has-returned</t>
  </si>
  <si>
    <t>عودة الساحر العظيم بعد 4000 سنة</t>
  </si>
  <si>
    <t>ريد سكيل(ياما)</t>
  </si>
  <si>
    <t>the-great-mage-returns-after-4000-years</t>
  </si>
  <si>
    <t>عودة الساحر المظلم بعد 66666 سنة</t>
  </si>
  <si>
    <t xml:space="preserve"> Tigers Scans</t>
  </si>
  <si>
    <t>the-dark-magician-transmigrates-after-66666-years</t>
  </si>
  <si>
    <t>فردوس التناسخ</t>
  </si>
  <si>
    <t>Mr.White</t>
  </si>
  <si>
    <t>Reincarnation Paradise</t>
  </si>
  <si>
    <t>reincarnation-paradise</t>
  </si>
  <si>
    <t>فصل النخبة</t>
  </si>
  <si>
    <t>NOURI Malek</t>
  </si>
  <si>
    <t>Classroom Of The Elite</t>
  </si>
  <si>
    <t>clessraam-af-tha-alita-kol</t>
  </si>
  <si>
    <t>فنان القتال العالمي</t>
  </si>
  <si>
    <t>sifou</t>
  </si>
  <si>
    <t>worlds-best-martial-world</t>
  </si>
  <si>
    <t>في عالم أخر مع نظام ناروتو</t>
  </si>
  <si>
    <t>suiiiiiii</t>
  </si>
  <si>
    <t>كل الغبار الذي يتساقط: مغامرة رومبا في عالم آخر</t>
  </si>
  <si>
    <t>all-the-dust-that-falls-a-roomba-isekai-adventure</t>
  </si>
  <si>
    <t>كونوسوبا راشيي سيكاي ني شوكوفوكو وو!</t>
  </si>
  <si>
    <t>kono-subarashii-sekai-ni-shukufuku-o</t>
  </si>
  <si>
    <t>لاعبي العالم السفلي</t>
  </si>
  <si>
    <t>gamers-of-the-underworld</t>
  </si>
  <si>
    <t>لعبة الإياشيكي خاصتي</t>
  </si>
  <si>
    <t>reverof</t>
  </si>
  <si>
    <t>My Iyashikei Game</t>
  </si>
  <si>
    <t>my-iyashikei-game</t>
  </si>
  <si>
    <t>لعبة العاهل</t>
  </si>
  <si>
    <t>لعبة-العاهل</t>
  </si>
  <si>
    <t>لقد أصبحت الأمير الأول</t>
  </si>
  <si>
    <t>itz jad</t>
  </si>
  <si>
    <t>i-became-the-first-prince</t>
  </si>
  <si>
    <t>لقد أصبحت عائلة لشرير القصة</t>
  </si>
  <si>
    <t>becoming-the-villains-family</t>
  </si>
  <si>
    <t>ماذا تفعل في نهاية العالم؟</t>
  </si>
  <si>
    <t>what-do-you-do-at-the-end-of-the-world</t>
  </si>
  <si>
    <t>متعة الحياة</t>
  </si>
  <si>
    <t>Joy of Life</t>
  </si>
  <si>
    <t>joy-of-life</t>
  </si>
  <si>
    <t>مجتمع الأبراج التنافسي اللامتناهي</t>
  </si>
  <si>
    <t>infinite-competitive-dungeon-society</t>
  </si>
  <si>
    <t>محقق العالم السفلي</t>
  </si>
  <si>
    <t>darkness</t>
  </si>
  <si>
    <t>Netheworld investigator</t>
  </si>
  <si>
    <t>netheworld-investigator</t>
  </si>
  <si>
    <t>مكتبة مسار السماء</t>
  </si>
  <si>
    <t>Library of Heavens Path</t>
  </si>
  <si>
    <t>librery-af-haevans-peth-kol</t>
  </si>
  <si>
    <t>ملتهم النجم</t>
  </si>
  <si>
    <t>Mr.You</t>
  </si>
  <si>
    <t>swallowed-star</t>
  </si>
  <si>
    <t>ملك الشياطين الجبار</t>
  </si>
  <si>
    <t>what</t>
  </si>
  <si>
    <t>Great Demon King</t>
  </si>
  <si>
    <t>great-demon-king</t>
  </si>
  <si>
    <t>ملك سارقي القبور</t>
  </si>
  <si>
    <t>Sherlock</t>
  </si>
  <si>
    <t>ملك-سارقي-القبور</t>
  </si>
  <si>
    <t>موزع الإكسير</t>
  </si>
  <si>
    <t>elixir-supplier</t>
  </si>
  <si>
    <t>نداء الكابوس</t>
  </si>
  <si>
    <t>ZABUZA</t>
  </si>
  <si>
    <t>Nightmares Call</t>
  </si>
  <si>
    <t>nightmares-call</t>
  </si>
  <si>
    <t>نظام المانجا في عالم ناروتو</t>
  </si>
  <si>
    <t>comic-system-in-narutos-world</t>
  </si>
  <si>
    <t>نظام سلالة الدم</t>
  </si>
  <si>
    <t>Alucard</t>
  </si>
  <si>
    <t>the-bloodl1ne-systam-kol</t>
  </si>
  <si>
    <t>وريث الفوضى</t>
  </si>
  <si>
    <t>maa</t>
  </si>
  <si>
    <t>kol-cheaos-haeir</t>
  </si>
  <si>
    <t>ولادة السيف الشيطاني</t>
  </si>
  <si>
    <t>rezaski</t>
  </si>
  <si>
    <t>birthof-tha-demon1c-sword-kol</t>
  </si>
  <si>
    <t>يوم في حياة خادمة قتالية</t>
  </si>
  <si>
    <t>a-day-in-the-life-of-a-combat-maid</t>
  </si>
  <si>
    <t>7- في موقع أخر</t>
  </si>
  <si>
    <t>I Shall Seal the Heavens</t>
  </si>
  <si>
    <t>Fai</t>
  </si>
  <si>
    <t>i-shall-seal-the-heavens</t>
  </si>
  <si>
    <t>The Tutorial Is Too Hard</t>
  </si>
  <si>
    <t>SOU</t>
  </si>
  <si>
    <t>the-tutorial-is-too-hard</t>
  </si>
  <si>
    <t>أجمالي</t>
  </si>
  <si>
    <t>بدون الذهب</t>
  </si>
  <si>
    <t>كاميسو رينا</t>
  </si>
  <si>
    <t>Naser Atmeh</t>
  </si>
  <si>
    <t>kamisu-reina</t>
  </si>
  <si>
    <t>صعود كيوشي</t>
  </si>
  <si>
    <t>umn</t>
  </si>
  <si>
    <t>the-rise-of-kyoshi</t>
  </si>
  <si>
    <t>رمز الموسوم</t>
  </si>
  <si>
    <t>Ace</t>
  </si>
  <si>
    <t>emblem-of-the-branded</t>
  </si>
  <si>
    <t>بزوغ النجم</t>
  </si>
  <si>
    <t>Harusanmi</t>
  </si>
  <si>
    <t>بزوغ-النجم</t>
  </si>
  <si>
    <t>بحوزتي USB فائق</t>
  </si>
  <si>
    <t>i-have-a-super-usb-drive</t>
  </si>
  <si>
    <t>أنا العاهل</t>
  </si>
  <si>
    <t>الرواية موجودة في الموقع لكنها بلا فصول</t>
  </si>
  <si>
    <t>i-am-the-monarch</t>
  </si>
  <si>
    <t>أبناء الضباب: الإمبراطورية النهائية</t>
  </si>
  <si>
    <t>أبناء-الضباب-الإمبراطورية-النهائية</t>
  </si>
  <si>
    <t>العصر الملحمي</t>
  </si>
  <si>
    <t>roronoa zoro</t>
  </si>
  <si>
    <t>العصر-الملحمي</t>
  </si>
  <si>
    <t>العالم بعد السقوط</t>
  </si>
  <si>
    <t>the-world-after-the-fall</t>
  </si>
  <si>
    <t>الإمبراطور البشري</t>
  </si>
  <si>
    <t>The Human Emperor</t>
  </si>
  <si>
    <t>the-human-emperor</t>
  </si>
  <si>
    <t>Unparalleled After Ten ConsecutiveDraws</t>
  </si>
  <si>
    <t xml:space="preserve">Hashem </t>
  </si>
  <si>
    <t>unparalleled-after-ten-consecutivedraws</t>
  </si>
  <si>
    <t>The Hidden Seed</t>
  </si>
  <si>
    <t>the-hidden-seed</t>
  </si>
  <si>
    <t>The Hidden Lines</t>
  </si>
  <si>
    <t>أوهريتا</t>
  </si>
  <si>
    <t>the-hidden-lines</t>
  </si>
  <si>
    <t>Golden Fox With System</t>
  </si>
  <si>
    <t>DemonMasterR1</t>
  </si>
  <si>
    <t>golden-fox-with-system</t>
  </si>
  <si>
    <t>Apotheosis</t>
  </si>
  <si>
    <t>H I J E</t>
  </si>
  <si>
    <t>apotheosis</t>
  </si>
  <si>
    <t>3-Akol</t>
  </si>
  <si>
    <t>/martial-god-asura</t>
  </si>
  <si>
    <t>مبالغ ثابته</t>
  </si>
  <si>
    <t>الاسم</t>
  </si>
  <si>
    <t>المبلغ</t>
  </si>
  <si>
    <t>السبب</t>
  </si>
  <si>
    <t>بيوم</t>
  </si>
  <si>
    <t>مدير أول</t>
  </si>
  <si>
    <t>المدراء إجمالا</t>
  </si>
  <si>
    <t>سكرب - 108</t>
  </si>
  <si>
    <t>مدير ثاني</t>
  </si>
  <si>
    <t>نيرو - 218</t>
  </si>
  <si>
    <t>بادو - 302</t>
  </si>
  <si>
    <t>سو - 198</t>
  </si>
  <si>
    <t>شهر</t>
  </si>
  <si>
    <t>نيكس - 152</t>
  </si>
  <si>
    <t>أسورا</t>
  </si>
  <si>
    <t>117$</t>
  </si>
  <si>
    <t>حتى الفصل 4432</t>
  </si>
  <si>
    <t>وحتى شهر 3</t>
  </si>
  <si>
    <t>علامة التنين</t>
  </si>
  <si>
    <t>10$</t>
  </si>
  <si>
    <t>الأساسيات</t>
  </si>
  <si>
    <t>مميزات إضافية</t>
  </si>
  <si>
    <t>1- تدخل على الموقع</t>
  </si>
  <si>
    <t>يمكن تعديله</t>
  </si>
  <si>
    <t>من كود أنالاتيكس</t>
  </si>
  <si>
    <t>من موقع إا لايت</t>
  </si>
  <si>
    <t>حسبة عادية</t>
  </si>
  <si>
    <t>1- نقل موقع المترجمين</t>
  </si>
  <si>
    <t>2- يطلب منك رقم سري</t>
  </si>
  <si>
    <t>2- جلب الذهب بالكود</t>
  </si>
  <si>
    <t>3- تدخل الرقم السري</t>
  </si>
  <si>
    <t>مدخل مرة واحدة</t>
  </si>
  <si>
    <t>مدخل متغير</t>
  </si>
  <si>
    <t>مدخل دائم</t>
  </si>
  <si>
    <t>مدخل دائم يدوي</t>
  </si>
  <si>
    <t>يتم حسابه</t>
  </si>
  <si>
    <t>3- نقل الأرباح بالكود</t>
  </si>
  <si>
    <t>4- في رقم سري للرواية بيديك صلاحية لمشاهدة بيانات الرواية - المستوى 3</t>
  </si>
  <si>
    <t>4- تغيير حالة الرواية بالكود</t>
  </si>
  <si>
    <t>5- وفي رقم سري بيديك صلاحية لكل الروايات - المستوى 2</t>
  </si>
  <si>
    <t>الرواية</t>
  </si>
  <si>
    <t>حالة الرواية</t>
  </si>
  <si>
    <t>5- الرقم السري عشوائي بالكود</t>
  </si>
  <si>
    <t>6- وفي رقم سري للمدير بيديك صلاحية لكل حاجة - المستوى 1</t>
  </si>
  <si>
    <t>الرقم السري</t>
  </si>
  <si>
    <t>ذهب لـ $</t>
  </si>
  <si>
    <t>6-جلب  رابط الرواية تلقائي بالكود</t>
  </si>
  <si>
    <t>رقم المترجم</t>
  </si>
  <si>
    <t>اخرين</t>
  </si>
  <si>
    <t>جوهرة التغير  السماوية</t>
  </si>
  <si>
    <t>أرباح الرواية</t>
  </si>
  <si>
    <t>سعر الفصل</t>
  </si>
  <si>
    <t>darkgirl - 12</t>
  </si>
  <si>
    <t>tahtoh</t>
  </si>
  <si>
    <t>sou - 198</t>
  </si>
  <si>
    <t>peweee</t>
  </si>
  <si>
    <t>المجموع</t>
  </si>
  <si>
    <t>فريق ترجمة (إسماعيل، الليبي)</t>
  </si>
  <si>
    <t>abdou - 133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</si>
</sst>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2000401]0.00"/>
    <numFmt numFmtId="165" formatCode="[$-2000401]0.##"/>
    <numFmt numFmtId="166" formatCode="0.000"/>
    <numFmt numFmtId="167" formatCode="[$-2000401]0.###"/>
  </numFmts>
  <fonts count="35">
    <font>
      <sz val="11"/>
      <color theme="1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  <font>
      <u/>
      <sz val="11"/>
      <color theme="10"/>
      <name val="Arial"/>
      <family val="2"/>
      <charset val="178"/>
      <scheme val="minor"/>
    </font>
    <font>
      <u/>
      <sz val="16"/>
      <color theme="10"/>
      <name val="Arial"/>
      <family val="2"/>
      <charset val="178"/>
      <scheme val="minor"/>
    </font>
    <font>
      <sz val="12"/>
      <color theme="1"/>
      <name val="Arial"/>
      <family val="2"/>
      <charset val="178"/>
      <scheme val="minor"/>
    </font>
    <font>
      <sz val="16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2"/>
      <name val="Arial"/>
      <family val="2"/>
      <charset val="178"/>
      <scheme val="minor"/>
    </font>
    <font>
      <sz val="12"/>
      <name val="Calibri"/>
      <family val="2"/>
    </font>
    <font>
      <sz val="8"/>
      <color rgb="FF50575E"/>
      <name val="Tahoma"/>
      <family val="2"/>
    </font>
    <font>
      <sz val="14"/>
      <color theme="1"/>
      <name val="Arial"/>
      <family val="2"/>
      <charset val="178"/>
      <scheme val="minor"/>
    </font>
    <font>
      <sz val="16"/>
      <color rgb="FF50575E"/>
      <name val="Tahoma"/>
      <family val="2"/>
    </font>
    <font>
      <sz val="16"/>
      <color rgb="FF000000"/>
      <name val="Arial"/>
      <family val="2"/>
      <charset val="178"/>
      <scheme val="minor"/>
    </font>
    <font>
      <b/>
      <sz val="12"/>
      <color rgb="FF000000"/>
      <name val="Fira Sans"/>
      <family val="2"/>
    </font>
    <font>
      <sz val="12"/>
      <color rgb="FF000000"/>
      <name val="Arial"/>
      <family val="2"/>
    </font>
    <font>
      <sz val="12"/>
      <color rgb="FF000000"/>
      <name val="Inherit"/>
    </font>
    <font>
      <sz val="9"/>
      <color rgb="FF2C2E2F"/>
      <name val="Arial"/>
      <family val="2"/>
      <scheme val="minor"/>
    </font>
    <font>
      <sz val="10"/>
      <color rgb="FF000000"/>
      <name val="Inherit"/>
    </font>
    <font>
      <sz val="16"/>
      <name val="Arial"/>
      <family val="2"/>
      <charset val="178"/>
      <scheme val="minor"/>
    </font>
    <font>
      <sz val="16"/>
      <name val="Fira Sans"/>
      <family val="2"/>
    </font>
    <font>
      <sz val="12"/>
      <name val="Inherit"/>
    </font>
    <font>
      <sz val="11"/>
      <color theme="1"/>
      <name val="Arial"/>
      <family val="2"/>
      <charset val="178"/>
    </font>
    <font>
      <sz val="12"/>
      <name val="Arial"/>
      <family val="2"/>
      <charset val="178"/>
    </font>
    <font>
      <sz val="12"/>
      <color rgb="FF000000"/>
      <name val="Arial"/>
      <family val="2"/>
      <charset val="178"/>
    </font>
    <font>
      <sz val="12"/>
      <color rgb="FFFF0000"/>
      <name val="Arial"/>
      <family val="2"/>
      <charset val="178"/>
    </font>
    <font>
      <sz val="16"/>
      <name val="Arial"/>
      <family val="2"/>
      <charset val="178"/>
    </font>
    <font>
      <sz val="12"/>
      <name val="Arial"/>
      <family val="2"/>
    </font>
    <font>
      <u/>
      <sz val="12"/>
      <color rgb="FF0563C1"/>
      <name val="Arial"/>
      <family val="2"/>
      <charset val="178"/>
    </font>
    <font>
      <sz val="18"/>
      <color rgb="FF000000"/>
      <name val="Gg Sans"/>
    </font>
    <font>
      <sz val="12"/>
      <color rgb="FF000000"/>
      <name val="Gg Sans"/>
    </font>
    <font>
      <sz val="12"/>
      <name val="Arial"/>
      <family val="2"/>
      <scheme val="minor"/>
    </font>
    <font>
      <sz val="12"/>
      <color theme="1"/>
      <name val="Arial"/>
      <family val="2"/>
      <charset val="178"/>
    </font>
    <font>
      <sz val="16"/>
      <color rgb="FF000000"/>
      <name val="Fira Sans"/>
      <family val="2"/>
    </font>
    <font>
      <sz val="19"/>
      <color rgb="FF000000"/>
      <name val="Fira Sans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3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0" fontId="0" fillId="0" borderId="5" xfId="0" applyBorder="1"/>
    <xf numFmtId="2" fontId="0" fillId="0" borderId="0" xfId="0" applyNumberFormat="1"/>
    <xf numFmtId="0" fontId="6" fillId="0" borderId="0" xfId="0" applyFont="1"/>
    <xf numFmtId="2" fontId="3" fillId="0" borderId="1" xfId="1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9" xfId="0" applyBorder="1"/>
    <xf numFmtId="0" fontId="1" fillId="11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4" fillId="0" borderId="1" xfId="0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6" fontId="0" fillId="0" borderId="2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6" fontId="0" fillId="10" borderId="0" xfId="0" applyNumberFormat="1" applyFill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2" fontId="0" fillId="10" borderId="0" xfId="0" applyNumberFormat="1" applyFill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4" fontId="0" fillId="13" borderId="0" xfId="0" applyNumberFormat="1" applyFill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6" xfId="0" applyBorder="1"/>
    <xf numFmtId="0" fontId="1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0" fillId="10" borderId="4" xfId="0" applyFill="1" applyBorder="1"/>
    <xf numFmtId="0" fontId="0" fillId="10" borderId="1" xfId="0" applyFill="1" applyBorder="1"/>
    <xf numFmtId="0" fontId="0" fillId="10" borderId="5" xfId="0" applyFill="1" applyBorder="1"/>
    <xf numFmtId="0" fontId="0" fillId="10" borderId="20" xfId="0" applyFill="1" applyBorder="1"/>
    <xf numFmtId="0" fontId="0" fillId="10" borderId="0" xfId="0" applyFill="1"/>
    <xf numFmtId="0" fontId="0" fillId="10" borderId="21" xfId="0" applyFill="1" applyBorder="1"/>
    <xf numFmtId="0" fontId="0" fillId="0" borderId="0" xfId="0" applyAlignment="1">
      <alignment horizontal="right" vertical="center" readingOrder="2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 readingOrder="2"/>
    </xf>
    <xf numFmtId="3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/>
    </xf>
    <xf numFmtId="2" fontId="11" fillId="0" borderId="1" xfId="0" applyNumberFormat="1" applyFont="1" applyBorder="1"/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/>
    </xf>
    <xf numFmtId="0" fontId="0" fillId="14" borderId="1" xfId="0" applyFill="1" applyBorder="1"/>
    <xf numFmtId="2" fontId="11" fillId="14" borderId="1" xfId="0" applyNumberFormat="1" applyFont="1" applyFill="1" applyBorder="1"/>
    <xf numFmtId="0" fontId="4" fillId="5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2" fontId="11" fillId="0" borderId="12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2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15" fillId="0" borderId="1" xfId="0" applyFont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2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10" fillId="0" borderId="1" xfId="0" applyNumberFormat="1" applyFont="1" applyBorder="1"/>
    <xf numFmtId="0" fontId="0" fillId="0" borderId="17" xfId="0" applyBorder="1"/>
    <xf numFmtId="0" fontId="0" fillId="0" borderId="22" xfId="0" applyBorder="1"/>
    <xf numFmtId="0" fontId="0" fillId="0" borderId="24" xfId="0" applyBorder="1"/>
    <xf numFmtId="0" fontId="17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 indent="4"/>
    </xf>
    <xf numFmtId="0" fontId="17" fillId="0" borderId="0" xfId="0" applyFont="1" applyAlignment="1">
      <alignment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19" fillId="0" borderId="1" xfId="0" applyFont="1" applyBorder="1"/>
    <xf numFmtId="0" fontId="20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18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3" fillId="0" borderId="1" xfId="2" applyFont="1" applyBorder="1" applyAlignment="1">
      <alignment horizontal="center" vertical="center" wrapText="1"/>
    </xf>
    <xf numFmtId="0" fontId="22" fillId="0" borderId="1" xfId="0" applyFont="1" applyBorder="1"/>
    <xf numFmtId="0" fontId="24" fillId="0" borderId="1" xfId="0" applyFont="1" applyBorder="1" applyAlignment="1">
      <alignment horizontal="center" vertical="center" wrapText="1"/>
    </xf>
    <xf numFmtId="0" fontId="22" fillId="0" borderId="5" xfId="0" applyFont="1" applyBorder="1"/>
    <xf numFmtId="0" fontId="24" fillId="18" borderId="1" xfId="0" applyFont="1" applyFill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24" fillId="19" borderId="1" xfId="0" applyFont="1" applyFill="1" applyBorder="1" applyAlignment="1">
      <alignment horizontal="center" vertical="center" wrapText="1"/>
    </xf>
    <xf numFmtId="0" fontId="25" fillId="19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 readingOrder="2"/>
    </xf>
    <xf numFmtId="0" fontId="26" fillId="0" borderId="1" xfId="0" applyFont="1" applyBorder="1"/>
    <xf numFmtId="0" fontId="23" fillId="19" borderId="1" xfId="2" applyFont="1" applyFill="1" applyBorder="1" applyAlignment="1">
      <alignment horizontal="center" vertical="center" wrapText="1"/>
    </xf>
    <xf numFmtId="0" fontId="24" fillId="18" borderId="1" xfId="0" applyFont="1" applyFill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18" borderId="1" xfId="2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/>
    <xf numFmtId="0" fontId="23" fillId="19" borderId="1" xfId="0" applyFont="1" applyFill="1" applyBorder="1" applyAlignment="1">
      <alignment horizontal="center" vertical="center" wrapText="1"/>
    </xf>
    <xf numFmtId="0" fontId="22" fillId="0" borderId="0" xfId="0" applyFont="1"/>
    <xf numFmtId="1" fontId="4" fillId="0" borderId="0" xfId="0" applyNumberFormat="1" applyFont="1" applyAlignment="1">
      <alignment horizontal="center" vertical="center" wrapText="1"/>
    </xf>
    <xf numFmtId="1" fontId="0" fillId="0" borderId="0" xfId="0" applyNumberFormat="1"/>
    <xf numFmtId="0" fontId="23" fillId="21" borderId="0" xfId="0" applyFont="1" applyFill="1" applyAlignment="1">
      <alignment horizontal="center" vertical="center" wrapText="1"/>
    </xf>
    <xf numFmtId="0" fontId="23" fillId="18" borderId="0" xfId="0" applyFont="1" applyFill="1" applyAlignment="1">
      <alignment horizontal="center" vertical="center" wrapText="1"/>
    </xf>
    <xf numFmtId="0" fontId="23" fillId="19" borderId="0" xfId="2" applyFont="1" applyFill="1" applyAlignment="1">
      <alignment horizontal="center" vertical="center" wrapText="1"/>
    </xf>
    <xf numFmtId="0" fontId="24" fillId="2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34" fillId="17" borderId="0" xfId="0" applyFont="1" applyFill="1" applyAlignment="1">
      <alignment wrapText="1"/>
    </xf>
    <xf numFmtId="0" fontId="29" fillId="0" borderId="0" xfId="0" applyFont="1"/>
    <xf numFmtId="0" fontId="33" fillId="17" borderId="0" xfId="0" applyFont="1" applyFill="1" applyAlignment="1">
      <alignment wrapText="1"/>
    </xf>
    <xf numFmtId="0" fontId="19" fillId="0" borderId="0" xfId="0" applyFont="1"/>
    <xf numFmtId="0" fontId="2" fillId="0" borderId="0" xfId="1"/>
    <xf numFmtId="0" fontId="32" fillId="20" borderId="1" xfId="0" applyFont="1" applyFill="1" applyBorder="1" applyAlignment="1">
      <alignment horizontal="center" vertical="center" wrapText="1"/>
    </xf>
    <xf numFmtId="0" fontId="28" fillId="0" borderId="1" xfId="2" applyFont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29" fillId="0" borderId="1" xfId="0" applyFont="1" applyBorder="1"/>
    <xf numFmtId="2" fontId="11" fillId="0" borderId="0" xfId="0" applyNumberFormat="1" applyFont="1"/>
    <xf numFmtId="2" fontId="1" fillId="0" borderId="0" xfId="0" applyNumberFormat="1" applyFont="1" applyAlignment="1">
      <alignment horizontal="center" vertical="center" wrapText="1"/>
    </xf>
    <xf numFmtId="0" fontId="23" fillId="0" borderId="0" xfId="2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 readingOrder="2"/>
    </xf>
    <xf numFmtId="0" fontId="4" fillId="8" borderId="1" xfId="0" applyFont="1" applyFill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 wrapText="1"/>
    </xf>
    <xf numFmtId="0" fontId="23" fillId="22" borderId="1" xfId="0" applyFont="1" applyFill="1" applyBorder="1" applyAlignment="1">
      <alignment horizontal="center" vertical="center" wrapText="1"/>
    </xf>
    <xf numFmtId="0" fontId="24" fillId="0" borderId="0" xfId="0" applyFont="1"/>
    <xf numFmtId="0" fontId="9" fillId="18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2" fontId="0" fillId="14" borderId="1" xfId="0" applyNumberFormat="1" applyFill="1" applyBorder="1"/>
    <xf numFmtId="0" fontId="11" fillId="14" borderId="1" xfId="0" applyFont="1" applyFill="1" applyBorder="1"/>
    <xf numFmtId="2" fontId="8" fillId="0" borderId="1" xfId="0" applyNumberFormat="1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/>
    <xf numFmtId="0" fontId="0" fillId="0" borderId="0" xfId="0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2" xfId="0" applyBorder="1"/>
    <xf numFmtId="0" fontId="1" fillId="0" borderId="15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1" fillId="0" borderId="3" xfId="0" applyFont="1" applyBorder="1" applyAlignment="1">
      <alignment horizontal="center" vertical="center" wrapText="1"/>
    </xf>
    <xf numFmtId="0" fontId="0" fillId="0" borderId="8" xfId="0" applyBorder="1"/>
    <xf numFmtId="0" fontId="0" fillId="0" borderId="0" xfId="0" applyAlignment="1">
      <alignment horizontal="center"/>
    </xf>
    <xf numFmtId="164" fontId="1" fillId="0" borderId="16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0" xfId="0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9" xfId="0" applyBorder="1"/>
    <xf numFmtId="2" fontId="4" fillId="0" borderId="2" xfId="0" applyNumberFormat="1" applyFont="1" applyBorder="1" applyAlignment="1">
      <alignment horizontal="center" vertical="center" wrapText="1"/>
    </xf>
    <xf numFmtId="0" fontId="0" fillId="0" borderId="26" xfId="0" applyBorder="1"/>
    <xf numFmtId="0" fontId="0" fillId="0" borderId="15" xfId="0" applyBorder="1"/>
  </cellXfs>
  <cellStyles count="3">
    <cellStyle name="Hyperlink" xfId="1" builtinId="8"/>
    <cellStyle name="Hyperlink 2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G24"/>
  <sheetViews>
    <sheetView workbookViewId="0"/>
  </sheetViews>
  <sheetFormatPr defaultRowHeight="14.25"/>
  <sheetData>
    <row r="1" spans="1:1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</row>
    <row r="2" spans="1:163">
      <c r="A2" s="1" t="s">
        <v>163</v>
      </c>
      <c r="B2" s="1" t="s">
        <v>164</v>
      </c>
      <c r="C2" s="1" t="s">
        <v>164</v>
      </c>
      <c r="D2" s="1" t="s">
        <v>164</v>
      </c>
      <c r="E2" s="1" t="s">
        <v>164</v>
      </c>
      <c r="F2" s="1" t="s">
        <v>164</v>
      </c>
      <c r="G2" s="1" t="s">
        <v>164</v>
      </c>
      <c r="H2" s="1" t="s">
        <v>164</v>
      </c>
      <c r="I2" s="1" t="s">
        <v>164</v>
      </c>
      <c r="J2" s="1" t="s">
        <v>164</v>
      </c>
      <c r="K2" s="1" t="s">
        <v>164</v>
      </c>
      <c r="L2" s="1" t="s">
        <v>164</v>
      </c>
      <c r="M2" s="1" t="s">
        <v>164</v>
      </c>
      <c r="N2" s="1" t="s">
        <v>164</v>
      </c>
      <c r="O2" s="1" t="s">
        <v>164</v>
      </c>
      <c r="P2" s="1" t="s">
        <v>164</v>
      </c>
      <c r="Q2" s="1" t="s">
        <v>164</v>
      </c>
      <c r="R2" s="1" t="s">
        <v>164</v>
      </c>
      <c r="S2" s="1" t="s">
        <v>164</v>
      </c>
      <c r="T2" s="1" t="s">
        <v>164</v>
      </c>
      <c r="U2" s="1" t="s">
        <v>164</v>
      </c>
      <c r="V2" s="1" t="s">
        <v>164</v>
      </c>
      <c r="W2" s="1" t="s">
        <v>164</v>
      </c>
      <c r="X2" s="1" t="s">
        <v>164</v>
      </c>
      <c r="Y2" s="1" t="s">
        <v>164</v>
      </c>
      <c r="Z2" s="1" t="s">
        <v>164</v>
      </c>
      <c r="AA2" s="1" t="s">
        <v>164</v>
      </c>
      <c r="AB2" s="1" t="s">
        <v>164</v>
      </c>
      <c r="AC2" s="1" t="s">
        <v>164</v>
      </c>
      <c r="AD2" s="1" t="s">
        <v>164</v>
      </c>
      <c r="AE2" s="1" t="s">
        <v>164</v>
      </c>
      <c r="AF2" s="1" t="s">
        <v>164</v>
      </c>
      <c r="AG2" s="1" t="s">
        <v>164</v>
      </c>
      <c r="AH2" s="1" t="s">
        <v>164</v>
      </c>
      <c r="AI2" s="1" t="s">
        <v>164</v>
      </c>
      <c r="AJ2" s="1" t="s">
        <v>164</v>
      </c>
      <c r="AK2" s="1" t="s">
        <v>164</v>
      </c>
      <c r="AL2" s="1" t="s">
        <v>164</v>
      </c>
      <c r="AM2" s="1" t="s">
        <v>164</v>
      </c>
      <c r="AN2" s="1" t="s">
        <v>164</v>
      </c>
      <c r="AO2" s="1" t="s">
        <v>164</v>
      </c>
      <c r="AP2" s="1" t="s">
        <v>164</v>
      </c>
      <c r="AQ2" s="1" t="s">
        <v>164</v>
      </c>
      <c r="AR2" s="1" t="s">
        <v>164</v>
      </c>
      <c r="AS2" s="1" t="s">
        <v>164</v>
      </c>
      <c r="AT2" s="1" t="s">
        <v>164</v>
      </c>
      <c r="AU2" s="1" t="s">
        <v>164</v>
      </c>
      <c r="AV2" s="1" t="s">
        <v>164</v>
      </c>
      <c r="AW2" s="1" t="s">
        <v>164</v>
      </c>
      <c r="AX2" s="1" t="s">
        <v>164</v>
      </c>
      <c r="AY2" s="1" t="s">
        <v>164</v>
      </c>
      <c r="AZ2" s="1" t="s">
        <v>164</v>
      </c>
      <c r="BA2" s="1" t="s">
        <v>164</v>
      </c>
      <c r="BB2" s="1" t="s">
        <v>164</v>
      </c>
      <c r="BC2" s="1" t="s">
        <v>164</v>
      </c>
      <c r="BD2" s="1" t="s">
        <v>164</v>
      </c>
      <c r="BE2" s="1" t="s">
        <v>164</v>
      </c>
      <c r="BF2" s="1" t="s">
        <v>164</v>
      </c>
      <c r="BG2" s="1" t="s">
        <v>164</v>
      </c>
      <c r="BH2" s="1" t="s">
        <v>164</v>
      </c>
      <c r="BI2" s="1" t="s">
        <v>164</v>
      </c>
      <c r="BJ2" s="1" t="s">
        <v>164</v>
      </c>
      <c r="BK2" s="1" t="s">
        <v>164</v>
      </c>
      <c r="BL2" s="1" t="s">
        <v>164</v>
      </c>
      <c r="BM2" s="1" t="s">
        <v>164</v>
      </c>
      <c r="BN2" s="1" t="s">
        <v>164</v>
      </c>
      <c r="BO2" s="1" t="s">
        <v>164</v>
      </c>
      <c r="BP2" s="1" t="s">
        <v>164</v>
      </c>
      <c r="BQ2" s="1" t="s">
        <v>164</v>
      </c>
      <c r="BR2" s="1" t="s">
        <v>164</v>
      </c>
      <c r="BS2" s="1" t="s">
        <v>164</v>
      </c>
      <c r="BT2" s="1" t="s">
        <v>164</v>
      </c>
      <c r="BU2" s="1" t="s">
        <v>164</v>
      </c>
      <c r="BV2" s="1" t="s">
        <v>164</v>
      </c>
      <c r="BW2" s="1" t="s">
        <v>164</v>
      </c>
      <c r="BX2" s="1" t="s">
        <v>164</v>
      </c>
      <c r="BY2" s="1" t="s">
        <v>164</v>
      </c>
      <c r="BZ2" s="1" t="s">
        <v>164</v>
      </c>
      <c r="CA2" s="1" t="s">
        <v>164</v>
      </c>
      <c r="CB2" s="1" t="s">
        <v>164</v>
      </c>
      <c r="CC2" s="1" t="s">
        <v>164</v>
      </c>
      <c r="CD2" s="1" t="s">
        <v>164</v>
      </c>
      <c r="CE2" s="1" t="s">
        <v>164</v>
      </c>
      <c r="CF2" s="1" t="s">
        <v>164</v>
      </c>
      <c r="CG2" s="1" t="s">
        <v>164</v>
      </c>
      <c r="CH2" s="1" t="s">
        <v>164</v>
      </c>
      <c r="CI2" s="1" t="s">
        <v>164</v>
      </c>
      <c r="CJ2" s="1" t="s">
        <v>164</v>
      </c>
      <c r="CK2" s="1" t="s">
        <v>164</v>
      </c>
      <c r="CL2" s="1" t="s">
        <v>164</v>
      </c>
      <c r="CM2" s="1" t="s">
        <v>164</v>
      </c>
      <c r="CN2" s="1" t="s">
        <v>164</v>
      </c>
      <c r="CO2" s="1" t="s">
        <v>164</v>
      </c>
      <c r="CP2" s="1" t="s">
        <v>164</v>
      </c>
      <c r="CQ2" s="1" t="s">
        <v>164</v>
      </c>
      <c r="CR2" s="1" t="s">
        <v>164</v>
      </c>
      <c r="CS2" s="1" t="s">
        <v>164</v>
      </c>
      <c r="CT2" s="1" t="s">
        <v>164</v>
      </c>
      <c r="CU2" s="1" t="s">
        <v>164</v>
      </c>
      <c r="CV2" s="1" t="s">
        <v>164</v>
      </c>
      <c r="CW2" s="1" t="s">
        <v>164</v>
      </c>
      <c r="CX2" s="1" t="s">
        <v>164</v>
      </c>
      <c r="CY2" s="1" t="s">
        <v>164</v>
      </c>
      <c r="CZ2" s="1" t="s">
        <v>164</v>
      </c>
      <c r="DA2" s="1" t="s">
        <v>164</v>
      </c>
      <c r="DB2" s="1" t="s">
        <v>164</v>
      </c>
      <c r="DC2" s="1" t="s">
        <v>164</v>
      </c>
      <c r="DD2" s="1" t="s">
        <v>164</v>
      </c>
      <c r="DE2" s="1" t="s">
        <v>164</v>
      </c>
      <c r="DF2" s="1" t="s">
        <v>164</v>
      </c>
      <c r="DG2" s="1" t="s">
        <v>164</v>
      </c>
      <c r="DH2" s="1" t="s">
        <v>164</v>
      </c>
      <c r="DI2" s="1" t="s">
        <v>164</v>
      </c>
      <c r="DJ2" s="1" t="s">
        <v>164</v>
      </c>
      <c r="DK2" s="1" t="s">
        <v>164</v>
      </c>
      <c r="DL2" s="1" t="s">
        <v>164</v>
      </c>
      <c r="DM2" s="1" t="s">
        <v>164</v>
      </c>
      <c r="DN2" s="1" t="s">
        <v>164</v>
      </c>
      <c r="DO2" s="1" t="s">
        <v>164</v>
      </c>
      <c r="DP2" s="1" t="s">
        <v>164</v>
      </c>
      <c r="DQ2" s="1" t="s">
        <v>164</v>
      </c>
      <c r="DR2" s="1" t="s">
        <v>164</v>
      </c>
      <c r="DS2" s="1" t="s">
        <v>164</v>
      </c>
      <c r="DT2" s="1" t="s">
        <v>164</v>
      </c>
      <c r="DU2" s="1" t="s">
        <v>164</v>
      </c>
      <c r="DV2" s="1" t="s">
        <v>164</v>
      </c>
      <c r="DW2" s="1" t="s">
        <v>164</v>
      </c>
      <c r="DX2" s="1" t="s">
        <v>164</v>
      </c>
      <c r="DY2" s="1" t="s">
        <v>164</v>
      </c>
      <c r="DZ2" s="1" t="s">
        <v>164</v>
      </c>
      <c r="EA2" s="1" t="s">
        <v>164</v>
      </c>
      <c r="EB2" s="1" t="s">
        <v>164</v>
      </c>
      <c r="EC2" s="1" t="s">
        <v>164</v>
      </c>
      <c r="ED2" s="1" t="s">
        <v>164</v>
      </c>
      <c r="EE2" s="1" t="s">
        <v>164</v>
      </c>
      <c r="EF2" s="1" t="s">
        <v>164</v>
      </c>
      <c r="EG2" s="1" t="s">
        <v>164</v>
      </c>
      <c r="EH2" s="1" t="s">
        <v>164</v>
      </c>
      <c r="EI2" s="1" t="s">
        <v>164</v>
      </c>
      <c r="EJ2" s="1" t="s">
        <v>164</v>
      </c>
      <c r="EK2" s="1" t="s">
        <v>164</v>
      </c>
      <c r="EL2" s="1" t="s">
        <v>164</v>
      </c>
      <c r="EM2" s="1" t="s">
        <v>164</v>
      </c>
      <c r="EN2" s="1" t="s">
        <v>164</v>
      </c>
      <c r="EO2" s="1" t="s">
        <v>164</v>
      </c>
      <c r="EP2" s="1" t="s">
        <v>164</v>
      </c>
      <c r="EQ2" s="1" t="s">
        <v>164</v>
      </c>
      <c r="ER2" s="1" t="s">
        <v>164</v>
      </c>
      <c r="ES2" s="1" t="s">
        <v>164</v>
      </c>
      <c r="ET2" s="1" t="s">
        <v>164</v>
      </c>
      <c r="EU2" s="1" t="s">
        <v>164</v>
      </c>
      <c r="EV2" s="1" t="s">
        <v>164</v>
      </c>
      <c r="EW2" s="1" t="s">
        <v>164</v>
      </c>
      <c r="EX2" s="1" t="s">
        <v>164</v>
      </c>
      <c r="EY2" s="1" t="s">
        <v>164</v>
      </c>
      <c r="EZ2" s="1" t="s">
        <v>164</v>
      </c>
      <c r="FA2" s="1" t="s">
        <v>164</v>
      </c>
      <c r="FB2" s="1" t="s">
        <v>164</v>
      </c>
      <c r="FC2" s="1" t="s">
        <v>164</v>
      </c>
      <c r="FD2" s="1" t="s">
        <v>164</v>
      </c>
      <c r="FE2" s="1" t="s">
        <v>164</v>
      </c>
      <c r="FF2" s="1" t="s">
        <v>164</v>
      </c>
      <c r="FG2" s="1" t="s">
        <v>164</v>
      </c>
    </row>
    <row r="3" spans="1:163">
      <c r="A3" s="1" t="s">
        <v>165</v>
      </c>
      <c r="B3" s="1" t="s">
        <v>166</v>
      </c>
      <c r="C3" s="1" t="s">
        <v>166</v>
      </c>
      <c r="D3" s="1" t="s">
        <v>166</v>
      </c>
      <c r="E3" s="1" t="s">
        <v>166</v>
      </c>
      <c r="F3" s="1" t="s">
        <v>166</v>
      </c>
      <c r="G3" s="1" t="s">
        <v>166</v>
      </c>
      <c r="H3" s="1" t="s">
        <v>166</v>
      </c>
      <c r="I3" s="1" t="s">
        <v>166</v>
      </c>
      <c r="J3" s="1" t="s">
        <v>166</v>
      </c>
      <c r="K3" s="1" t="s">
        <v>166</v>
      </c>
      <c r="L3" s="1" t="s">
        <v>166</v>
      </c>
      <c r="M3" s="1" t="s">
        <v>166</v>
      </c>
      <c r="N3" s="1" t="s">
        <v>166</v>
      </c>
      <c r="O3" s="1" t="s">
        <v>166</v>
      </c>
      <c r="P3" s="1" t="s">
        <v>166</v>
      </c>
      <c r="Q3" s="1" t="s">
        <v>166</v>
      </c>
      <c r="R3" s="1" t="s">
        <v>166</v>
      </c>
      <c r="S3" s="1" t="s">
        <v>166</v>
      </c>
      <c r="T3" s="1" t="s">
        <v>166</v>
      </c>
      <c r="U3" s="1" t="s">
        <v>166</v>
      </c>
      <c r="V3" s="1" t="s">
        <v>166</v>
      </c>
      <c r="W3" s="1" t="s">
        <v>166</v>
      </c>
      <c r="X3" s="1" t="s">
        <v>166</v>
      </c>
      <c r="Y3" s="1" t="s">
        <v>166</v>
      </c>
      <c r="Z3" s="1" t="s">
        <v>166</v>
      </c>
      <c r="AA3" s="1" t="s">
        <v>166</v>
      </c>
      <c r="AB3" s="1" t="s">
        <v>166</v>
      </c>
      <c r="AC3" s="1" t="s">
        <v>166</v>
      </c>
      <c r="AD3" s="1" t="s">
        <v>166</v>
      </c>
      <c r="AE3" s="1" t="s">
        <v>166</v>
      </c>
      <c r="AF3" s="1" t="s">
        <v>166</v>
      </c>
      <c r="AG3" s="1" t="s">
        <v>166</v>
      </c>
      <c r="AH3" s="1" t="s">
        <v>166</v>
      </c>
      <c r="AI3" s="1" t="s">
        <v>166</v>
      </c>
      <c r="AJ3" s="1" t="s">
        <v>166</v>
      </c>
      <c r="AK3" s="1" t="s">
        <v>166</v>
      </c>
      <c r="AL3" s="1" t="s">
        <v>166</v>
      </c>
      <c r="AM3" s="1" t="s">
        <v>166</v>
      </c>
      <c r="AN3" s="1" t="s">
        <v>166</v>
      </c>
      <c r="AO3" s="1" t="s">
        <v>166</v>
      </c>
      <c r="AP3" s="1" t="s">
        <v>166</v>
      </c>
      <c r="AQ3" s="1" t="s">
        <v>166</v>
      </c>
      <c r="AR3" s="1" t="s">
        <v>166</v>
      </c>
      <c r="AS3" s="1" t="s">
        <v>166</v>
      </c>
      <c r="AT3" s="1" t="s">
        <v>166</v>
      </c>
      <c r="AU3" s="1" t="s">
        <v>166</v>
      </c>
      <c r="AV3" s="1" t="s">
        <v>166</v>
      </c>
      <c r="AW3" s="1" t="s">
        <v>166</v>
      </c>
      <c r="AX3" s="1" t="s">
        <v>166</v>
      </c>
      <c r="AY3" s="1" t="s">
        <v>166</v>
      </c>
      <c r="AZ3" s="1" t="s">
        <v>166</v>
      </c>
      <c r="BA3" s="1" t="s">
        <v>166</v>
      </c>
      <c r="BB3" s="1" t="s">
        <v>166</v>
      </c>
      <c r="BC3" s="1" t="s">
        <v>166</v>
      </c>
      <c r="BD3" s="1" t="s">
        <v>166</v>
      </c>
      <c r="BE3" s="1" t="s">
        <v>166</v>
      </c>
      <c r="BF3" s="1" t="s">
        <v>166</v>
      </c>
      <c r="BG3" s="1" t="s">
        <v>166</v>
      </c>
      <c r="BH3" s="1" t="s">
        <v>166</v>
      </c>
      <c r="BI3" s="1" t="s">
        <v>166</v>
      </c>
      <c r="BJ3" s="1" t="s">
        <v>166</v>
      </c>
      <c r="BK3" s="1" t="s">
        <v>166</v>
      </c>
      <c r="BL3" s="1" t="s">
        <v>166</v>
      </c>
      <c r="BM3" s="1" t="s">
        <v>166</v>
      </c>
      <c r="BN3" s="1" t="s">
        <v>166</v>
      </c>
      <c r="BO3" s="1" t="s">
        <v>166</v>
      </c>
      <c r="BP3" s="1" t="s">
        <v>166</v>
      </c>
      <c r="BQ3" s="1" t="s">
        <v>166</v>
      </c>
      <c r="BR3" s="1" t="s">
        <v>166</v>
      </c>
      <c r="BS3" s="1" t="s">
        <v>166</v>
      </c>
      <c r="BT3" s="1" t="s">
        <v>166</v>
      </c>
      <c r="BU3" s="1" t="s">
        <v>166</v>
      </c>
      <c r="BV3" s="1" t="s">
        <v>166</v>
      </c>
      <c r="BW3" s="1" t="s">
        <v>166</v>
      </c>
      <c r="BX3" s="1" t="s">
        <v>166</v>
      </c>
      <c r="BY3" s="1" t="s">
        <v>166</v>
      </c>
      <c r="BZ3" s="1" t="s">
        <v>166</v>
      </c>
      <c r="CA3" s="1" t="s">
        <v>166</v>
      </c>
      <c r="CB3" s="1" t="s">
        <v>166</v>
      </c>
      <c r="CC3" s="1" t="s">
        <v>166</v>
      </c>
      <c r="CD3" s="1" t="s">
        <v>166</v>
      </c>
      <c r="CE3" s="1" t="s">
        <v>166</v>
      </c>
      <c r="CF3" s="1" t="s">
        <v>166</v>
      </c>
      <c r="CG3" s="1" t="s">
        <v>166</v>
      </c>
      <c r="CH3" s="1" t="s">
        <v>166</v>
      </c>
      <c r="CI3" s="1" t="s">
        <v>166</v>
      </c>
      <c r="CJ3" s="1" t="s">
        <v>166</v>
      </c>
      <c r="CK3" s="1" t="s">
        <v>166</v>
      </c>
      <c r="CL3" s="1" t="s">
        <v>166</v>
      </c>
      <c r="CM3" s="1" t="s">
        <v>166</v>
      </c>
      <c r="CN3" s="1" t="s">
        <v>166</v>
      </c>
      <c r="CO3" s="1" t="s">
        <v>166</v>
      </c>
      <c r="CP3" s="1" t="s">
        <v>166</v>
      </c>
      <c r="CQ3" s="1" t="s">
        <v>166</v>
      </c>
      <c r="CR3" s="1" t="s">
        <v>166</v>
      </c>
      <c r="CS3" s="1" t="s">
        <v>166</v>
      </c>
      <c r="CT3" s="1" t="s">
        <v>166</v>
      </c>
      <c r="CU3" s="1" t="s">
        <v>166</v>
      </c>
      <c r="CV3" s="1" t="s">
        <v>166</v>
      </c>
      <c r="CW3" s="1" t="s">
        <v>166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166</v>
      </c>
      <c r="DE3" s="1" t="s">
        <v>166</v>
      </c>
      <c r="DF3" s="1" t="s">
        <v>166</v>
      </c>
      <c r="DG3" s="1" t="s">
        <v>166</v>
      </c>
      <c r="DH3" s="1" t="s">
        <v>166</v>
      </c>
      <c r="DI3" s="1" t="s">
        <v>166</v>
      </c>
      <c r="DJ3" s="1" t="s">
        <v>166</v>
      </c>
      <c r="DK3" s="1" t="s">
        <v>166</v>
      </c>
      <c r="DL3" s="1" t="s">
        <v>166</v>
      </c>
      <c r="DM3" s="1" t="s">
        <v>166</v>
      </c>
      <c r="DN3" s="1" t="s">
        <v>166</v>
      </c>
      <c r="DO3" s="1" t="s">
        <v>166</v>
      </c>
      <c r="DP3" s="1" t="s">
        <v>166</v>
      </c>
      <c r="DQ3" s="1" t="s">
        <v>166</v>
      </c>
      <c r="DR3" s="1" t="s">
        <v>166</v>
      </c>
      <c r="DS3" s="1" t="s">
        <v>166</v>
      </c>
      <c r="DT3" s="1" t="s">
        <v>166</v>
      </c>
      <c r="DU3" s="1" t="s">
        <v>166</v>
      </c>
      <c r="DV3" s="1" t="s">
        <v>166</v>
      </c>
      <c r="DW3" s="1" t="s">
        <v>166</v>
      </c>
      <c r="DX3" s="1" t="s">
        <v>166</v>
      </c>
      <c r="DY3" s="1" t="s">
        <v>166</v>
      </c>
      <c r="DZ3" s="1" t="s">
        <v>166</v>
      </c>
      <c r="EA3" s="1" t="s">
        <v>166</v>
      </c>
      <c r="EB3" s="1" t="s">
        <v>166</v>
      </c>
      <c r="EC3" s="1" t="s">
        <v>166</v>
      </c>
      <c r="ED3" s="1" t="s">
        <v>166</v>
      </c>
      <c r="EE3" s="1" t="s">
        <v>166</v>
      </c>
      <c r="EF3" s="1" t="s">
        <v>166</v>
      </c>
      <c r="EG3" s="1" t="s">
        <v>166</v>
      </c>
      <c r="EH3" s="1" t="s">
        <v>166</v>
      </c>
      <c r="EI3" s="1" t="s">
        <v>166</v>
      </c>
      <c r="EJ3" s="1" t="s">
        <v>166</v>
      </c>
      <c r="EK3" s="1" t="s">
        <v>166</v>
      </c>
      <c r="EL3" s="1" t="s">
        <v>166</v>
      </c>
      <c r="EM3" s="1" t="s">
        <v>166</v>
      </c>
      <c r="EN3" s="1" t="s">
        <v>166</v>
      </c>
      <c r="EO3" s="1" t="s">
        <v>166</v>
      </c>
      <c r="EP3" s="1" t="s">
        <v>166</v>
      </c>
      <c r="EQ3" s="1" t="s">
        <v>166</v>
      </c>
      <c r="ER3" s="1" t="s">
        <v>166</v>
      </c>
      <c r="ES3" s="1" t="s">
        <v>166</v>
      </c>
      <c r="ET3" s="1" t="s">
        <v>166</v>
      </c>
      <c r="EU3" s="1" t="s">
        <v>166</v>
      </c>
      <c r="EV3" s="1" t="s">
        <v>166</v>
      </c>
      <c r="EW3" s="1" t="s">
        <v>166</v>
      </c>
      <c r="EX3" s="1" t="s">
        <v>166</v>
      </c>
      <c r="EY3" s="1" t="s">
        <v>166</v>
      </c>
      <c r="EZ3" s="1" t="s">
        <v>166</v>
      </c>
      <c r="FA3" s="1" t="s">
        <v>166</v>
      </c>
      <c r="FB3" s="1" t="s">
        <v>166</v>
      </c>
      <c r="FC3" s="1" t="s">
        <v>166</v>
      </c>
      <c r="FD3" s="1" t="s">
        <v>166</v>
      </c>
      <c r="FE3" s="1" t="s">
        <v>166</v>
      </c>
      <c r="FF3" s="1" t="s">
        <v>166</v>
      </c>
      <c r="FG3" s="1" t="s">
        <v>166</v>
      </c>
    </row>
    <row r="4" spans="1:163">
      <c r="A4" s="1" t="s">
        <v>167</v>
      </c>
      <c r="B4" s="1" t="s">
        <v>168</v>
      </c>
      <c r="C4" s="1" t="s">
        <v>168</v>
      </c>
      <c r="D4" s="1" t="s">
        <v>168</v>
      </c>
      <c r="E4" s="1" t="s">
        <v>168</v>
      </c>
      <c r="F4" s="1" t="s">
        <v>168</v>
      </c>
      <c r="G4" s="1" t="s">
        <v>168</v>
      </c>
      <c r="H4" s="1" t="s">
        <v>168</v>
      </c>
      <c r="I4" s="1" t="s">
        <v>168</v>
      </c>
      <c r="J4" s="1" t="s">
        <v>168</v>
      </c>
      <c r="K4" s="1" t="s">
        <v>168</v>
      </c>
      <c r="L4" s="1" t="s">
        <v>168</v>
      </c>
      <c r="M4" s="1" t="s">
        <v>168</v>
      </c>
      <c r="N4" s="1" t="s">
        <v>168</v>
      </c>
      <c r="O4" s="1" t="s">
        <v>168</v>
      </c>
      <c r="P4" s="1" t="s">
        <v>168</v>
      </c>
      <c r="Q4" s="1" t="s">
        <v>168</v>
      </c>
      <c r="R4" s="1" t="s">
        <v>168</v>
      </c>
      <c r="S4" s="1" t="s">
        <v>168</v>
      </c>
      <c r="T4" s="1" t="s">
        <v>168</v>
      </c>
      <c r="U4" s="1" t="s">
        <v>168</v>
      </c>
      <c r="V4" s="1" t="s">
        <v>168</v>
      </c>
      <c r="W4" s="1" t="s">
        <v>168</v>
      </c>
      <c r="X4" s="1" t="s">
        <v>168</v>
      </c>
      <c r="Y4" s="1" t="s">
        <v>168</v>
      </c>
      <c r="Z4" s="1" t="s">
        <v>168</v>
      </c>
      <c r="AA4" s="1" t="s">
        <v>168</v>
      </c>
      <c r="AB4" s="1" t="s">
        <v>168</v>
      </c>
      <c r="AC4" s="1" t="s">
        <v>168</v>
      </c>
      <c r="AD4" s="1" t="s">
        <v>168</v>
      </c>
      <c r="AE4" s="1" t="s">
        <v>168</v>
      </c>
      <c r="AF4" s="1" t="s">
        <v>168</v>
      </c>
      <c r="AG4" s="1" t="s">
        <v>168</v>
      </c>
      <c r="AH4" s="1" t="s">
        <v>168</v>
      </c>
      <c r="AI4" s="1" t="s">
        <v>168</v>
      </c>
      <c r="AJ4" s="1" t="s">
        <v>168</v>
      </c>
      <c r="AK4" s="1" t="s">
        <v>168</v>
      </c>
      <c r="AL4" s="1" t="s">
        <v>168</v>
      </c>
      <c r="AM4" s="1" t="s">
        <v>168</v>
      </c>
      <c r="AN4" s="1" t="s">
        <v>168</v>
      </c>
      <c r="AO4" s="1" t="s">
        <v>168</v>
      </c>
      <c r="AP4" s="1" t="s">
        <v>168</v>
      </c>
      <c r="AQ4" s="1" t="s">
        <v>168</v>
      </c>
      <c r="AR4" s="1" t="s">
        <v>168</v>
      </c>
      <c r="AS4" s="1" t="s">
        <v>168</v>
      </c>
      <c r="AT4" s="1" t="s">
        <v>168</v>
      </c>
      <c r="AU4" s="1" t="s">
        <v>168</v>
      </c>
      <c r="AV4" s="1" t="s">
        <v>168</v>
      </c>
      <c r="AW4" s="1" t="s">
        <v>168</v>
      </c>
      <c r="AX4" s="1" t="s">
        <v>168</v>
      </c>
      <c r="AY4" s="1" t="s">
        <v>168</v>
      </c>
      <c r="AZ4" s="1" t="s">
        <v>168</v>
      </c>
      <c r="BA4" s="1" t="s">
        <v>168</v>
      </c>
      <c r="BB4" s="1" t="s">
        <v>168</v>
      </c>
      <c r="BC4" s="1" t="s">
        <v>168</v>
      </c>
      <c r="BD4" s="1" t="s">
        <v>168</v>
      </c>
      <c r="BE4" s="1" t="s">
        <v>168</v>
      </c>
      <c r="BF4" s="1" t="s">
        <v>168</v>
      </c>
      <c r="BG4" s="1" t="s">
        <v>168</v>
      </c>
      <c r="BH4" s="1" t="s">
        <v>168</v>
      </c>
      <c r="BI4" s="1" t="s">
        <v>168</v>
      </c>
      <c r="BJ4" s="1" t="s">
        <v>168</v>
      </c>
      <c r="BK4" s="1" t="s">
        <v>168</v>
      </c>
      <c r="BL4" s="1" t="s">
        <v>168</v>
      </c>
      <c r="BM4" s="1" t="s">
        <v>168</v>
      </c>
      <c r="BN4" s="1" t="s">
        <v>168</v>
      </c>
      <c r="BO4" s="1" t="s">
        <v>168</v>
      </c>
      <c r="BP4" s="1" t="s">
        <v>168</v>
      </c>
      <c r="BQ4" s="1" t="s">
        <v>168</v>
      </c>
      <c r="BR4" s="1" t="s">
        <v>168</v>
      </c>
      <c r="BS4" s="1" t="s">
        <v>168</v>
      </c>
      <c r="BT4" s="1" t="s">
        <v>168</v>
      </c>
      <c r="BU4" s="1" t="s">
        <v>168</v>
      </c>
      <c r="BV4" s="1" t="s">
        <v>168</v>
      </c>
      <c r="BW4" s="1" t="s">
        <v>168</v>
      </c>
      <c r="BX4" s="1" t="s">
        <v>168</v>
      </c>
      <c r="BY4" s="1" t="s">
        <v>168</v>
      </c>
      <c r="BZ4" s="1" t="s">
        <v>168</v>
      </c>
      <c r="CA4" s="1" t="s">
        <v>168</v>
      </c>
      <c r="CB4" s="1" t="s">
        <v>168</v>
      </c>
      <c r="CC4" s="1" t="s">
        <v>168</v>
      </c>
      <c r="CD4" s="1" t="s">
        <v>168</v>
      </c>
      <c r="CE4" s="1" t="s">
        <v>168</v>
      </c>
      <c r="CF4" s="1" t="s">
        <v>168</v>
      </c>
      <c r="CG4" s="1" t="s">
        <v>168</v>
      </c>
      <c r="CH4" s="1" t="s">
        <v>168</v>
      </c>
      <c r="CI4" s="1" t="s">
        <v>168</v>
      </c>
      <c r="CJ4" s="1" t="s">
        <v>168</v>
      </c>
      <c r="CK4" s="1" t="s">
        <v>168</v>
      </c>
      <c r="CL4" s="1" t="s">
        <v>168</v>
      </c>
      <c r="CM4" s="1" t="s">
        <v>168</v>
      </c>
      <c r="CN4" s="1" t="s">
        <v>168</v>
      </c>
      <c r="CO4" s="1" t="s">
        <v>168</v>
      </c>
      <c r="CP4" s="1" t="s">
        <v>168</v>
      </c>
      <c r="CQ4" s="1" t="s">
        <v>168</v>
      </c>
      <c r="CR4" s="1" t="s">
        <v>168</v>
      </c>
      <c r="CS4" s="1" t="s">
        <v>168</v>
      </c>
      <c r="CT4" s="1" t="s">
        <v>168</v>
      </c>
      <c r="CU4" s="1" t="s">
        <v>168</v>
      </c>
      <c r="CV4" s="1" t="s">
        <v>168</v>
      </c>
      <c r="CW4" s="1" t="s">
        <v>168</v>
      </c>
      <c r="CX4" s="1" t="s">
        <v>168</v>
      </c>
      <c r="CY4" s="1" t="s">
        <v>168</v>
      </c>
      <c r="CZ4" s="1" t="s">
        <v>168</v>
      </c>
      <c r="DA4" s="1" t="s">
        <v>168</v>
      </c>
      <c r="DB4" s="1" t="s">
        <v>168</v>
      </c>
      <c r="DC4" s="1" t="s">
        <v>168</v>
      </c>
      <c r="DD4" s="1" t="s">
        <v>168</v>
      </c>
      <c r="DE4" s="1" t="s">
        <v>168</v>
      </c>
      <c r="DF4" s="1" t="s">
        <v>168</v>
      </c>
      <c r="DG4" s="1" t="s">
        <v>168</v>
      </c>
      <c r="DH4" s="1" t="s">
        <v>168</v>
      </c>
      <c r="DI4" s="1" t="s">
        <v>168</v>
      </c>
      <c r="DJ4" s="1" t="s">
        <v>168</v>
      </c>
      <c r="DK4" s="1" t="s">
        <v>168</v>
      </c>
      <c r="DL4" s="1" t="s">
        <v>168</v>
      </c>
      <c r="DM4" s="1" t="s">
        <v>168</v>
      </c>
      <c r="DN4" s="1" t="s">
        <v>168</v>
      </c>
      <c r="DO4" s="1" t="s">
        <v>168</v>
      </c>
      <c r="DP4" s="1" t="s">
        <v>168</v>
      </c>
      <c r="DQ4" s="1" t="s">
        <v>168</v>
      </c>
      <c r="DR4" s="1" t="s">
        <v>168</v>
      </c>
      <c r="DS4" s="1" t="s">
        <v>168</v>
      </c>
      <c r="DT4" s="1" t="s">
        <v>168</v>
      </c>
      <c r="DU4" s="1" t="s">
        <v>168</v>
      </c>
      <c r="DV4" s="1" t="s">
        <v>168</v>
      </c>
      <c r="DW4" s="1" t="s">
        <v>168</v>
      </c>
      <c r="DX4" s="1" t="s">
        <v>168</v>
      </c>
      <c r="DY4" s="1" t="s">
        <v>168</v>
      </c>
      <c r="DZ4" s="1" t="s">
        <v>168</v>
      </c>
      <c r="EA4" s="1" t="s">
        <v>168</v>
      </c>
      <c r="EB4" s="1" t="s">
        <v>168</v>
      </c>
      <c r="EC4" s="1" t="s">
        <v>168</v>
      </c>
      <c r="ED4" s="1" t="s">
        <v>168</v>
      </c>
      <c r="EE4" s="1" t="s">
        <v>168</v>
      </c>
      <c r="EF4" s="1" t="s">
        <v>168</v>
      </c>
      <c r="EG4" s="1" t="s">
        <v>168</v>
      </c>
      <c r="EH4" s="1" t="s">
        <v>168</v>
      </c>
      <c r="EI4" s="1" t="s">
        <v>168</v>
      </c>
      <c r="EJ4" s="1" t="s">
        <v>168</v>
      </c>
      <c r="EK4" s="1" t="s">
        <v>168</v>
      </c>
      <c r="EL4" s="1" t="s">
        <v>168</v>
      </c>
      <c r="EM4" s="1" t="s">
        <v>168</v>
      </c>
      <c r="EN4" s="1" t="s">
        <v>168</v>
      </c>
      <c r="EO4" s="1" t="s">
        <v>168</v>
      </c>
      <c r="EP4" s="1" t="s">
        <v>168</v>
      </c>
      <c r="EQ4" s="1" t="s">
        <v>168</v>
      </c>
      <c r="ER4" s="1" t="s">
        <v>168</v>
      </c>
      <c r="ES4" s="1" t="s">
        <v>168</v>
      </c>
      <c r="ET4" s="1" t="s">
        <v>168</v>
      </c>
      <c r="EU4" s="1" t="s">
        <v>168</v>
      </c>
      <c r="EV4" s="1" t="s">
        <v>168</v>
      </c>
      <c r="EW4" s="1" t="s">
        <v>168</v>
      </c>
      <c r="EX4" s="1" t="s">
        <v>168</v>
      </c>
      <c r="EY4" s="1" t="s">
        <v>168</v>
      </c>
      <c r="EZ4" s="1" t="s">
        <v>168</v>
      </c>
      <c r="FA4" s="1" t="s">
        <v>168</v>
      </c>
      <c r="FB4" s="1" t="s">
        <v>168</v>
      </c>
      <c r="FC4" s="1" t="s">
        <v>168</v>
      </c>
      <c r="FD4" s="1" t="s">
        <v>168</v>
      </c>
      <c r="FE4" s="1" t="s">
        <v>168</v>
      </c>
      <c r="FF4" s="1" t="s">
        <v>168</v>
      </c>
      <c r="FG4" s="1" t="s">
        <v>168</v>
      </c>
    </row>
    <row r="5" spans="1:163">
      <c r="A5" s="1" t="s">
        <v>169</v>
      </c>
      <c r="B5" s="1" t="s">
        <v>170</v>
      </c>
      <c r="C5" s="1" t="s">
        <v>171</v>
      </c>
      <c r="D5" s="1" t="s">
        <v>172</v>
      </c>
      <c r="E5" s="1" t="s">
        <v>173</v>
      </c>
      <c r="F5" s="1" t="s">
        <v>174</v>
      </c>
      <c r="G5" s="1" t="s">
        <v>175</v>
      </c>
      <c r="H5" s="1" t="s">
        <v>176</v>
      </c>
      <c r="I5" s="1" t="s">
        <v>177</v>
      </c>
      <c r="J5" s="1" t="s">
        <v>178</v>
      </c>
      <c r="K5" s="1" t="s">
        <v>179</v>
      </c>
      <c r="L5" s="1" t="s">
        <v>180</v>
      </c>
      <c r="M5" s="1" t="s">
        <v>181</v>
      </c>
      <c r="N5" s="1" t="s">
        <v>182</v>
      </c>
      <c r="O5" s="1" t="s">
        <v>183</v>
      </c>
      <c r="P5" s="1" t="s">
        <v>184</v>
      </c>
      <c r="Q5" s="1" t="s">
        <v>185</v>
      </c>
      <c r="R5" s="1" t="s">
        <v>186</v>
      </c>
      <c r="S5" s="1" t="s">
        <v>187</v>
      </c>
      <c r="T5" s="1" t="s">
        <v>188</v>
      </c>
      <c r="U5" s="1" t="s">
        <v>189</v>
      </c>
      <c r="V5" s="1" t="s">
        <v>190</v>
      </c>
      <c r="W5" s="1" t="s">
        <v>191</v>
      </c>
      <c r="X5" s="1" t="s">
        <v>192</v>
      </c>
      <c r="Y5" s="1" t="s">
        <v>193</v>
      </c>
      <c r="Z5" s="1" t="s">
        <v>194</v>
      </c>
      <c r="AA5" s="1" t="s">
        <v>195</v>
      </c>
      <c r="AB5" s="1" t="s">
        <v>196</v>
      </c>
      <c r="AC5" s="1" t="s">
        <v>197</v>
      </c>
      <c r="AD5" s="1" t="s">
        <v>198</v>
      </c>
      <c r="AE5" s="1" t="s">
        <v>199</v>
      </c>
      <c r="AF5" s="1" t="s">
        <v>200</v>
      </c>
      <c r="AG5" s="1" t="s">
        <v>201</v>
      </c>
      <c r="AH5" s="1" t="s">
        <v>202</v>
      </c>
      <c r="AI5" s="1" t="s">
        <v>203</v>
      </c>
      <c r="AJ5" s="1" t="s">
        <v>204</v>
      </c>
      <c r="AK5" s="1" t="s">
        <v>205</v>
      </c>
      <c r="AL5" s="1" t="s">
        <v>206</v>
      </c>
      <c r="AM5" s="1" t="s">
        <v>207</v>
      </c>
      <c r="AN5" s="1" t="s">
        <v>208</v>
      </c>
      <c r="AO5" s="1" t="s">
        <v>209</v>
      </c>
      <c r="AP5" s="1" t="s">
        <v>210</v>
      </c>
      <c r="AQ5" s="1" t="s">
        <v>211</v>
      </c>
      <c r="AR5" s="1" t="s">
        <v>212</v>
      </c>
      <c r="AS5" s="1" t="s">
        <v>213</v>
      </c>
      <c r="AT5" s="1" t="s">
        <v>214</v>
      </c>
      <c r="AU5" s="1" t="s">
        <v>215</v>
      </c>
      <c r="AV5" s="1" t="s">
        <v>216</v>
      </c>
      <c r="AW5" s="1" t="s">
        <v>217</v>
      </c>
      <c r="AX5" s="1" t="s">
        <v>218</v>
      </c>
      <c r="AY5" s="1" t="s">
        <v>219</v>
      </c>
      <c r="AZ5" s="1" t="s">
        <v>220</v>
      </c>
      <c r="BA5" s="1" t="s">
        <v>221</v>
      </c>
      <c r="BB5" s="1" t="s">
        <v>222</v>
      </c>
      <c r="BC5" s="1" t="s">
        <v>223</v>
      </c>
      <c r="BD5" s="1" t="s">
        <v>224</v>
      </c>
      <c r="BE5" s="1" t="s">
        <v>225</v>
      </c>
      <c r="BF5" s="1" t="s">
        <v>226</v>
      </c>
      <c r="BG5" s="1" t="s">
        <v>227</v>
      </c>
      <c r="BH5" s="1" t="s">
        <v>228</v>
      </c>
      <c r="BI5" s="1" t="s">
        <v>229</v>
      </c>
      <c r="BJ5" s="1" t="s">
        <v>230</v>
      </c>
      <c r="BK5" s="1" t="s">
        <v>231</v>
      </c>
      <c r="BL5" s="1" t="s">
        <v>232</v>
      </c>
      <c r="BM5" s="1" t="s">
        <v>233</v>
      </c>
      <c r="BN5" s="1" t="s">
        <v>234</v>
      </c>
      <c r="BO5" s="1" t="s">
        <v>235</v>
      </c>
      <c r="BP5" s="1" t="s">
        <v>236</v>
      </c>
      <c r="BQ5" s="1" t="s">
        <v>237</v>
      </c>
      <c r="BR5" s="1" t="s">
        <v>238</v>
      </c>
      <c r="BS5" s="1" t="s">
        <v>239</v>
      </c>
      <c r="BT5" s="1" t="s">
        <v>240</v>
      </c>
      <c r="BU5" s="1" t="s">
        <v>241</v>
      </c>
      <c r="BV5" s="1" t="s">
        <v>242</v>
      </c>
      <c r="BW5" s="1" t="s">
        <v>243</v>
      </c>
      <c r="BX5" s="1" t="s">
        <v>244</v>
      </c>
      <c r="BY5" s="1" t="s">
        <v>245</v>
      </c>
      <c r="BZ5" s="1" t="s">
        <v>246</v>
      </c>
      <c r="CA5" s="1" t="s">
        <v>247</v>
      </c>
      <c r="CB5" s="1" t="s">
        <v>248</v>
      </c>
      <c r="CC5" s="1" t="s">
        <v>249</v>
      </c>
      <c r="CD5" s="1" t="s">
        <v>250</v>
      </c>
      <c r="CE5" s="1" t="s">
        <v>251</v>
      </c>
      <c r="CF5" s="1" t="s">
        <v>252</v>
      </c>
      <c r="CG5" s="1" t="s">
        <v>253</v>
      </c>
      <c r="CH5" s="1" t="s">
        <v>254</v>
      </c>
      <c r="CI5" s="1" t="s">
        <v>255</v>
      </c>
      <c r="CJ5" s="1" t="s">
        <v>256</v>
      </c>
      <c r="CK5" s="1" t="s">
        <v>257</v>
      </c>
      <c r="CL5" s="1" t="s">
        <v>258</v>
      </c>
      <c r="CM5" s="1" t="s">
        <v>259</v>
      </c>
      <c r="CN5" s="1" t="s">
        <v>260</v>
      </c>
      <c r="CO5" s="1" t="s">
        <v>261</v>
      </c>
      <c r="CP5" s="1" t="s">
        <v>262</v>
      </c>
      <c r="CQ5" s="1" t="s">
        <v>263</v>
      </c>
      <c r="CR5" s="1" t="s">
        <v>264</v>
      </c>
      <c r="CS5" s="1" t="s">
        <v>265</v>
      </c>
      <c r="CT5" s="1" t="s">
        <v>266</v>
      </c>
      <c r="CU5" s="1" t="s">
        <v>267</v>
      </c>
      <c r="CV5" s="1" t="s">
        <v>268</v>
      </c>
      <c r="CW5" s="1" t="s">
        <v>269</v>
      </c>
      <c r="CX5" s="1" t="s">
        <v>270</v>
      </c>
      <c r="CY5" s="1" t="s">
        <v>271</v>
      </c>
      <c r="CZ5" s="1" t="s">
        <v>272</v>
      </c>
      <c r="DA5" s="1" t="s">
        <v>273</v>
      </c>
      <c r="DB5" s="1" t="s">
        <v>274</v>
      </c>
      <c r="DC5" s="1" t="s">
        <v>275</v>
      </c>
      <c r="DD5" s="1" t="s">
        <v>276</v>
      </c>
      <c r="DE5" s="1" t="s">
        <v>277</v>
      </c>
      <c r="DF5" s="1" t="s">
        <v>278</v>
      </c>
      <c r="DG5" s="1" t="s">
        <v>279</v>
      </c>
      <c r="DH5" s="1" t="s">
        <v>280</v>
      </c>
      <c r="DI5" s="1" t="s">
        <v>281</v>
      </c>
      <c r="DJ5" s="1" t="s">
        <v>282</v>
      </c>
      <c r="DK5" s="1" t="s">
        <v>283</v>
      </c>
      <c r="DL5" s="1" t="s">
        <v>284</v>
      </c>
      <c r="DM5" s="1" t="s">
        <v>285</v>
      </c>
      <c r="DN5" s="1" t="s">
        <v>286</v>
      </c>
      <c r="DO5" s="1" t="s">
        <v>287</v>
      </c>
      <c r="DP5" s="1" t="s">
        <v>288</v>
      </c>
      <c r="DQ5" s="1" t="s">
        <v>289</v>
      </c>
      <c r="DR5" s="1" t="s">
        <v>290</v>
      </c>
      <c r="DS5" s="1" t="s">
        <v>291</v>
      </c>
      <c r="DT5" s="1" t="s">
        <v>292</v>
      </c>
      <c r="DU5" s="1" t="s">
        <v>293</v>
      </c>
      <c r="DV5" s="1" t="s">
        <v>294</v>
      </c>
      <c r="DW5" s="1" t="s">
        <v>295</v>
      </c>
      <c r="DX5" s="1" t="s">
        <v>296</v>
      </c>
      <c r="DY5" s="1" t="s">
        <v>297</v>
      </c>
      <c r="DZ5" s="1" t="s">
        <v>298</v>
      </c>
      <c r="EA5" s="1" t="s">
        <v>299</v>
      </c>
      <c r="EB5" s="1" t="s">
        <v>300</v>
      </c>
      <c r="EC5" s="1" t="s">
        <v>301</v>
      </c>
      <c r="ED5" s="1" t="s">
        <v>302</v>
      </c>
      <c r="EE5" s="1" t="s">
        <v>303</v>
      </c>
      <c r="EF5" s="1" t="s">
        <v>304</v>
      </c>
      <c r="EG5" s="1" t="s">
        <v>305</v>
      </c>
      <c r="EH5" s="1" t="s">
        <v>306</v>
      </c>
      <c r="EI5" s="1" t="s">
        <v>307</v>
      </c>
      <c r="EJ5" s="1" t="s">
        <v>308</v>
      </c>
      <c r="EK5" s="1" t="s">
        <v>309</v>
      </c>
      <c r="EL5" s="1" t="s">
        <v>310</v>
      </c>
      <c r="EM5" s="1" t="s">
        <v>311</v>
      </c>
      <c r="EN5" s="1" t="s">
        <v>312</v>
      </c>
      <c r="EO5" s="1" t="s">
        <v>313</v>
      </c>
      <c r="EP5" s="1" t="s">
        <v>314</v>
      </c>
      <c r="EQ5" s="1" t="s">
        <v>315</v>
      </c>
      <c r="ER5" s="1" t="s">
        <v>316</v>
      </c>
      <c r="ES5" s="1" t="s">
        <v>317</v>
      </c>
      <c r="ET5" s="1" t="s">
        <v>318</v>
      </c>
      <c r="EU5" s="1" t="s">
        <v>319</v>
      </c>
      <c r="EV5" s="1" t="s">
        <v>320</v>
      </c>
      <c r="EW5" s="1" t="s">
        <v>321</v>
      </c>
      <c r="EX5" s="1" t="s">
        <v>322</v>
      </c>
      <c r="EY5" s="1" t="s">
        <v>323</v>
      </c>
      <c r="EZ5" s="1" t="s">
        <v>324</v>
      </c>
      <c r="FA5" s="1" t="s">
        <v>325</v>
      </c>
      <c r="FB5" s="1" t="s">
        <v>326</v>
      </c>
      <c r="FC5" s="1" t="s">
        <v>327</v>
      </c>
      <c r="FD5" s="1" t="s">
        <v>328</v>
      </c>
      <c r="FE5" s="1" t="s">
        <v>329</v>
      </c>
      <c r="FF5" s="1" t="s">
        <v>330</v>
      </c>
      <c r="FG5" s="1" t="s">
        <v>331</v>
      </c>
    </row>
    <row r="6" spans="1:163">
      <c r="A6" s="1" t="s">
        <v>332</v>
      </c>
      <c r="B6" s="1" t="s">
        <v>333</v>
      </c>
      <c r="C6" s="1" t="s">
        <v>333</v>
      </c>
      <c r="D6" s="1" t="s">
        <v>333</v>
      </c>
      <c r="E6" s="1" t="s">
        <v>333</v>
      </c>
      <c r="F6" s="1" t="s">
        <v>333</v>
      </c>
      <c r="G6" s="1" t="s">
        <v>333</v>
      </c>
      <c r="H6" s="1" t="s">
        <v>333</v>
      </c>
      <c r="I6" s="1" t="s">
        <v>333</v>
      </c>
      <c r="J6" s="1" t="s">
        <v>333</v>
      </c>
      <c r="K6" s="1" t="s">
        <v>333</v>
      </c>
      <c r="L6" s="1" t="s">
        <v>333</v>
      </c>
      <c r="M6" s="1" t="s">
        <v>333</v>
      </c>
      <c r="N6" s="1" t="s">
        <v>333</v>
      </c>
      <c r="O6" s="1" t="s">
        <v>333</v>
      </c>
      <c r="P6" s="1" t="s">
        <v>333</v>
      </c>
      <c r="Q6" s="1" t="s">
        <v>333</v>
      </c>
      <c r="R6" s="1" t="s">
        <v>333</v>
      </c>
      <c r="S6" s="1" t="s">
        <v>333</v>
      </c>
      <c r="T6" s="1" t="s">
        <v>333</v>
      </c>
      <c r="U6" s="1" t="s">
        <v>333</v>
      </c>
      <c r="V6" s="1" t="s">
        <v>333</v>
      </c>
      <c r="W6" s="1" t="s">
        <v>333</v>
      </c>
      <c r="X6" s="1" t="s">
        <v>333</v>
      </c>
      <c r="Y6" s="1" t="s">
        <v>333</v>
      </c>
      <c r="Z6" s="1" t="s">
        <v>333</v>
      </c>
      <c r="AA6" s="1" t="s">
        <v>333</v>
      </c>
      <c r="AB6" s="1" t="s">
        <v>333</v>
      </c>
      <c r="AC6" s="1" t="s">
        <v>333</v>
      </c>
      <c r="AD6" s="1" t="s">
        <v>333</v>
      </c>
      <c r="AE6" s="1" t="s">
        <v>333</v>
      </c>
      <c r="AF6" s="1" t="s">
        <v>333</v>
      </c>
      <c r="AG6" s="1" t="s">
        <v>333</v>
      </c>
      <c r="AH6" s="1" t="s">
        <v>333</v>
      </c>
      <c r="AI6" s="1" t="s">
        <v>333</v>
      </c>
      <c r="AJ6" s="1" t="s">
        <v>333</v>
      </c>
      <c r="AK6" s="1" t="s">
        <v>333</v>
      </c>
      <c r="AL6" s="1" t="s">
        <v>333</v>
      </c>
      <c r="AM6" s="1" t="s">
        <v>333</v>
      </c>
      <c r="AN6" s="1" t="s">
        <v>333</v>
      </c>
      <c r="AO6" s="1" t="s">
        <v>333</v>
      </c>
      <c r="AP6" s="1" t="s">
        <v>333</v>
      </c>
      <c r="AQ6" s="1" t="s">
        <v>333</v>
      </c>
      <c r="AR6" s="1" t="s">
        <v>333</v>
      </c>
      <c r="AS6" s="1" t="s">
        <v>333</v>
      </c>
      <c r="AT6" s="1" t="s">
        <v>333</v>
      </c>
      <c r="AU6" s="1" t="s">
        <v>333</v>
      </c>
      <c r="AV6" s="1" t="s">
        <v>333</v>
      </c>
      <c r="AW6" s="1" t="s">
        <v>333</v>
      </c>
      <c r="AX6" s="1" t="s">
        <v>333</v>
      </c>
      <c r="AY6" s="1" t="s">
        <v>333</v>
      </c>
      <c r="AZ6" s="1" t="s">
        <v>333</v>
      </c>
      <c r="BA6" s="1" t="s">
        <v>333</v>
      </c>
      <c r="BB6" s="1" t="s">
        <v>333</v>
      </c>
      <c r="BC6" s="1" t="s">
        <v>333</v>
      </c>
      <c r="BD6" s="1" t="s">
        <v>333</v>
      </c>
      <c r="BE6" s="1" t="s">
        <v>333</v>
      </c>
      <c r="BF6" s="1" t="s">
        <v>333</v>
      </c>
      <c r="BG6" s="1" t="s">
        <v>333</v>
      </c>
      <c r="BH6" s="1" t="s">
        <v>333</v>
      </c>
      <c r="BI6" s="1" t="s">
        <v>333</v>
      </c>
      <c r="BJ6" s="1" t="s">
        <v>333</v>
      </c>
      <c r="BK6" s="1" t="s">
        <v>333</v>
      </c>
      <c r="BL6" s="1" t="s">
        <v>333</v>
      </c>
      <c r="BM6" s="1" t="s">
        <v>333</v>
      </c>
      <c r="BN6" s="1" t="s">
        <v>333</v>
      </c>
      <c r="BO6" s="1" t="s">
        <v>333</v>
      </c>
      <c r="BP6" s="1" t="s">
        <v>333</v>
      </c>
      <c r="BQ6" s="1" t="s">
        <v>333</v>
      </c>
      <c r="BR6" s="1" t="s">
        <v>333</v>
      </c>
      <c r="BS6" s="1" t="s">
        <v>333</v>
      </c>
      <c r="BT6" s="1" t="s">
        <v>333</v>
      </c>
      <c r="BU6" s="1" t="s">
        <v>333</v>
      </c>
      <c r="BV6" s="1" t="s">
        <v>333</v>
      </c>
      <c r="BW6" s="1" t="s">
        <v>333</v>
      </c>
      <c r="BX6" s="1" t="s">
        <v>333</v>
      </c>
      <c r="BY6" s="1" t="s">
        <v>333</v>
      </c>
      <c r="BZ6" s="1" t="s">
        <v>333</v>
      </c>
      <c r="CA6" s="1" t="s">
        <v>333</v>
      </c>
      <c r="CB6" s="1" t="s">
        <v>333</v>
      </c>
      <c r="CC6" s="1" t="s">
        <v>333</v>
      </c>
      <c r="CD6" s="1" t="s">
        <v>333</v>
      </c>
      <c r="CE6" s="1" t="s">
        <v>333</v>
      </c>
      <c r="CF6" s="1" t="s">
        <v>333</v>
      </c>
      <c r="CG6" s="1" t="s">
        <v>333</v>
      </c>
      <c r="CH6" s="1" t="s">
        <v>333</v>
      </c>
      <c r="CI6" s="1" t="s">
        <v>333</v>
      </c>
      <c r="CJ6" s="1" t="s">
        <v>333</v>
      </c>
      <c r="CK6" s="1" t="s">
        <v>333</v>
      </c>
      <c r="CL6" s="1" t="s">
        <v>333</v>
      </c>
      <c r="CM6" s="1" t="s">
        <v>333</v>
      </c>
      <c r="CN6" s="1" t="s">
        <v>333</v>
      </c>
      <c r="CO6" s="1" t="s">
        <v>333</v>
      </c>
      <c r="CP6" s="1" t="s">
        <v>333</v>
      </c>
      <c r="CQ6" s="1" t="s">
        <v>333</v>
      </c>
      <c r="CR6" s="1" t="s">
        <v>333</v>
      </c>
      <c r="CS6" s="1" t="s">
        <v>333</v>
      </c>
      <c r="CT6" s="1" t="s">
        <v>333</v>
      </c>
      <c r="CU6" s="1" t="s">
        <v>333</v>
      </c>
      <c r="CV6" s="1" t="s">
        <v>333</v>
      </c>
      <c r="CW6" s="1" t="s">
        <v>333</v>
      </c>
      <c r="CX6" s="1" t="s">
        <v>333</v>
      </c>
      <c r="CY6" s="1" t="s">
        <v>333</v>
      </c>
      <c r="CZ6" s="1" t="s">
        <v>333</v>
      </c>
      <c r="DA6" s="1" t="s">
        <v>333</v>
      </c>
      <c r="DB6" s="1" t="s">
        <v>333</v>
      </c>
      <c r="DC6" s="1" t="s">
        <v>333</v>
      </c>
      <c r="DD6" s="1" t="s">
        <v>333</v>
      </c>
      <c r="DE6" s="1" t="s">
        <v>333</v>
      </c>
      <c r="DF6" s="1" t="s">
        <v>333</v>
      </c>
      <c r="DG6" s="1" t="s">
        <v>333</v>
      </c>
      <c r="DH6" s="1" t="s">
        <v>333</v>
      </c>
      <c r="DI6" s="1" t="s">
        <v>333</v>
      </c>
      <c r="DJ6" s="1" t="s">
        <v>333</v>
      </c>
      <c r="DK6" s="1" t="s">
        <v>333</v>
      </c>
      <c r="DL6" s="1" t="s">
        <v>333</v>
      </c>
      <c r="DM6" s="1" t="s">
        <v>333</v>
      </c>
      <c r="DN6" s="1" t="s">
        <v>333</v>
      </c>
      <c r="DO6" s="1" t="s">
        <v>333</v>
      </c>
      <c r="DP6" s="1" t="s">
        <v>333</v>
      </c>
      <c r="DQ6" s="1" t="s">
        <v>333</v>
      </c>
      <c r="DR6" s="1" t="s">
        <v>333</v>
      </c>
      <c r="DS6" s="1" t="s">
        <v>333</v>
      </c>
      <c r="DT6" s="1" t="s">
        <v>333</v>
      </c>
      <c r="DU6" s="1" t="s">
        <v>333</v>
      </c>
      <c r="DV6" s="1" t="s">
        <v>333</v>
      </c>
      <c r="DW6" s="1" t="s">
        <v>333</v>
      </c>
      <c r="DX6" s="1" t="s">
        <v>333</v>
      </c>
      <c r="DY6" s="1" t="s">
        <v>333</v>
      </c>
      <c r="DZ6" s="1" t="s">
        <v>333</v>
      </c>
      <c r="EA6" s="1" t="s">
        <v>333</v>
      </c>
      <c r="EB6" s="1" t="s">
        <v>333</v>
      </c>
      <c r="EC6" s="1" t="s">
        <v>333</v>
      </c>
      <c r="ED6" s="1" t="s">
        <v>333</v>
      </c>
      <c r="EE6" s="1" t="s">
        <v>333</v>
      </c>
      <c r="EF6" s="1" t="s">
        <v>333</v>
      </c>
      <c r="EG6" s="1" t="s">
        <v>333</v>
      </c>
      <c r="EH6" s="1" t="s">
        <v>333</v>
      </c>
      <c r="EI6" s="1" t="s">
        <v>333</v>
      </c>
      <c r="EJ6" s="1" t="s">
        <v>333</v>
      </c>
      <c r="EK6" s="1" t="s">
        <v>333</v>
      </c>
      <c r="EL6" s="1" t="s">
        <v>333</v>
      </c>
      <c r="EM6" s="1" t="s">
        <v>333</v>
      </c>
      <c r="EN6" s="1" t="s">
        <v>333</v>
      </c>
      <c r="EO6" s="1" t="s">
        <v>333</v>
      </c>
      <c r="EP6" s="1" t="s">
        <v>333</v>
      </c>
      <c r="EQ6" s="1" t="s">
        <v>333</v>
      </c>
      <c r="ER6" s="1" t="s">
        <v>333</v>
      </c>
      <c r="ES6" s="1" t="s">
        <v>333</v>
      </c>
      <c r="ET6" s="1" t="s">
        <v>333</v>
      </c>
      <c r="EU6" s="1" t="s">
        <v>333</v>
      </c>
      <c r="EV6" s="1" t="s">
        <v>333</v>
      </c>
      <c r="EW6" s="1" t="s">
        <v>333</v>
      </c>
      <c r="EX6" s="1" t="s">
        <v>333</v>
      </c>
      <c r="EY6" s="1" t="s">
        <v>333</v>
      </c>
      <c r="EZ6" s="1" t="s">
        <v>333</v>
      </c>
      <c r="FA6" s="1" t="s">
        <v>333</v>
      </c>
      <c r="FB6" s="1" t="s">
        <v>333</v>
      </c>
      <c r="FC6" s="1" t="s">
        <v>333</v>
      </c>
      <c r="FD6" s="1" t="s">
        <v>333</v>
      </c>
      <c r="FE6" s="1" t="s">
        <v>333</v>
      </c>
      <c r="FF6" s="1" t="s">
        <v>333</v>
      </c>
      <c r="FG6" s="1" t="s">
        <v>333</v>
      </c>
    </row>
    <row r="7" spans="1:163">
      <c r="A7" s="1" t="s">
        <v>334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</row>
    <row r="8" spans="1:163">
      <c r="A8" s="1" t="s">
        <v>335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</row>
    <row r="9" spans="1:163">
      <c r="A9" s="1" t="s">
        <v>336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</row>
    <row r="10" spans="1:163">
      <c r="A10" s="1" t="s">
        <v>337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</row>
    <row r="11" spans="1:163">
      <c r="A11" s="1" t="s">
        <v>338</v>
      </c>
      <c r="B11" s="1" t="s">
        <v>339</v>
      </c>
      <c r="C11" s="1" t="s">
        <v>339</v>
      </c>
      <c r="D11" s="1" t="s">
        <v>339</v>
      </c>
      <c r="E11" s="1" t="s">
        <v>339</v>
      </c>
      <c r="F11" s="1" t="s">
        <v>339</v>
      </c>
      <c r="G11" s="1" t="s">
        <v>339</v>
      </c>
      <c r="H11" s="1" t="s">
        <v>339</v>
      </c>
      <c r="I11" s="1" t="s">
        <v>339</v>
      </c>
      <c r="J11" s="1" t="s">
        <v>339</v>
      </c>
      <c r="K11" s="1" t="s">
        <v>339</v>
      </c>
      <c r="L11" s="1" t="s">
        <v>339</v>
      </c>
      <c r="M11" s="1" t="s">
        <v>339</v>
      </c>
      <c r="N11" s="1" t="s">
        <v>339</v>
      </c>
      <c r="O11" s="1" t="s">
        <v>339</v>
      </c>
      <c r="P11" s="1" t="s">
        <v>339</v>
      </c>
      <c r="Q11" s="1" t="s">
        <v>339</v>
      </c>
      <c r="R11" s="1" t="s">
        <v>339</v>
      </c>
      <c r="S11" s="1" t="s">
        <v>339</v>
      </c>
      <c r="T11" s="1" t="s">
        <v>339</v>
      </c>
      <c r="U11" s="1" t="s">
        <v>339</v>
      </c>
      <c r="V11" s="1" t="s">
        <v>339</v>
      </c>
      <c r="W11" s="1" t="s">
        <v>339</v>
      </c>
      <c r="X11" s="1" t="s">
        <v>339</v>
      </c>
      <c r="Y11" s="1" t="s">
        <v>339</v>
      </c>
      <c r="Z11" s="1" t="s">
        <v>339</v>
      </c>
      <c r="AA11" s="1" t="s">
        <v>339</v>
      </c>
      <c r="AB11" s="1" t="s">
        <v>339</v>
      </c>
      <c r="AC11" s="1" t="s">
        <v>339</v>
      </c>
      <c r="AD11" s="1" t="s">
        <v>339</v>
      </c>
      <c r="AE11" s="1" t="s">
        <v>339</v>
      </c>
      <c r="AF11" s="1" t="s">
        <v>339</v>
      </c>
      <c r="AG11" s="1" t="s">
        <v>339</v>
      </c>
      <c r="AH11" s="1" t="s">
        <v>339</v>
      </c>
      <c r="AI11" s="1" t="s">
        <v>339</v>
      </c>
      <c r="AJ11" s="1" t="s">
        <v>339</v>
      </c>
      <c r="AK11" s="1" t="s">
        <v>339</v>
      </c>
      <c r="AL11" s="1" t="s">
        <v>339</v>
      </c>
      <c r="AM11" s="1" t="s">
        <v>339</v>
      </c>
      <c r="AN11" s="1" t="s">
        <v>339</v>
      </c>
      <c r="AO11" s="1" t="s">
        <v>339</v>
      </c>
      <c r="AP11" s="1" t="s">
        <v>339</v>
      </c>
      <c r="AQ11" s="1" t="s">
        <v>339</v>
      </c>
      <c r="AR11" s="1" t="s">
        <v>339</v>
      </c>
      <c r="AS11" s="1" t="s">
        <v>339</v>
      </c>
      <c r="AT11" s="1" t="s">
        <v>339</v>
      </c>
      <c r="AU11" s="1" t="s">
        <v>339</v>
      </c>
      <c r="AV11" s="1" t="s">
        <v>339</v>
      </c>
      <c r="AW11" s="1" t="s">
        <v>339</v>
      </c>
      <c r="AX11" s="1" t="s">
        <v>339</v>
      </c>
      <c r="AY11" s="1" t="s">
        <v>339</v>
      </c>
      <c r="AZ11" s="1" t="s">
        <v>339</v>
      </c>
      <c r="BA11" s="1" t="s">
        <v>339</v>
      </c>
      <c r="BB11" s="1" t="s">
        <v>339</v>
      </c>
      <c r="BC11" s="1" t="s">
        <v>339</v>
      </c>
      <c r="BD11" s="1" t="s">
        <v>339</v>
      </c>
      <c r="BE11" s="1" t="s">
        <v>339</v>
      </c>
      <c r="BF11" s="1" t="s">
        <v>339</v>
      </c>
      <c r="BG11" s="1" t="s">
        <v>339</v>
      </c>
      <c r="BH11" s="1" t="s">
        <v>339</v>
      </c>
      <c r="BI11" s="1" t="s">
        <v>339</v>
      </c>
      <c r="BJ11" s="1" t="s">
        <v>339</v>
      </c>
      <c r="BK11" s="1" t="s">
        <v>339</v>
      </c>
      <c r="BL11" s="1" t="s">
        <v>339</v>
      </c>
      <c r="BM11" s="1" t="s">
        <v>339</v>
      </c>
      <c r="BN11" s="1" t="s">
        <v>339</v>
      </c>
      <c r="BO11" s="1" t="s">
        <v>339</v>
      </c>
      <c r="BP11" s="1" t="s">
        <v>339</v>
      </c>
      <c r="BQ11" s="1" t="s">
        <v>339</v>
      </c>
      <c r="BR11" s="1" t="s">
        <v>339</v>
      </c>
      <c r="BS11" s="1" t="s">
        <v>339</v>
      </c>
      <c r="BT11" s="1" t="s">
        <v>339</v>
      </c>
      <c r="BU11" s="1" t="s">
        <v>339</v>
      </c>
      <c r="BV11" s="1" t="s">
        <v>339</v>
      </c>
      <c r="BW11" s="1" t="s">
        <v>339</v>
      </c>
      <c r="BX11" s="1" t="s">
        <v>339</v>
      </c>
      <c r="BY11" s="1" t="s">
        <v>339</v>
      </c>
      <c r="BZ11" s="1" t="s">
        <v>339</v>
      </c>
      <c r="CA11" s="1" t="s">
        <v>339</v>
      </c>
      <c r="CB11" s="1" t="s">
        <v>339</v>
      </c>
      <c r="CC11" s="1" t="s">
        <v>339</v>
      </c>
      <c r="CD11" s="1" t="s">
        <v>339</v>
      </c>
      <c r="CE11" s="1" t="s">
        <v>339</v>
      </c>
      <c r="CF11" s="1" t="s">
        <v>339</v>
      </c>
      <c r="CG11" s="1" t="s">
        <v>339</v>
      </c>
      <c r="CH11" s="1" t="s">
        <v>339</v>
      </c>
      <c r="CI11" s="1" t="s">
        <v>339</v>
      </c>
      <c r="CJ11" s="1" t="s">
        <v>339</v>
      </c>
      <c r="CK11" s="1" t="s">
        <v>339</v>
      </c>
      <c r="CL11" s="1" t="s">
        <v>339</v>
      </c>
      <c r="CM11" s="1" t="s">
        <v>339</v>
      </c>
      <c r="CN11" s="1" t="s">
        <v>339</v>
      </c>
      <c r="CO11" s="1" t="s">
        <v>339</v>
      </c>
      <c r="CP11" s="1" t="s">
        <v>339</v>
      </c>
      <c r="CQ11" s="1" t="s">
        <v>339</v>
      </c>
      <c r="CR11" s="1" t="s">
        <v>339</v>
      </c>
      <c r="CS11" s="1" t="s">
        <v>339</v>
      </c>
      <c r="CT11" s="1" t="s">
        <v>339</v>
      </c>
      <c r="CU11" s="1" t="s">
        <v>339</v>
      </c>
      <c r="CV11" s="1" t="s">
        <v>339</v>
      </c>
      <c r="CW11" s="1" t="s">
        <v>339</v>
      </c>
      <c r="CX11" s="1" t="s">
        <v>339</v>
      </c>
      <c r="CY11" s="1" t="s">
        <v>339</v>
      </c>
      <c r="CZ11" s="1" t="s">
        <v>339</v>
      </c>
      <c r="DA11" s="1" t="s">
        <v>339</v>
      </c>
      <c r="DB11" s="1" t="s">
        <v>339</v>
      </c>
      <c r="DC11" s="1" t="s">
        <v>339</v>
      </c>
      <c r="DD11" s="1" t="s">
        <v>339</v>
      </c>
      <c r="DE11" s="1" t="s">
        <v>339</v>
      </c>
      <c r="DF11" s="1" t="s">
        <v>339</v>
      </c>
      <c r="DG11" s="1" t="s">
        <v>339</v>
      </c>
      <c r="DH11" s="1" t="s">
        <v>339</v>
      </c>
      <c r="DI11" s="1" t="s">
        <v>339</v>
      </c>
      <c r="DJ11" s="1" t="s">
        <v>339</v>
      </c>
      <c r="DK11" s="1" t="s">
        <v>339</v>
      </c>
      <c r="DL11" s="1" t="s">
        <v>339</v>
      </c>
      <c r="DM11" s="1" t="s">
        <v>339</v>
      </c>
      <c r="DN11" s="1" t="s">
        <v>339</v>
      </c>
      <c r="DO11" s="1" t="s">
        <v>339</v>
      </c>
      <c r="DP11" s="1" t="s">
        <v>339</v>
      </c>
      <c r="DQ11" s="1" t="s">
        <v>339</v>
      </c>
      <c r="DR11" s="1" t="s">
        <v>339</v>
      </c>
      <c r="DS11" s="1" t="s">
        <v>339</v>
      </c>
      <c r="DT11" s="1" t="s">
        <v>339</v>
      </c>
      <c r="DU11" s="1" t="s">
        <v>339</v>
      </c>
      <c r="DV11" s="1" t="s">
        <v>339</v>
      </c>
      <c r="DW11" s="1" t="s">
        <v>339</v>
      </c>
      <c r="DX11" s="1" t="s">
        <v>339</v>
      </c>
      <c r="DY11" s="1" t="s">
        <v>339</v>
      </c>
      <c r="DZ11" s="1" t="s">
        <v>339</v>
      </c>
      <c r="EA11" s="1" t="s">
        <v>339</v>
      </c>
      <c r="EB11" s="1" t="s">
        <v>339</v>
      </c>
      <c r="EC11" s="1" t="s">
        <v>339</v>
      </c>
      <c r="ED11" s="1" t="s">
        <v>339</v>
      </c>
      <c r="EE11" s="1" t="s">
        <v>339</v>
      </c>
      <c r="EF11" s="1" t="s">
        <v>339</v>
      </c>
      <c r="EG11" s="1" t="s">
        <v>339</v>
      </c>
      <c r="EH11" s="1" t="s">
        <v>339</v>
      </c>
      <c r="EI11" s="1" t="s">
        <v>339</v>
      </c>
      <c r="EJ11" s="1" t="s">
        <v>339</v>
      </c>
      <c r="EK11" s="1" t="s">
        <v>339</v>
      </c>
      <c r="EL11" s="1" t="s">
        <v>339</v>
      </c>
      <c r="EM11" s="1" t="s">
        <v>339</v>
      </c>
      <c r="EN11" s="1" t="s">
        <v>339</v>
      </c>
      <c r="EO11" s="1" t="s">
        <v>339</v>
      </c>
      <c r="EP11" s="1" t="s">
        <v>339</v>
      </c>
      <c r="EQ11" s="1" t="s">
        <v>339</v>
      </c>
      <c r="ER11" s="1" t="s">
        <v>339</v>
      </c>
      <c r="ES11" s="1" t="s">
        <v>339</v>
      </c>
      <c r="ET11" s="1" t="s">
        <v>339</v>
      </c>
      <c r="EU11" s="1" t="s">
        <v>339</v>
      </c>
      <c r="EV11" s="1" t="s">
        <v>339</v>
      </c>
      <c r="EW11" s="1" t="s">
        <v>339</v>
      </c>
      <c r="EX11" s="1" t="s">
        <v>339</v>
      </c>
      <c r="EY11" s="1" t="s">
        <v>339</v>
      </c>
      <c r="EZ11" s="1" t="s">
        <v>339</v>
      </c>
      <c r="FA11" s="1" t="s">
        <v>339</v>
      </c>
      <c r="FB11" s="1" t="s">
        <v>339</v>
      </c>
      <c r="FC11" s="1" t="s">
        <v>339</v>
      </c>
      <c r="FD11" s="1" t="s">
        <v>339</v>
      </c>
      <c r="FE11" s="1" t="s">
        <v>339</v>
      </c>
      <c r="FF11" s="1" t="s">
        <v>339</v>
      </c>
      <c r="FG11" s="1" t="s">
        <v>339</v>
      </c>
    </row>
    <row r="12" spans="1:163">
      <c r="A12" s="1" t="s">
        <v>340</v>
      </c>
      <c r="B12" s="1" t="s">
        <v>341</v>
      </c>
      <c r="C12" s="1" t="s">
        <v>341</v>
      </c>
      <c r="D12" s="1" t="s">
        <v>341</v>
      </c>
      <c r="E12" s="1" t="s">
        <v>341</v>
      </c>
      <c r="F12" s="1" t="s">
        <v>341</v>
      </c>
      <c r="G12" s="1" t="s">
        <v>341</v>
      </c>
      <c r="H12" s="1" t="s">
        <v>341</v>
      </c>
      <c r="I12" s="1" t="s">
        <v>341</v>
      </c>
      <c r="J12" s="1" t="s">
        <v>341</v>
      </c>
      <c r="K12" s="1" t="s">
        <v>341</v>
      </c>
      <c r="L12" s="1" t="s">
        <v>341</v>
      </c>
      <c r="M12" s="1" t="s">
        <v>341</v>
      </c>
      <c r="N12" s="1" t="s">
        <v>341</v>
      </c>
      <c r="O12" s="1" t="s">
        <v>341</v>
      </c>
      <c r="P12" s="1" t="s">
        <v>341</v>
      </c>
      <c r="Q12" s="1" t="s">
        <v>341</v>
      </c>
      <c r="R12" s="1" t="s">
        <v>341</v>
      </c>
      <c r="S12" s="1" t="s">
        <v>341</v>
      </c>
      <c r="T12" s="1" t="s">
        <v>341</v>
      </c>
      <c r="U12" s="1" t="s">
        <v>341</v>
      </c>
      <c r="V12" s="1" t="s">
        <v>341</v>
      </c>
      <c r="W12" s="1" t="s">
        <v>341</v>
      </c>
      <c r="X12" s="1" t="s">
        <v>341</v>
      </c>
      <c r="Y12" s="1" t="s">
        <v>341</v>
      </c>
      <c r="Z12" s="1" t="s">
        <v>341</v>
      </c>
      <c r="AA12" s="1" t="s">
        <v>341</v>
      </c>
      <c r="AB12" s="1" t="s">
        <v>341</v>
      </c>
      <c r="AC12" s="1" t="s">
        <v>341</v>
      </c>
      <c r="AD12" s="1" t="s">
        <v>341</v>
      </c>
      <c r="AE12" s="1" t="s">
        <v>341</v>
      </c>
      <c r="AF12" s="1" t="s">
        <v>341</v>
      </c>
      <c r="AG12" s="1" t="s">
        <v>341</v>
      </c>
      <c r="AH12" s="1" t="s">
        <v>341</v>
      </c>
      <c r="AI12" s="1" t="s">
        <v>341</v>
      </c>
      <c r="AJ12" s="1" t="s">
        <v>341</v>
      </c>
      <c r="AK12" s="1" t="s">
        <v>341</v>
      </c>
      <c r="AL12" s="1" t="s">
        <v>341</v>
      </c>
      <c r="AM12" s="1" t="s">
        <v>341</v>
      </c>
      <c r="AN12" s="1" t="s">
        <v>341</v>
      </c>
      <c r="AO12" s="1" t="s">
        <v>341</v>
      </c>
      <c r="AP12" s="1" t="s">
        <v>341</v>
      </c>
      <c r="AQ12" s="1" t="s">
        <v>341</v>
      </c>
      <c r="AR12" s="1" t="s">
        <v>341</v>
      </c>
      <c r="AS12" s="1" t="s">
        <v>341</v>
      </c>
      <c r="AT12" s="1" t="s">
        <v>341</v>
      </c>
      <c r="AU12" s="1" t="s">
        <v>341</v>
      </c>
      <c r="AV12" s="1" t="s">
        <v>341</v>
      </c>
      <c r="AW12" s="1" t="s">
        <v>341</v>
      </c>
      <c r="AX12" s="1" t="s">
        <v>341</v>
      </c>
      <c r="AY12" s="1" t="s">
        <v>341</v>
      </c>
      <c r="AZ12" s="1" t="s">
        <v>341</v>
      </c>
      <c r="BA12" s="1" t="s">
        <v>341</v>
      </c>
      <c r="BB12" s="1" t="s">
        <v>341</v>
      </c>
      <c r="BC12" s="1" t="s">
        <v>341</v>
      </c>
      <c r="BD12" s="1" t="s">
        <v>341</v>
      </c>
      <c r="BE12" s="1" t="s">
        <v>341</v>
      </c>
      <c r="BF12" s="1" t="s">
        <v>341</v>
      </c>
      <c r="BG12" s="1" t="s">
        <v>341</v>
      </c>
      <c r="BH12" s="1" t="s">
        <v>341</v>
      </c>
      <c r="BI12" s="1" t="s">
        <v>341</v>
      </c>
      <c r="BJ12" s="1" t="s">
        <v>341</v>
      </c>
      <c r="BK12" s="1" t="s">
        <v>341</v>
      </c>
      <c r="BL12" s="1" t="s">
        <v>341</v>
      </c>
      <c r="BM12" s="1" t="s">
        <v>341</v>
      </c>
      <c r="BN12" s="1" t="s">
        <v>341</v>
      </c>
      <c r="BO12" s="1" t="s">
        <v>341</v>
      </c>
      <c r="BP12" s="1" t="s">
        <v>341</v>
      </c>
      <c r="BQ12" s="1" t="s">
        <v>341</v>
      </c>
      <c r="BR12" s="1" t="s">
        <v>341</v>
      </c>
      <c r="BS12" s="1" t="s">
        <v>341</v>
      </c>
      <c r="BT12" s="1" t="s">
        <v>341</v>
      </c>
      <c r="BU12" s="1" t="s">
        <v>341</v>
      </c>
      <c r="BV12" s="1" t="s">
        <v>341</v>
      </c>
      <c r="BW12" s="1" t="s">
        <v>341</v>
      </c>
      <c r="BX12" s="1" t="s">
        <v>341</v>
      </c>
      <c r="BY12" s="1" t="s">
        <v>341</v>
      </c>
      <c r="BZ12" s="1" t="s">
        <v>341</v>
      </c>
      <c r="CA12" s="1" t="s">
        <v>341</v>
      </c>
      <c r="CB12" s="1" t="s">
        <v>341</v>
      </c>
      <c r="CC12" s="1" t="s">
        <v>341</v>
      </c>
      <c r="CD12" s="1" t="s">
        <v>341</v>
      </c>
      <c r="CE12" s="1" t="s">
        <v>341</v>
      </c>
      <c r="CF12" s="1" t="s">
        <v>341</v>
      </c>
      <c r="CG12" s="1" t="s">
        <v>341</v>
      </c>
      <c r="CH12" s="1" t="s">
        <v>341</v>
      </c>
      <c r="CI12" s="1" t="s">
        <v>341</v>
      </c>
      <c r="CJ12" s="1" t="s">
        <v>341</v>
      </c>
      <c r="CK12" s="1" t="s">
        <v>341</v>
      </c>
      <c r="CL12" s="1" t="s">
        <v>341</v>
      </c>
      <c r="CM12" s="1" t="s">
        <v>341</v>
      </c>
      <c r="CN12" s="1" t="s">
        <v>341</v>
      </c>
      <c r="CO12" s="1" t="s">
        <v>341</v>
      </c>
      <c r="CP12" s="1" t="s">
        <v>341</v>
      </c>
      <c r="CQ12" s="1" t="s">
        <v>341</v>
      </c>
      <c r="CR12" s="1" t="s">
        <v>341</v>
      </c>
      <c r="CS12" s="1" t="s">
        <v>341</v>
      </c>
      <c r="CT12" s="1" t="s">
        <v>341</v>
      </c>
      <c r="CU12" s="1" t="s">
        <v>341</v>
      </c>
      <c r="CV12" s="1" t="s">
        <v>341</v>
      </c>
      <c r="CW12" s="1" t="s">
        <v>341</v>
      </c>
      <c r="CX12" s="1" t="s">
        <v>341</v>
      </c>
      <c r="CY12" s="1" t="s">
        <v>341</v>
      </c>
      <c r="CZ12" s="1" t="s">
        <v>341</v>
      </c>
      <c r="DA12" s="1" t="s">
        <v>341</v>
      </c>
      <c r="DB12" s="1" t="s">
        <v>341</v>
      </c>
      <c r="DC12" s="1" t="s">
        <v>341</v>
      </c>
      <c r="DD12" s="1" t="s">
        <v>341</v>
      </c>
      <c r="DE12" s="1" t="s">
        <v>341</v>
      </c>
      <c r="DF12" s="1" t="s">
        <v>341</v>
      </c>
      <c r="DG12" s="1" t="s">
        <v>341</v>
      </c>
      <c r="DH12" s="1" t="s">
        <v>341</v>
      </c>
      <c r="DI12" s="1" t="s">
        <v>341</v>
      </c>
      <c r="DJ12" s="1" t="s">
        <v>341</v>
      </c>
      <c r="DK12" s="1" t="s">
        <v>341</v>
      </c>
      <c r="DL12" s="1" t="s">
        <v>341</v>
      </c>
      <c r="DM12" s="1" t="s">
        <v>341</v>
      </c>
      <c r="DN12" s="1" t="s">
        <v>341</v>
      </c>
      <c r="DO12" s="1" t="s">
        <v>341</v>
      </c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</row>
    <row r="13" spans="1:163">
      <c r="A13" s="1" t="s">
        <v>342</v>
      </c>
      <c r="B13" s="1" t="s">
        <v>343</v>
      </c>
      <c r="C13" s="1" t="s">
        <v>343</v>
      </c>
      <c r="D13" s="1" t="s">
        <v>343</v>
      </c>
      <c r="E13" s="1" t="s">
        <v>343</v>
      </c>
      <c r="F13" s="1" t="s">
        <v>343</v>
      </c>
      <c r="G13" s="1" t="s">
        <v>343</v>
      </c>
      <c r="H13" s="1" t="s">
        <v>343</v>
      </c>
      <c r="I13" s="1" t="s">
        <v>343</v>
      </c>
      <c r="J13" s="1" t="s">
        <v>343</v>
      </c>
      <c r="K13" s="1" t="s">
        <v>343</v>
      </c>
      <c r="L13" s="1" t="s">
        <v>343</v>
      </c>
      <c r="M13" s="1" t="s">
        <v>343</v>
      </c>
      <c r="N13" s="1" t="s">
        <v>343</v>
      </c>
      <c r="O13" s="1" t="s">
        <v>343</v>
      </c>
      <c r="P13" s="1" t="s">
        <v>343</v>
      </c>
      <c r="Q13" s="1" t="s">
        <v>343</v>
      </c>
      <c r="R13" s="1" t="s">
        <v>343</v>
      </c>
      <c r="S13" s="1" t="s">
        <v>343</v>
      </c>
      <c r="T13" s="1" t="s">
        <v>343</v>
      </c>
      <c r="U13" s="1" t="s">
        <v>343</v>
      </c>
      <c r="V13" s="1" t="s">
        <v>343</v>
      </c>
      <c r="W13" s="1" t="s">
        <v>343</v>
      </c>
      <c r="X13" s="1" t="s">
        <v>343</v>
      </c>
      <c r="Y13" s="1" t="s">
        <v>343</v>
      </c>
      <c r="Z13" s="1" t="s">
        <v>343</v>
      </c>
      <c r="AA13" s="1" t="s">
        <v>343</v>
      </c>
      <c r="AB13" s="1" t="s">
        <v>343</v>
      </c>
      <c r="AC13" s="1" t="s">
        <v>343</v>
      </c>
      <c r="AD13" s="1" t="s">
        <v>343</v>
      </c>
      <c r="AE13" s="1" t="s">
        <v>343</v>
      </c>
      <c r="AF13" s="1" t="s">
        <v>343</v>
      </c>
      <c r="AG13" s="1" t="s">
        <v>343</v>
      </c>
      <c r="AH13" s="1" t="s">
        <v>343</v>
      </c>
      <c r="AI13" s="1" t="s">
        <v>343</v>
      </c>
      <c r="AJ13" s="1" t="s">
        <v>343</v>
      </c>
      <c r="AK13" s="1" t="s">
        <v>343</v>
      </c>
      <c r="AL13" s="1" t="s">
        <v>343</v>
      </c>
      <c r="AM13" s="1" t="s">
        <v>343</v>
      </c>
      <c r="AN13" s="1" t="s">
        <v>343</v>
      </c>
      <c r="AO13" s="1" t="s">
        <v>343</v>
      </c>
      <c r="AP13" s="1" t="s">
        <v>343</v>
      </c>
      <c r="AQ13" s="1" t="s">
        <v>343</v>
      </c>
      <c r="AR13" s="1" t="s">
        <v>343</v>
      </c>
      <c r="AS13" s="1" t="s">
        <v>343</v>
      </c>
      <c r="AT13" s="1" t="s">
        <v>343</v>
      </c>
      <c r="AU13" s="1" t="s">
        <v>343</v>
      </c>
      <c r="AV13" s="1" t="s">
        <v>343</v>
      </c>
      <c r="AW13" s="1" t="s">
        <v>343</v>
      </c>
      <c r="AX13" s="1" t="s">
        <v>343</v>
      </c>
      <c r="AY13" s="1" t="s">
        <v>343</v>
      </c>
      <c r="AZ13" s="1" t="s">
        <v>343</v>
      </c>
      <c r="BA13" s="1" t="s">
        <v>343</v>
      </c>
      <c r="BB13" s="1" t="s">
        <v>343</v>
      </c>
      <c r="BC13" s="1" t="s">
        <v>343</v>
      </c>
      <c r="BD13" s="1" t="s">
        <v>343</v>
      </c>
      <c r="BE13" s="1" t="s">
        <v>343</v>
      </c>
      <c r="BF13" s="1" t="s">
        <v>343</v>
      </c>
      <c r="BG13" s="1" t="s">
        <v>343</v>
      </c>
      <c r="BH13" s="1" t="s">
        <v>343</v>
      </c>
      <c r="BI13" s="1" t="s">
        <v>343</v>
      </c>
      <c r="BJ13" s="1" t="s">
        <v>343</v>
      </c>
      <c r="BK13" s="1" t="s">
        <v>343</v>
      </c>
      <c r="BL13" s="1" t="s">
        <v>343</v>
      </c>
      <c r="BM13" s="1" t="s">
        <v>343</v>
      </c>
      <c r="BN13" s="1" t="s">
        <v>343</v>
      </c>
      <c r="BO13" s="1" t="s">
        <v>343</v>
      </c>
      <c r="BP13" s="1" t="s">
        <v>343</v>
      </c>
      <c r="BQ13" s="1" t="s">
        <v>343</v>
      </c>
      <c r="BR13" s="1" t="s">
        <v>343</v>
      </c>
      <c r="BS13" s="1" t="s">
        <v>343</v>
      </c>
      <c r="BT13" s="1" t="s">
        <v>343</v>
      </c>
      <c r="BU13" s="1" t="s">
        <v>343</v>
      </c>
      <c r="BV13" s="1" t="s">
        <v>343</v>
      </c>
      <c r="BW13" s="1" t="s">
        <v>343</v>
      </c>
      <c r="BX13" s="1" t="s">
        <v>343</v>
      </c>
      <c r="BY13" s="1" t="s">
        <v>343</v>
      </c>
      <c r="BZ13" s="1" t="s">
        <v>343</v>
      </c>
      <c r="CA13" s="1" t="s">
        <v>343</v>
      </c>
      <c r="CB13" s="1" t="s">
        <v>343</v>
      </c>
      <c r="CC13" s="1" t="s">
        <v>343</v>
      </c>
      <c r="CD13" s="1" t="s">
        <v>343</v>
      </c>
      <c r="CE13" s="1" t="s">
        <v>343</v>
      </c>
      <c r="CF13" s="1" t="s">
        <v>343</v>
      </c>
      <c r="CG13" s="1" t="s">
        <v>343</v>
      </c>
      <c r="CH13" s="1" t="s">
        <v>343</v>
      </c>
      <c r="CI13" s="1" t="s">
        <v>343</v>
      </c>
      <c r="CJ13" s="1" t="s">
        <v>343</v>
      </c>
      <c r="CK13" s="1" t="s">
        <v>343</v>
      </c>
      <c r="CL13" s="1" t="s">
        <v>343</v>
      </c>
      <c r="CM13" s="1" t="s">
        <v>343</v>
      </c>
      <c r="CN13" s="1" t="s">
        <v>343</v>
      </c>
      <c r="CO13" s="1" t="s">
        <v>343</v>
      </c>
      <c r="CP13" s="1" t="s">
        <v>343</v>
      </c>
      <c r="CQ13" s="1" t="s">
        <v>343</v>
      </c>
      <c r="CR13" s="1" t="s">
        <v>343</v>
      </c>
      <c r="CS13" s="1" t="s">
        <v>343</v>
      </c>
      <c r="CT13" s="1" t="s">
        <v>343</v>
      </c>
      <c r="CU13" s="1" t="s">
        <v>343</v>
      </c>
      <c r="CV13" s="1" t="s">
        <v>343</v>
      </c>
      <c r="CW13" s="1" t="s">
        <v>343</v>
      </c>
      <c r="CX13" s="1" t="s">
        <v>343</v>
      </c>
      <c r="CY13" s="1" t="s">
        <v>343</v>
      </c>
      <c r="CZ13" s="1" t="s">
        <v>343</v>
      </c>
      <c r="DA13" s="1" t="s">
        <v>343</v>
      </c>
      <c r="DB13" s="1" t="s">
        <v>343</v>
      </c>
      <c r="DC13" s="1" t="s">
        <v>343</v>
      </c>
      <c r="DD13" s="1" t="s">
        <v>343</v>
      </c>
      <c r="DE13" s="1" t="s">
        <v>343</v>
      </c>
      <c r="DF13" s="1" t="s">
        <v>343</v>
      </c>
      <c r="DG13" s="1" t="s">
        <v>343</v>
      </c>
      <c r="DH13" s="1" t="s">
        <v>343</v>
      </c>
      <c r="DI13" s="1" t="s">
        <v>343</v>
      </c>
      <c r="DJ13" s="1" t="s">
        <v>343</v>
      </c>
      <c r="DK13" s="1" t="s">
        <v>343</v>
      </c>
      <c r="DL13" s="1" t="s">
        <v>343</v>
      </c>
      <c r="DM13" s="1" t="s">
        <v>343</v>
      </c>
      <c r="DN13" s="1" t="s">
        <v>343</v>
      </c>
      <c r="DO13" s="1" t="s">
        <v>343</v>
      </c>
      <c r="DP13" s="1" t="s">
        <v>344</v>
      </c>
      <c r="DQ13" s="1" t="s">
        <v>344</v>
      </c>
      <c r="DR13" s="1" t="s">
        <v>344</v>
      </c>
      <c r="DS13" s="1" t="s">
        <v>344</v>
      </c>
      <c r="DT13" s="1" t="s">
        <v>344</v>
      </c>
      <c r="DU13" s="1" t="s">
        <v>344</v>
      </c>
      <c r="DV13" s="1" t="s">
        <v>344</v>
      </c>
      <c r="DW13" s="1" t="s">
        <v>344</v>
      </c>
      <c r="DX13" s="1" t="s">
        <v>344</v>
      </c>
      <c r="DY13" s="1" t="s">
        <v>344</v>
      </c>
      <c r="DZ13" s="1" t="s">
        <v>344</v>
      </c>
      <c r="EA13" s="1" t="s">
        <v>344</v>
      </c>
      <c r="EB13" s="1" t="s">
        <v>344</v>
      </c>
      <c r="EC13" s="1" t="s">
        <v>344</v>
      </c>
      <c r="ED13" s="1" t="s">
        <v>344</v>
      </c>
      <c r="EE13" s="1" t="s">
        <v>344</v>
      </c>
      <c r="EF13" s="1" t="s">
        <v>344</v>
      </c>
      <c r="EG13" s="1" t="s">
        <v>344</v>
      </c>
      <c r="EH13" s="1" t="s">
        <v>344</v>
      </c>
      <c r="EI13" s="1" t="s">
        <v>344</v>
      </c>
      <c r="EJ13" s="1" t="s">
        <v>344</v>
      </c>
      <c r="EK13" s="1" t="s">
        <v>344</v>
      </c>
      <c r="EL13" s="1" t="s">
        <v>344</v>
      </c>
      <c r="EM13" s="1" t="s">
        <v>344</v>
      </c>
      <c r="EN13" s="1" t="s">
        <v>344</v>
      </c>
      <c r="EO13" s="1" t="s">
        <v>344</v>
      </c>
      <c r="EP13" s="1" t="s">
        <v>344</v>
      </c>
      <c r="EQ13" s="1" t="s">
        <v>344</v>
      </c>
      <c r="ER13" s="1" t="s">
        <v>344</v>
      </c>
      <c r="ES13" s="1" t="s">
        <v>344</v>
      </c>
      <c r="ET13" s="1" t="s">
        <v>344</v>
      </c>
      <c r="EU13" s="1" t="s">
        <v>344</v>
      </c>
      <c r="EV13" s="1" t="s">
        <v>344</v>
      </c>
      <c r="EW13" s="1" t="s">
        <v>344</v>
      </c>
      <c r="EX13" s="1" t="s">
        <v>344</v>
      </c>
      <c r="EY13" s="1" t="s">
        <v>344</v>
      </c>
      <c r="EZ13" s="1" t="s">
        <v>344</v>
      </c>
      <c r="FA13" s="1" t="s">
        <v>344</v>
      </c>
      <c r="FB13" s="1" t="s">
        <v>344</v>
      </c>
      <c r="FC13" s="1" t="s">
        <v>344</v>
      </c>
      <c r="FD13" s="1" t="s">
        <v>344</v>
      </c>
      <c r="FE13" s="1" t="s">
        <v>344</v>
      </c>
      <c r="FF13" s="1" t="s">
        <v>344</v>
      </c>
      <c r="FG13" s="1" t="s">
        <v>344</v>
      </c>
    </row>
    <row r="14" spans="1:163">
      <c r="A14" s="1" t="s">
        <v>345</v>
      </c>
      <c r="B14" s="1" t="s">
        <v>346</v>
      </c>
      <c r="C14" s="1" t="s">
        <v>346</v>
      </c>
      <c r="D14" s="1" t="s">
        <v>346</v>
      </c>
      <c r="E14" s="1" t="s">
        <v>346</v>
      </c>
      <c r="F14" s="1" t="s">
        <v>346</v>
      </c>
      <c r="G14" s="1" t="s">
        <v>346</v>
      </c>
      <c r="H14" s="1" t="s">
        <v>346</v>
      </c>
      <c r="I14" s="1" t="s">
        <v>346</v>
      </c>
      <c r="J14" s="1" t="s">
        <v>346</v>
      </c>
      <c r="K14" s="1" t="s">
        <v>346</v>
      </c>
      <c r="L14" s="1" t="s">
        <v>346</v>
      </c>
      <c r="M14" s="1" t="s">
        <v>346</v>
      </c>
      <c r="N14" s="1" t="s">
        <v>346</v>
      </c>
      <c r="O14" s="1" t="s">
        <v>346</v>
      </c>
      <c r="P14" s="1" t="s">
        <v>346</v>
      </c>
      <c r="Q14" s="1" t="s">
        <v>346</v>
      </c>
      <c r="R14" s="1" t="s">
        <v>346</v>
      </c>
      <c r="S14" s="1" t="s">
        <v>346</v>
      </c>
      <c r="T14" s="1" t="s">
        <v>346</v>
      </c>
      <c r="U14" s="1" t="s">
        <v>346</v>
      </c>
      <c r="V14" s="1" t="s">
        <v>346</v>
      </c>
      <c r="W14" s="1" t="s">
        <v>346</v>
      </c>
      <c r="X14" s="1" t="s">
        <v>346</v>
      </c>
      <c r="Y14" s="1" t="s">
        <v>346</v>
      </c>
      <c r="Z14" s="1" t="s">
        <v>346</v>
      </c>
      <c r="AA14" s="1" t="s">
        <v>346</v>
      </c>
      <c r="AB14" s="1" t="s">
        <v>346</v>
      </c>
      <c r="AC14" s="1" t="s">
        <v>346</v>
      </c>
      <c r="AD14" s="1" t="s">
        <v>346</v>
      </c>
      <c r="AE14" s="1" t="s">
        <v>346</v>
      </c>
      <c r="AF14" s="1" t="s">
        <v>346</v>
      </c>
      <c r="AG14" s="1" t="s">
        <v>346</v>
      </c>
      <c r="AH14" s="1" t="s">
        <v>346</v>
      </c>
      <c r="AI14" s="1" t="s">
        <v>346</v>
      </c>
      <c r="AJ14" s="1" t="s">
        <v>346</v>
      </c>
      <c r="AK14" s="1" t="s">
        <v>346</v>
      </c>
      <c r="AL14" s="1" t="s">
        <v>346</v>
      </c>
      <c r="AM14" s="1" t="s">
        <v>346</v>
      </c>
      <c r="AN14" s="1" t="s">
        <v>346</v>
      </c>
      <c r="AO14" s="1" t="s">
        <v>346</v>
      </c>
      <c r="AP14" s="1" t="s">
        <v>346</v>
      </c>
      <c r="AQ14" s="1" t="s">
        <v>346</v>
      </c>
      <c r="AR14" s="1" t="s">
        <v>346</v>
      </c>
      <c r="AS14" s="1" t="s">
        <v>346</v>
      </c>
      <c r="AT14" s="1" t="s">
        <v>346</v>
      </c>
      <c r="AU14" s="1" t="s">
        <v>346</v>
      </c>
      <c r="AV14" s="1" t="s">
        <v>346</v>
      </c>
      <c r="AW14" s="1" t="s">
        <v>346</v>
      </c>
      <c r="AX14" s="1" t="s">
        <v>346</v>
      </c>
      <c r="AY14" s="1" t="s">
        <v>346</v>
      </c>
      <c r="AZ14" s="1" t="s">
        <v>346</v>
      </c>
      <c r="BA14" s="1" t="s">
        <v>346</v>
      </c>
      <c r="BB14" s="1" t="s">
        <v>346</v>
      </c>
      <c r="BC14" s="1" t="s">
        <v>346</v>
      </c>
      <c r="BD14" s="1" t="s">
        <v>346</v>
      </c>
      <c r="BE14" s="1" t="s">
        <v>346</v>
      </c>
      <c r="BF14" s="1" t="s">
        <v>346</v>
      </c>
      <c r="BG14" s="1" t="s">
        <v>346</v>
      </c>
      <c r="BH14" s="1" t="s">
        <v>346</v>
      </c>
      <c r="BI14" s="1" t="s">
        <v>346</v>
      </c>
      <c r="BJ14" s="1" t="s">
        <v>346</v>
      </c>
      <c r="BK14" s="1" t="s">
        <v>346</v>
      </c>
      <c r="BL14" s="1" t="s">
        <v>346</v>
      </c>
      <c r="BM14" s="1" t="s">
        <v>346</v>
      </c>
      <c r="BN14" s="1" t="s">
        <v>346</v>
      </c>
      <c r="BO14" s="1" t="s">
        <v>346</v>
      </c>
      <c r="BP14" s="1" t="s">
        <v>346</v>
      </c>
      <c r="BQ14" s="1" t="s">
        <v>346</v>
      </c>
      <c r="BR14" s="1" t="s">
        <v>346</v>
      </c>
      <c r="BS14" s="1" t="s">
        <v>346</v>
      </c>
      <c r="BT14" s="1" t="s">
        <v>346</v>
      </c>
      <c r="BU14" s="1" t="s">
        <v>346</v>
      </c>
      <c r="BV14" s="1" t="s">
        <v>346</v>
      </c>
      <c r="BW14" s="1" t="s">
        <v>346</v>
      </c>
      <c r="BX14" s="1" t="s">
        <v>346</v>
      </c>
      <c r="BY14" s="1" t="s">
        <v>346</v>
      </c>
      <c r="BZ14" s="1" t="s">
        <v>346</v>
      </c>
      <c r="CA14" s="1" t="s">
        <v>346</v>
      </c>
      <c r="CB14" s="1" t="s">
        <v>346</v>
      </c>
      <c r="CC14" s="1" t="s">
        <v>346</v>
      </c>
      <c r="CD14" s="1" t="s">
        <v>346</v>
      </c>
      <c r="CE14" s="1" t="s">
        <v>346</v>
      </c>
      <c r="CF14" s="1" t="s">
        <v>346</v>
      </c>
      <c r="CG14" s="1" t="s">
        <v>346</v>
      </c>
      <c r="CH14" s="1" t="s">
        <v>346</v>
      </c>
      <c r="CI14" s="1" t="s">
        <v>346</v>
      </c>
      <c r="CJ14" s="1" t="s">
        <v>346</v>
      </c>
      <c r="CK14" s="1" t="s">
        <v>346</v>
      </c>
      <c r="CL14" s="1" t="s">
        <v>346</v>
      </c>
      <c r="CM14" s="1" t="s">
        <v>346</v>
      </c>
      <c r="CN14" s="1" t="s">
        <v>346</v>
      </c>
      <c r="CO14" s="1" t="s">
        <v>346</v>
      </c>
      <c r="CP14" s="1" t="s">
        <v>346</v>
      </c>
      <c r="CQ14" s="1" t="s">
        <v>346</v>
      </c>
      <c r="CR14" s="1" t="s">
        <v>346</v>
      </c>
      <c r="CS14" s="1" t="s">
        <v>346</v>
      </c>
      <c r="CT14" s="1" t="s">
        <v>346</v>
      </c>
      <c r="CU14" s="1" t="s">
        <v>346</v>
      </c>
      <c r="CV14" s="1" t="s">
        <v>346</v>
      </c>
      <c r="CW14" s="1" t="s">
        <v>346</v>
      </c>
      <c r="CX14" s="1" t="s">
        <v>346</v>
      </c>
      <c r="CY14" s="1" t="s">
        <v>346</v>
      </c>
      <c r="CZ14" s="1" t="s">
        <v>346</v>
      </c>
      <c r="DA14" s="1" t="s">
        <v>346</v>
      </c>
      <c r="DB14" s="1" t="s">
        <v>346</v>
      </c>
      <c r="DC14" s="1" t="s">
        <v>346</v>
      </c>
      <c r="DD14" s="1" t="s">
        <v>346</v>
      </c>
      <c r="DE14" s="1" t="s">
        <v>346</v>
      </c>
      <c r="DF14" s="1" t="s">
        <v>346</v>
      </c>
      <c r="DG14" s="1" t="s">
        <v>346</v>
      </c>
      <c r="DH14" s="1" t="s">
        <v>346</v>
      </c>
      <c r="DI14" s="1" t="s">
        <v>346</v>
      </c>
      <c r="DJ14" s="1" t="s">
        <v>346</v>
      </c>
      <c r="DK14" s="1" t="s">
        <v>346</v>
      </c>
      <c r="DL14" s="1" t="s">
        <v>346</v>
      </c>
      <c r="DM14" s="1" t="s">
        <v>346</v>
      </c>
      <c r="DN14" s="1" t="s">
        <v>346</v>
      </c>
      <c r="DO14" s="1" t="s">
        <v>346</v>
      </c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</row>
    <row r="15" spans="1:163">
      <c r="A15" s="1" t="s">
        <v>347</v>
      </c>
      <c r="B15" s="1" t="s">
        <v>348</v>
      </c>
      <c r="C15" s="1" t="s">
        <v>348</v>
      </c>
      <c r="D15" s="1" t="s">
        <v>348</v>
      </c>
      <c r="E15" s="1" t="s">
        <v>348</v>
      </c>
      <c r="F15" s="1" t="s">
        <v>348</v>
      </c>
      <c r="G15" s="1" t="s">
        <v>348</v>
      </c>
      <c r="H15" s="1" t="s">
        <v>348</v>
      </c>
      <c r="I15" s="1" t="s">
        <v>348</v>
      </c>
      <c r="J15" s="1" t="s">
        <v>348</v>
      </c>
      <c r="K15" s="1" t="s">
        <v>348</v>
      </c>
      <c r="L15" s="1" t="s">
        <v>348</v>
      </c>
      <c r="M15" s="1" t="s">
        <v>348</v>
      </c>
      <c r="N15" s="1" t="s">
        <v>348</v>
      </c>
      <c r="O15" s="1" t="s">
        <v>348</v>
      </c>
      <c r="P15" s="1" t="s">
        <v>348</v>
      </c>
      <c r="Q15" s="1" t="s">
        <v>348</v>
      </c>
      <c r="R15" s="1" t="s">
        <v>348</v>
      </c>
      <c r="S15" s="1" t="s">
        <v>348</v>
      </c>
      <c r="T15" s="1" t="s">
        <v>348</v>
      </c>
      <c r="U15" s="1" t="s">
        <v>348</v>
      </c>
      <c r="V15" s="1" t="s">
        <v>348</v>
      </c>
      <c r="W15" s="1" t="s">
        <v>348</v>
      </c>
      <c r="X15" s="1" t="s">
        <v>348</v>
      </c>
      <c r="Y15" s="1" t="s">
        <v>348</v>
      </c>
      <c r="Z15" s="1" t="s">
        <v>348</v>
      </c>
      <c r="AA15" s="1" t="s">
        <v>348</v>
      </c>
      <c r="AB15" s="1" t="s">
        <v>348</v>
      </c>
      <c r="AC15" s="1" t="s">
        <v>348</v>
      </c>
      <c r="AD15" s="1" t="s">
        <v>348</v>
      </c>
      <c r="AE15" s="1" t="s">
        <v>348</v>
      </c>
      <c r="AF15" s="1" t="s">
        <v>348</v>
      </c>
      <c r="AG15" s="1" t="s">
        <v>348</v>
      </c>
      <c r="AH15" s="1" t="s">
        <v>348</v>
      </c>
      <c r="AI15" s="1" t="s">
        <v>348</v>
      </c>
      <c r="AJ15" s="1" t="s">
        <v>348</v>
      </c>
      <c r="AK15" s="1" t="s">
        <v>348</v>
      </c>
      <c r="AL15" s="1" t="s">
        <v>348</v>
      </c>
      <c r="AM15" s="1" t="s">
        <v>348</v>
      </c>
      <c r="AN15" s="1" t="s">
        <v>348</v>
      </c>
      <c r="AO15" s="1" t="s">
        <v>348</v>
      </c>
      <c r="AP15" s="1" t="s">
        <v>348</v>
      </c>
      <c r="AQ15" s="1" t="s">
        <v>348</v>
      </c>
      <c r="AR15" s="1" t="s">
        <v>348</v>
      </c>
      <c r="AS15" s="1" t="s">
        <v>348</v>
      </c>
      <c r="AT15" s="1" t="s">
        <v>348</v>
      </c>
      <c r="AU15" s="1" t="s">
        <v>348</v>
      </c>
      <c r="AV15" s="1" t="s">
        <v>348</v>
      </c>
      <c r="AW15" s="1" t="s">
        <v>348</v>
      </c>
      <c r="AX15" s="1" t="s">
        <v>348</v>
      </c>
      <c r="AY15" s="1" t="s">
        <v>348</v>
      </c>
      <c r="AZ15" s="1" t="s">
        <v>348</v>
      </c>
      <c r="BA15" s="1" t="s">
        <v>348</v>
      </c>
      <c r="BB15" s="1" t="s">
        <v>348</v>
      </c>
      <c r="BC15" s="1" t="s">
        <v>348</v>
      </c>
      <c r="BD15" s="1" t="s">
        <v>348</v>
      </c>
      <c r="BE15" s="1" t="s">
        <v>348</v>
      </c>
      <c r="BF15" s="1" t="s">
        <v>348</v>
      </c>
      <c r="BG15" s="1" t="s">
        <v>348</v>
      </c>
      <c r="BH15" s="1" t="s">
        <v>348</v>
      </c>
      <c r="BI15" s="1" t="s">
        <v>348</v>
      </c>
      <c r="BJ15" s="1" t="s">
        <v>348</v>
      </c>
      <c r="BK15" s="1" t="s">
        <v>348</v>
      </c>
      <c r="BL15" s="1" t="s">
        <v>348</v>
      </c>
      <c r="BM15" s="1" t="s">
        <v>348</v>
      </c>
      <c r="BN15" s="1" t="s">
        <v>348</v>
      </c>
      <c r="BO15" s="1" t="s">
        <v>348</v>
      </c>
      <c r="BP15" s="1" t="s">
        <v>348</v>
      </c>
      <c r="BQ15" s="1" t="s">
        <v>348</v>
      </c>
      <c r="BR15" s="1" t="s">
        <v>348</v>
      </c>
      <c r="BS15" s="1" t="s">
        <v>348</v>
      </c>
      <c r="BT15" s="1" t="s">
        <v>348</v>
      </c>
      <c r="BU15" s="1" t="s">
        <v>348</v>
      </c>
      <c r="BV15" s="1" t="s">
        <v>348</v>
      </c>
      <c r="BW15" s="1" t="s">
        <v>348</v>
      </c>
      <c r="BX15" s="1" t="s">
        <v>348</v>
      </c>
      <c r="BY15" s="1" t="s">
        <v>348</v>
      </c>
      <c r="BZ15" s="1" t="s">
        <v>348</v>
      </c>
      <c r="CA15" s="1" t="s">
        <v>348</v>
      </c>
      <c r="CB15" s="1" t="s">
        <v>348</v>
      </c>
      <c r="CC15" s="1" t="s">
        <v>348</v>
      </c>
      <c r="CD15" s="1" t="s">
        <v>348</v>
      </c>
      <c r="CE15" s="1" t="s">
        <v>348</v>
      </c>
      <c r="CF15" s="1" t="s">
        <v>348</v>
      </c>
      <c r="CG15" s="1" t="s">
        <v>348</v>
      </c>
      <c r="CH15" s="1" t="s">
        <v>348</v>
      </c>
      <c r="CI15" s="1" t="s">
        <v>348</v>
      </c>
      <c r="CJ15" s="1" t="s">
        <v>348</v>
      </c>
      <c r="CK15" s="1" t="s">
        <v>348</v>
      </c>
      <c r="CL15" s="1" t="s">
        <v>348</v>
      </c>
      <c r="CM15" s="1" t="s">
        <v>348</v>
      </c>
      <c r="CN15" s="1" t="s">
        <v>348</v>
      </c>
      <c r="CO15" s="1" t="s">
        <v>348</v>
      </c>
      <c r="CP15" s="1" t="s">
        <v>348</v>
      </c>
      <c r="CQ15" s="1" t="s">
        <v>348</v>
      </c>
      <c r="CR15" s="1" t="s">
        <v>348</v>
      </c>
      <c r="CS15" s="1" t="s">
        <v>348</v>
      </c>
      <c r="CT15" s="1" t="s">
        <v>348</v>
      </c>
      <c r="CU15" s="1" t="s">
        <v>348</v>
      </c>
      <c r="CV15" s="1" t="s">
        <v>348</v>
      </c>
      <c r="CW15" s="1" t="s">
        <v>348</v>
      </c>
      <c r="CX15" s="1" t="s">
        <v>348</v>
      </c>
      <c r="CY15" s="1" t="s">
        <v>348</v>
      </c>
      <c r="CZ15" s="1" t="s">
        <v>348</v>
      </c>
      <c r="DA15" s="1" t="s">
        <v>348</v>
      </c>
      <c r="DB15" s="1" t="s">
        <v>348</v>
      </c>
      <c r="DC15" s="1" t="s">
        <v>348</v>
      </c>
      <c r="DD15" s="1" t="s">
        <v>348</v>
      </c>
      <c r="DE15" s="1" t="s">
        <v>348</v>
      </c>
      <c r="DF15" s="1" t="s">
        <v>348</v>
      </c>
      <c r="DG15" s="1" t="s">
        <v>348</v>
      </c>
      <c r="DH15" s="1" t="s">
        <v>348</v>
      </c>
      <c r="DI15" s="1" t="s">
        <v>348</v>
      </c>
      <c r="DJ15" s="1" t="s">
        <v>348</v>
      </c>
      <c r="DK15" s="1" t="s">
        <v>348</v>
      </c>
      <c r="DL15" s="1" t="s">
        <v>348</v>
      </c>
      <c r="DM15" s="1" t="s">
        <v>348</v>
      </c>
      <c r="DN15" s="1" t="s">
        <v>348</v>
      </c>
      <c r="DO15" s="1" t="s">
        <v>348</v>
      </c>
      <c r="DP15" s="1" t="s">
        <v>344</v>
      </c>
      <c r="DQ15" s="1" t="s">
        <v>344</v>
      </c>
      <c r="DR15" s="1" t="s">
        <v>344</v>
      </c>
      <c r="DS15" s="1" t="s">
        <v>344</v>
      </c>
      <c r="DT15" s="1" t="s">
        <v>344</v>
      </c>
      <c r="DU15" s="1" t="s">
        <v>344</v>
      </c>
      <c r="DV15" s="1" t="s">
        <v>344</v>
      </c>
      <c r="DW15" s="1" t="s">
        <v>344</v>
      </c>
      <c r="DX15" s="1" t="s">
        <v>344</v>
      </c>
      <c r="DY15" s="1" t="s">
        <v>344</v>
      </c>
      <c r="DZ15" s="1" t="s">
        <v>344</v>
      </c>
      <c r="EA15" s="1" t="s">
        <v>344</v>
      </c>
      <c r="EB15" s="1" t="s">
        <v>344</v>
      </c>
      <c r="EC15" s="1" t="s">
        <v>344</v>
      </c>
      <c r="ED15" s="1" t="s">
        <v>344</v>
      </c>
      <c r="EE15" s="1" t="s">
        <v>344</v>
      </c>
      <c r="EF15" s="1" t="s">
        <v>344</v>
      </c>
      <c r="EG15" s="1" t="s">
        <v>344</v>
      </c>
      <c r="EH15" s="1" t="s">
        <v>344</v>
      </c>
      <c r="EI15" s="1" t="s">
        <v>344</v>
      </c>
      <c r="EJ15" s="1" t="s">
        <v>344</v>
      </c>
      <c r="EK15" s="1" t="s">
        <v>344</v>
      </c>
      <c r="EL15" s="1" t="s">
        <v>344</v>
      </c>
      <c r="EM15" s="1" t="s">
        <v>344</v>
      </c>
      <c r="EN15" s="1" t="s">
        <v>344</v>
      </c>
      <c r="EO15" s="1" t="s">
        <v>344</v>
      </c>
      <c r="EP15" s="1" t="s">
        <v>344</v>
      </c>
      <c r="EQ15" s="1" t="s">
        <v>344</v>
      </c>
      <c r="ER15" s="1" t="s">
        <v>344</v>
      </c>
      <c r="ES15" s="1" t="s">
        <v>344</v>
      </c>
      <c r="ET15" s="1" t="s">
        <v>344</v>
      </c>
      <c r="EU15" s="1" t="s">
        <v>344</v>
      </c>
      <c r="EV15" s="1" t="s">
        <v>344</v>
      </c>
      <c r="EW15" s="1" t="s">
        <v>344</v>
      </c>
      <c r="EX15" s="1" t="s">
        <v>344</v>
      </c>
      <c r="EY15" s="1" t="s">
        <v>344</v>
      </c>
      <c r="EZ15" s="1" t="s">
        <v>344</v>
      </c>
      <c r="FA15" s="1" t="s">
        <v>344</v>
      </c>
      <c r="FB15" s="1" t="s">
        <v>344</v>
      </c>
      <c r="FC15" s="1" t="s">
        <v>344</v>
      </c>
      <c r="FD15" s="1" t="s">
        <v>344</v>
      </c>
      <c r="FE15" s="1" t="s">
        <v>344</v>
      </c>
      <c r="FF15" s="1" t="s">
        <v>344</v>
      </c>
      <c r="FG15" s="1" t="s">
        <v>344</v>
      </c>
    </row>
    <row r="16" spans="1:163">
      <c r="A16" s="1" t="s">
        <v>349</v>
      </c>
      <c r="B16" s="1" t="s">
        <v>350</v>
      </c>
      <c r="C16" s="1" t="s">
        <v>350</v>
      </c>
      <c r="D16" s="1" t="s">
        <v>350</v>
      </c>
      <c r="E16" s="1" t="s">
        <v>350</v>
      </c>
      <c r="F16" s="1" t="s">
        <v>350</v>
      </c>
      <c r="G16" s="1" t="s">
        <v>350</v>
      </c>
      <c r="H16" s="1" t="s">
        <v>350</v>
      </c>
      <c r="I16" s="1" t="s">
        <v>350</v>
      </c>
      <c r="J16" s="1" t="s">
        <v>350</v>
      </c>
      <c r="K16" s="1" t="s">
        <v>350</v>
      </c>
      <c r="L16" s="1" t="s">
        <v>350</v>
      </c>
      <c r="M16" s="1" t="s">
        <v>350</v>
      </c>
      <c r="N16" s="1" t="s">
        <v>350</v>
      </c>
      <c r="O16" s="1" t="s">
        <v>350</v>
      </c>
      <c r="P16" s="1" t="s">
        <v>350</v>
      </c>
      <c r="Q16" s="1" t="s">
        <v>350</v>
      </c>
      <c r="R16" s="1" t="s">
        <v>350</v>
      </c>
      <c r="S16" s="1" t="s">
        <v>350</v>
      </c>
      <c r="T16" s="1" t="s">
        <v>350</v>
      </c>
      <c r="U16" s="1" t="s">
        <v>350</v>
      </c>
      <c r="V16" s="1" t="s">
        <v>350</v>
      </c>
      <c r="W16" s="1" t="s">
        <v>350</v>
      </c>
      <c r="X16" s="1" t="s">
        <v>350</v>
      </c>
      <c r="Y16" s="1" t="s">
        <v>350</v>
      </c>
      <c r="Z16" s="1" t="s">
        <v>350</v>
      </c>
      <c r="AA16" s="1" t="s">
        <v>350</v>
      </c>
      <c r="AB16" s="1" t="s">
        <v>350</v>
      </c>
      <c r="AC16" s="1" t="s">
        <v>350</v>
      </c>
      <c r="AD16" s="1" t="s">
        <v>350</v>
      </c>
      <c r="AE16" s="1" t="s">
        <v>350</v>
      </c>
      <c r="AF16" s="1" t="s">
        <v>350</v>
      </c>
      <c r="AG16" s="1" t="s">
        <v>350</v>
      </c>
      <c r="AH16" s="1" t="s">
        <v>350</v>
      </c>
      <c r="AI16" s="1" t="s">
        <v>350</v>
      </c>
      <c r="AJ16" s="1" t="s">
        <v>350</v>
      </c>
      <c r="AK16" s="1" t="s">
        <v>350</v>
      </c>
      <c r="AL16" s="1" t="s">
        <v>350</v>
      </c>
      <c r="AM16" s="1" t="s">
        <v>350</v>
      </c>
      <c r="AN16" s="1" t="s">
        <v>350</v>
      </c>
      <c r="AO16" s="1" t="s">
        <v>350</v>
      </c>
      <c r="AP16" s="1" t="s">
        <v>350</v>
      </c>
      <c r="AQ16" s="1" t="s">
        <v>350</v>
      </c>
      <c r="AR16" s="1" t="s">
        <v>350</v>
      </c>
      <c r="AS16" s="1" t="s">
        <v>350</v>
      </c>
      <c r="AT16" s="1" t="s">
        <v>350</v>
      </c>
      <c r="AU16" s="1" t="s">
        <v>350</v>
      </c>
      <c r="AV16" s="1" t="s">
        <v>350</v>
      </c>
      <c r="AW16" s="1" t="s">
        <v>350</v>
      </c>
      <c r="AX16" s="1" t="s">
        <v>350</v>
      </c>
      <c r="AY16" s="1" t="s">
        <v>350</v>
      </c>
      <c r="AZ16" s="1" t="s">
        <v>350</v>
      </c>
      <c r="BA16" s="1" t="s">
        <v>350</v>
      </c>
      <c r="BB16" s="1" t="s">
        <v>350</v>
      </c>
      <c r="BC16" s="1" t="s">
        <v>350</v>
      </c>
      <c r="BD16" s="1" t="s">
        <v>350</v>
      </c>
      <c r="BE16" s="1" t="s">
        <v>350</v>
      </c>
      <c r="BF16" s="1" t="s">
        <v>350</v>
      </c>
      <c r="BG16" s="1" t="s">
        <v>350</v>
      </c>
      <c r="BH16" s="1" t="s">
        <v>350</v>
      </c>
      <c r="BI16" s="1" t="s">
        <v>350</v>
      </c>
      <c r="BJ16" s="1" t="s">
        <v>350</v>
      </c>
      <c r="BK16" s="1" t="s">
        <v>350</v>
      </c>
      <c r="BL16" s="1" t="s">
        <v>350</v>
      </c>
      <c r="BM16" s="1" t="s">
        <v>350</v>
      </c>
      <c r="BN16" s="1" t="s">
        <v>350</v>
      </c>
      <c r="BO16" s="1" t="s">
        <v>350</v>
      </c>
      <c r="BP16" s="1" t="s">
        <v>350</v>
      </c>
      <c r="BQ16" s="1" t="s">
        <v>350</v>
      </c>
      <c r="BR16" s="1" t="s">
        <v>350</v>
      </c>
      <c r="BS16" s="1" t="s">
        <v>350</v>
      </c>
      <c r="BT16" s="1" t="s">
        <v>350</v>
      </c>
      <c r="BU16" s="1" t="s">
        <v>350</v>
      </c>
      <c r="BV16" s="1" t="s">
        <v>350</v>
      </c>
      <c r="BW16" s="1" t="s">
        <v>350</v>
      </c>
      <c r="BX16" s="1" t="s">
        <v>350</v>
      </c>
      <c r="BY16" s="1" t="s">
        <v>350</v>
      </c>
      <c r="BZ16" s="1" t="s">
        <v>350</v>
      </c>
      <c r="CA16" s="1" t="s">
        <v>350</v>
      </c>
      <c r="CB16" s="1" t="s">
        <v>350</v>
      </c>
      <c r="CC16" s="1" t="s">
        <v>350</v>
      </c>
      <c r="CD16" s="1" t="s">
        <v>350</v>
      </c>
      <c r="CE16" s="1" t="s">
        <v>350</v>
      </c>
      <c r="CF16" s="1" t="s">
        <v>350</v>
      </c>
      <c r="CG16" s="1" t="s">
        <v>350</v>
      </c>
      <c r="CH16" s="1" t="s">
        <v>350</v>
      </c>
      <c r="CI16" s="1" t="s">
        <v>350</v>
      </c>
      <c r="CJ16" s="1" t="s">
        <v>350</v>
      </c>
      <c r="CK16" s="1" t="s">
        <v>350</v>
      </c>
      <c r="CL16" s="1" t="s">
        <v>350</v>
      </c>
      <c r="CM16" s="1" t="s">
        <v>350</v>
      </c>
      <c r="CN16" s="1" t="s">
        <v>350</v>
      </c>
      <c r="CO16" s="1" t="s">
        <v>350</v>
      </c>
      <c r="CP16" s="1" t="s">
        <v>350</v>
      </c>
      <c r="CQ16" s="1" t="s">
        <v>350</v>
      </c>
      <c r="CR16" s="1" t="s">
        <v>350</v>
      </c>
      <c r="CS16" s="1" t="s">
        <v>350</v>
      </c>
      <c r="CT16" s="1" t="s">
        <v>350</v>
      </c>
      <c r="CU16" s="1" t="s">
        <v>350</v>
      </c>
      <c r="CV16" s="1" t="s">
        <v>350</v>
      </c>
      <c r="CW16" s="1" t="s">
        <v>350</v>
      </c>
      <c r="CX16" s="1" t="s">
        <v>350</v>
      </c>
      <c r="CY16" s="1" t="s">
        <v>350</v>
      </c>
      <c r="CZ16" s="1" t="s">
        <v>350</v>
      </c>
      <c r="DA16" s="1" t="s">
        <v>350</v>
      </c>
      <c r="DB16" s="1" t="s">
        <v>350</v>
      </c>
      <c r="DC16" s="1" t="s">
        <v>350</v>
      </c>
      <c r="DD16" s="1" t="s">
        <v>350</v>
      </c>
      <c r="DE16" s="1" t="s">
        <v>350</v>
      </c>
      <c r="DF16" s="1" t="s">
        <v>350</v>
      </c>
      <c r="DG16" s="1" t="s">
        <v>350</v>
      </c>
      <c r="DH16" s="1" t="s">
        <v>350</v>
      </c>
      <c r="DI16" s="1" t="s">
        <v>350</v>
      </c>
      <c r="DJ16" s="1" t="s">
        <v>350</v>
      </c>
      <c r="DK16" s="1" t="s">
        <v>350</v>
      </c>
      <c r="DL16" s="1" t="s">
        <v>350</v>
      </c>
      <c r="DM16" s="1" t="s">
        <v>350</v>
      </c>
      <c r="DN16" s="1" t="s">
        <v>350</v>
      </c>
      <c r="DO16" s="1" t="s">
        <v>350</v>
      </c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</row>
    <row r="17" spans="1:163">
      <c r="A17" s="1" t="s">
        <v>351</v>
      </c>
      <c r="B17" s="1" t="s">
        <v>344</v>
      </c>
      <c r="C17" s="1" t="s">
        <v>344</v>
      </c>
      <c r="D17" s="1" t="s">
        <v>344</v>
      </c>
      <c r="E17" s="1" t="s">
        <v>344</v>
      </c>
      <c r="F17" s="1" t="s">
        <v>344</v>
      </c>
      <c r="G17" s="1" t="s">
        <v>344</v>
      </c>
      <c r="H17" s="1" t="s">
        <v>344</v>
      </c>
      <c r="I17" s="1" t="s">
        <v>344</v>
      </c>
      <c r="J17" s="1" t="s">
        <v>344</v>
      </c>
      <c r="K17" s="1" t="s">
        <v>344</v>
      </c>
      <c r="L17" s="1" t="s">
        <v>344</v>
      </c>
      <c r="M17" s="1" t="s">
        <v>344</v>
      </c>
      <c r="N17" s="1" t="s">
        <v>344</v>
      </c>
      <c r="O17" s="1" t="s">
        <v>344</v>
      </c>
      <c r="P17" s="1" t="s">
        <v>344</v>
      </c>
      <c r="Q17" s="1" t="s">
        <v>344</v>
      </c>
      <c r="R17" s="1" t="s">
        <v>344</v>
      </c>
      <c r="S17" s="1" t="s">
        <v>344</v>
      </c>
      <c r="T17" s="1" t="s">
        <v>344</v>
      </c>
      <c r="U17" s="1" t="s">
        <v>344</v>
      </c>
      <c r="V17" s="1" t="s">
        <v>344</v>
      </c>
      <c r="W17" s="1" t="s">
        <v>344</v>
      </c>
      <c r="X17" s="1" t="s">
        <v>344</v>
      </c>
      <c r="Y17" s="1" t="s">
        <v>344</v>
      </c>
      <c r="Z17" s="1" t="s">
        <v>344</v>
      </c>
      <c r="AA17" s="1" t="s">
        <v>344</v>
      </c>
      <c r="AB17" s="1" t="s">
        <v>344</v>
      </c>
      <c r="AC17" s="1" t="s">
        <v>344</v>
      </c>
      <c r="AD17" s="1" t="s">
        <v>344</v>
      </c>
      <c r="AE17" s="1" t="s">
        <v>344</v>
      </c>
      <c r="AF17" s="1" t="s">
        <v>344</v>
      </c>
      <c r="AG17" s="1" t="s">
        <v>344</v>
      </c>
      <c r="AH17" s="1" t="s">
        <v>344</v>
      </c>
      <c r="AI17" s="1" t="s">
        <v>344</v>
      </c>
      <c r="AJ17" s="1" t="s">
        <v>344</v>
      </c>
      <c r="AK17" s="1" t="s">
        <v>344</v>
      </c>
      <c r="AL17" s="1" t="s">
        <v>344</v>
      </c>
      <c r="AM17" s="1" t="s">
        <v>344</v>
      </c>
      <c r="AN17" s="1" t="s">
        <v>344</v>
      </c>
      <c r="AO17" s="1" t="s">
        <v>344</v>
      </c>
      <c r="AP17" s="1" t="s">
        <v>344</v>
      </c>
      <c r="AQ17" s="1" t="s">
        <v>344</v>
      </c>
      <c r="AR17" s="1" t="s">
        <v>344</v>
      </c>
      <c r="AS17" s="1" t="s">
        <v>344</v>
      </c>
      <c r="AT17" s="1" t="s">
        <v>344</v>
      </c>
      <c r="AU17" s="1" t="s">
        <v>344</v>
      </c>
      <c r="AV17" s="1" t="s">
        <v>344</v>
      </c>
      <c r="AW17" s="1" t="s">
        <v>344</v>
      </c>
      <c r="AX17" s="1" t="s">
        <v>344</v>
      </c>
      <c r="AY17" s="1" t="s">
        <v>344</v>
      </c>
      <c r="AZ17" s="1" t="s">
        <v>344</v>
      </c>
      <c r="BA17" s="1" t="s">
        <v>344</v>
      </c>
      <c r="BB17" s="1" t="s">
        <v>344</v>
      </c>
      <c r="BC17" s="1" t="s">
        <v>344</v>
      </c>
      <c r="BD17" s="1" t="s">
        <v>344</v>
      </c>
      <c r="BE17" s="1" t="s">
        <v>344</v>
      </c>
      <c r="BF17" s="1" t="s">
        <v>344</v>
      </c>
      <c r="BG17" s="1" t="s">
        <v>344</v>
      </c>
      <c r="BH17" s="1" t="s">
        <v>344</v>
      </c>
      <c r="BI17" s="1" t="s">
        <v>344</v>
      </c>
      <c r="BJ17" s="1" t="s">
        <v>344</v>
      </c>
      <c r="BK17" s="1" t="s">
        <v>344</v>
      </c>
      <c r="BL17" s="1" t="s">
        <v>344</v>
      </c>
      <c r="BM17" s="1" t="s">
        <v>344</v>
      </c>
      <c r="BN17" s="1" t="s">
        <v>344</v>
      </c>
      <c r="BO17" s="1" t="s">
        <v>344</v>
      </c>
      <c r="BP17" s="1" t="s">
        <v>344</v>
      </c>
      <c r="BQ17" s="1" t="s">
        <v>344</v>
      </c>
      <c r="BR17" s="1" t="s">
        <v>344</v>
      </c>
      <c r="BS17" s="1" t="s">
        <v>344</v>
      </c>
      <c r="BT17" s="1" t="s">
        <v>344</v>
      </c>
      <c r="BU17" s="1" t="s">
        <v>344</v>
      </c>
      <c r="BV17" s="1" t="s">
        <v>344</v>
      </c>
      <c r="BW17" s="1" t="s">
        <v>344</v>
      </c>
      <c r="BX17" s="1" t="s">
        <v>344</v>
      </c>
      <c r="BY17" s="1" t="s">
        <v>344</v>
      </c>
      <c r="BZ17" s="1" t="s">
        <v>344</v>
      </c>
      <c r="CA17" s="1" t="s">
        <v>344</v>
      </c>
      <c r="CB17" s="1" t="s">
        <v>344</v>
      </c>
      <c r="CC17" s="1" t="s">
        <v>344</v>
      </c>
      <c r="CD17" s="1" t="s">
        <v>344</v>
      </c>
      <c r="CE17" s="1" t="s">
        <v>344</v>
      </c>
      <c r="CF17" s="1" t="s">
        <v>344</v>
      </c>
      <c r="CG17" s="1" t="s">
        <v>344</v>
      </c>
      <c r="CH17" s="1" t="s">
        <v>344</v>
      </c>
      <c r="CI17" s="1" t="s">
        <v>352</v>
      </c>
      <c r="CJ17" s="1" t="s">
        <v>344</v>
      </c>
      <c r="CK17" s="1" t="s">
        <v>344</v>
      </c>
      <c r="CL17" s="1" t="s">
        <v>344</v>
      </c>
      <c r="CM17" s="1" t="s">
        <v>344</v>
      </c>
      <c r="CN17" s="1" t="s">
        <v>344</v>
      </c>
      <c r="CO17" s="1" t="s">
        <v>344</v>
      </c>
      <c r="CP17" s="1" t="s">
        <v>344</v>
      </c>
      <c r="CQ17" s="1" t="s">
        <v>344</v>
      </c>
      <c r="CR17" s="1" t="s">
        <v>344</v>
      </c>
      <c r="CS17" s="1" t="s">
        <v>344</v>
      </c>
      <c r="CT17" s="1" t="s">
        <v>344</v>
      </c>
      <c r="CU17" s="1" t="s">
        <v>344</v>
      </c>
      <c r="CV17" s="1" t="s">
        <v>344</v>
      </c>
      <c r="CW17" s="1" t="s">
        <v>344</v>
      </c>
      <c r="CX17" s="1" t="s">
        <v>344</v>
      </c>
      <c r="CY17" s="1" t="s">
        <v>344</v>
      </c>
      <c r="CZ17" s="1" t="s">
        <v>344</v>
      </c>
      <c r="DA17" s="1" t="s">
        <v>344</v>
      </c>
      <c r="DB17" s="1" t="s">
        <v>344</v>
      </c>
      <c r="DC17" s="1" t="s">
        <v>344</v>
      </c>
      <c r="DD17" s="1" t="s">
        <v>344</v>
      </c>
      <c r="DE17" s="1" t="s">
        <v>344</v>
      </c>
      <c r="DF17" s="1" t="s">
        <v>344</v>
      </c>
      <c r="DG17" s="1" t="s">
        <v>344</v>
      </c>
      <c r="DH17" s="1" t="s">
        <v>344</v>
      </c>
      <c r="DI17" s="1" t="s">
        <v>344</v>
      </c>
      <c r="DJ17" s="1" t="s">
        <v>344</v>
      </c>
      <c r="DK17" s="1" t="s">
        <v>344</v>
      </c>
      <c r="DL17" s="1" t="s">
        <v>344</v>
      </c>
      <c r="DM17" s="1" t="s">
        <v>344</v>
      </c>
      <c r="DN17" s="1" t="s">
        <v>344</v>
      </c>
      <c r="DO17" s="1" t="s">
        <v>344</v>
      </c>
      <c r="DP17" s="1" t="s">
        <v>344</v>
      </c>
      <c r="DQ17" s="1" t="s">
        <v>344</v>
      </c>
      <c r="DR17" s="1" t="s">
        <v>344</v>
      </c>
      <c r="DS17" s="1" t="s">
        <v>344</v>
      </c>
      <c r="DT17" s="1" t="s">
        <v>344</v>
      </c>
      <c r="DU17" s="1" t="s">
        <v>344</v>
      </c>
      <c r="DV17" s="1" t="s">
        <v>344</v>
      </c>
      <c r="DW17" s="1" t="s">
        <v>344</v>
      </c>
      <c r="DX17" s="1" t="s">
        <v>344</v>
      </c>
      <c r="DY17" s="1" t="s">
        <v>344</v>
      </c>
      <c r="DZ17" s="1" t="s">
        <v>344</v>
      </c>
      <c r="EA17" s="1" t="s">
        <v>344</v>
      </c>
      <c r="EB17" s="1" t="s">
        <v>344</v>
      </c>
      <c r="EC17" s="1" t="s">
        <v>344</v>
      </c>
      <c r="ED17" s="1" t="s">
        <v>344</v>
      </c>
      <c r="EE17" s="1" t="s">
        <v>344</v>
      </c>
      <c r="EF17" s="1" t="s">
        <v>344</v>
      </c>
      <c r="EG17" s="1" t="s">
        <v>344</v>
      </c>
      <c r="EH17" s="1" t="s">
        <v>344</v>
      </c>
      <c r="EI17" s="1" t="s">
        <v>344</v>
      </c>
      <c r="EJ17" s="1" t="s">
        <v>344</v>
      </c>
      <c r="EK17" s="1" t="s">
        <v>344</v>
      </c>
      <c r="EL17" s="1" t="s">
        <v>344</v>
      </c>
      <c r="EM17" s="1" t="s">
        <v>344</v>
      </c>
      <c r="EN17" s="1" t="s">
        <v>344</v>
      </c>
      <c r="EO17" s="1" t="s">
        <v>344</v>
      </c>
      <c r="EP17" s="1" t="s">
        <v>344</v>
      </c>
      <c r="EQ17" s="1" t="s">
        <v>344</v>
      </c>
      <c r="ER17" s="1" t="s">
        <v>344</v>
      </c>
      <c r="ES17" s="1" t="s">
        <v>344</v>
      </c>
      <c r="ET17" s="1" t="s">
        <v>344</v>
      </c>
      <c r="EU17" s="1" t="s">
        <v>344</v>
      </c>
      <c r="EV17" s="1" t="s">
        <v>344</v>
      </c>
      <c r="EW17" s="1" t="s">
        <v>344</v>
      </c>
      <c r="EX17" s="1" t="s">
        <v>344</v>
      </c>
      <c r="EY17" s="1" t="s">
        <v>344</v>
      </c>
      <c r="EZ17" s="1" t="s">
        <v>344</v>
      </c>
      <c r="FA17" s="1" t="s">
        <v>344</v>
      </c>
      <c r="FB17" s="1" t="s">
        <v>344</v>
      </c>
      <c r="FC17" s="1" t="s">
        <v>344</v>
      </c>
      <c r="FD17" s="1" t="s">
        <v>344</v>
      </c>
      <c r="FE17" s="1" t="s">
        <v>344</v>
      </c>
      <c r="FF17" s="1" t="s">
        <v>344</v>
      </c>
      <c r="FG17" s="1" t="s">
        <v>344</v>
      </c>
    </row>
    <row r="18" spans="1:163">
      <c r="A18" s="1" t="s">
        <v>353</v>
      </c>
      <c r="B18" s="1" t="s">
        <v>344</v>
      </c>
      <c r="C18" s="1" t="s">
        <v>344</v>
      </c>
      <c r="D18" s="1" t="s">
        <v>344</v>
      </c>
      <c r="E18" s="1" t="s">
        <v>344</v>
      </c>
      <c r="F18" s="1" t="s">
        <v>344</v>
      </c>
      <c r="G18" s="1" t="s">
        <v>344</v>
      </c>
      <c r="H18" s="1" t="s">
        <v>344</v>
      </c>
      <c r="I18" s="1" t="s">
        <v>344</v>
      </c>
      <c r="J18" s="1" t="s">
        <v>344</v>
      </c>
      <c r="K18" s="1" t="s">
        <v>344</v>
      </c>
      <c r="L18" s="1" t="s">
        <v>344</v>
      </c>
      <c r="M18" s="1" t="s">
        <v>344</v>
      </c>
      <c r="N18" s="1" t="s">
        <v>344</v>
      </c>
      <c r="O18" s="1" t="s">
        <v>344</v>
      </c>
      <c r="P18" s="1" t="s">
        <v>344</v>
      </c>
      <c r="Q18" s="1" t="s">
        <v>344</v>
      </c>
      <c r="R18" s="1" t="s">
        <v>344</v>
      </c>
      <c r="S18" s="1" t="s">
        <v>344</v>
      </c>
      <c r="T18" s="1" t="s">
        <v>344</v>
      </c>
      <c r="U18" s="1" t="s">
        <v>344</v>
      </c>
      <c r="V18" s="1" t="s">
        <v>344</v>
      </c>
      <c r="W18" s="1" t="s">
        <v>344</v>
      </c>
      <c r="X18" s="1" t="s">
        <v>344</v>
      </c>
      <c r="Y18" s="1" t="s">
        <v>344</v>
      </c>
      <c r="Z18" s="1" t="s">
        <v>344</v>
      </c>
      <c r="AA18" s="1" t="s">
        <v>344</v>
      </c>
      <c r="AB18" s="1" t="s">
        <v>344</v>
      </c>
      <c r="AC18" s="1" t="s">
        <v>344</v>
      </c>
      <c r="AD18" s="1" t="s">
        <v>344</v>
      </c>
      <c r="AE18" s="1" t="s">
        <v>344</v>
      </c>
      <c r="AF18" s="1" t="s">
        <v>344</v>
      </c>
      <c r="AG18" s="1" t="s">
        <v>344</v>
      </c>
      <c r="AH18" s="1" t="s">
        <v>344</v>
      </c>
      <c r="AI18" s="1" t="s">
        <v>344</v>
      </c>
      <c r="AJ18" s="1" t="s">
        <v>344</v>
      </c>
      <c r="AK18" s="1" t="s">
        <v>344</v>
      </c>
      <c r="AL18" s="1" t="s">
        <v>344</v>
      </c>
      <c r="AM18" s="1" t="s">
        <v>344</v>
      </c>
      <c r="AN18" s="1" t="s">
        <v>344</v>
      </c>
      <c r="AO18" s="1" t="s">
        <v>344</v>
      </c>
      <c r="AP18" s="1" t="s">
        <v>344</v>
      </c>
      <c r="AQ18" s="1" t="s">
        <v>344</v>
      </c>
      <c r="AR18" s="1" t="s">
        <v>344</v>
      </c>
      <c r="AS18" s="1" t="s">
        <v>344</v>
      </c>
      <c r="AT18" s="1" t="s">
        <v>344</v>
      </c>
      <c r="AU18" s="1" t="s">
        <v>344</v>
      </c>
      <c r="AV18" s="1" t="s">
        <v>344</v>
      </c>
      <c r="AW18" s="1" t="s">
        <v>344</v>
      </c>
      <c r="AX18" s="1" t="s">
        <v>344</v>
      </c>
      <c r="AY18" s="1" t="s">
        <v>344</v>
      </c>
      <c r="AZ18" s="1" t="s">
        <v>344</v>
      </c>
      <c r="BA18" s="1" t="s">
        <v>344</v>
      </c>
      <c r="BB18" s="1" t="s">
        <v>344</v>
      </c>
      <c r="BC18" s="1" t="s">
        <v>344</v>
      </c>
      <c r="BD18" s="1" t="s">
        <v>344</v>
      </c>
      <c r="BE18" s="1" t="s">
        <v>344</v>
      </c>
      <c r="BF18" s="1" t="s">
        <v>344</v>
      </c>
      <c r="BG18" s="1" t="s">
        <v>344</v>
      </c>
      <c r="BH18" s="1" t="s">
        <v>344</v>
      </c>
      <c r="BI18" s="1" t="s">
        <v>344</v>
      </c>
      <c r="BJ18" s="1" t="s">
        <v>344</v>
      </c>
      <c r="BK18" s="1" t="s">
        <v>344</v>
      </c>
      <c r="BL18" s="1" t="s">
        <v>344</v>
      </c>
      <c r="BM18" s="1" t="s">
        <v>344</v>
      </c>
      <c r="BN18" s="1" t="s">
        <v>344</v>
      </c>
      <c r="BO18" s="1" t="s">
        <v>344</v>
      </c>
      <c r="BP18" s="1" t="s">
        <v>344</v>
      </c>
      <c r="BQ18" s="1" t="s">
        <v>344</v>
      </c>
      <c r="BR18" s="1" t="s">
        <v>344</v>
      </c>
      <c r="BS18" s="1" t="s">
        <v>344</v>
      </c>
      <c r="BT18" s="1" t="s">
        <v>344</v>
      </c>
      <c r="BU18" s="1" t="s">
        <v>344</v>
      </c>
      <c r="BV18" s="1" t="s">
        <v>344</v>
      </c>
      <c r="BW18" s="1" t="s">
        <v>344</v>
      </c>
      <c r="BX18" s="1" t="s">
        <v>344</v>
      </c>
      <c r="BY18" s="1" t="s">
        <v>344</v>
      </c>
      <c r="BZ18" s="1" t="s">
        <v>344</v>
      </c>
      <c r="CA18" s="1" t="s">
        <v>344</v>
      </c>
      <c r="CB18" s="1" t="s">
        <v>344</v>
      </c>
      <c r="CC18" s="1" t="s">
        <v>344</v>
      </c>
      <c r="CD18" s="1" t="s">
        <v>344</v>
      </c>
      <c r="CE18" s="1" t="s">
        <v>344</v>
      </c>
      <c r="CF18" s="1" t="s">
        <v>344</v>
      </c>
      <c r="CG18" s="1" t="s">
        <v>344</v>
      </c>
      <c r="CH18" s="1" t="s">
        <v>344</v>
      </c>
      <c r="CI18" s="1" t="s">
        <v>344</v>
      </c>
      <c r="CJ18" s="1" t="s">
        <v>344</v>
      </c>
      <c r="CK18" s="1" t="s">
        <v>344</v>
      </c>
      <c r="CL18" s="1" t="s">
        <v>344</v>
      </c>
      <c r="CM18" s="1" t="s">
        <v>344</v>
      </c>
      <c r="CN18" s="1" t="s">
        <v>344</v>
      </c>
      <c r="CO18" s="1" t="s">
        <v>344</v>
      </c>
      <c r="CP18" s="1" t="s">
        <v>344</v>
      </c>
      <c r="CQ18" s="1" t="s">
        <v>344</v>
      </c>
      <c r="CR18" s="1" t="s">
        <v>344</v>
      </c>
      <c r="CS18" s="1" t="s">
        <v>344</v>
      </c>
      <c r="CT18" s="1" t="s">
        <v>344</v>
      </c>
      <c r="CU18" s="1" t="s">
        <v>344</v>
      </c>
      <c r="CV18" s="1" t="s">
        <v>344</v>
      </c>
      <c r="CW18" s="1" t="s">
        <v>344</v>
      </c>
      <c r="CX18" s="1" t="s">
        <v>344</v>
      </c>
      <c r="CY18" s="1" t="s">
        <v>344</v>
      </c>
      <c r="CZ18" s="1" t="s">
        <v>344</v>
      </c>
      <c r="DA18" s="1" t="s">
        <v>344</v>
      </c>
      <c r="DB18" s="1" t="s">
        <v>344</v>
      </c>
      <c r="DC18" s="1" t="s">
        <v>344</v>
      </c>
      <c r="DD18" s="1" t="s">
        <v>344</v>
      </c>
      <c r="DE18" s="1" t="s">
        <v>344</v>
      </c>
      <c r="DF18" s="1" t="s">
        <v>344</v>
      </c>
      <c r="DG18" s="1" t="s">
        <v>344</v>
      </c>
      <c r="DH18" s="1" t="s">
        <v>344</v>
      </c>
      <c r="DI18" s="1" t="s">
        <v>344</v>
      </c>
      <c r="DJ18" s="1" t="s">
        <v>344</v>
      </c>
      <c r="DK18" s="1" t="s">
        <v>344</v>
      </c>
      <c r="DL18" s="1" t="s">
        <v>344</v>
      </c>
      <c r="DM18" s="1" t="s">
        <v>344</v>
      </c>
      <c r="DN18" s="1" t="s">
        <v>344</v>
      </c>
      <c r="DO18" s="1" t="s">
        <v>344</v>
      </c>
      <c r="DP18" s="1" t="s">
        <v>344</v>
      </c>
      <c r="DQ18" s="1" t="s">
        <v>344</v>
      </c>
      <c r="DR18" s="1" t="s">
        <v>344</v>
      </c>
      <c r="DS18" s="1" t="s">
        <v>344</v>
      </c>
      <c r="DT18" s="1" t="s">
        <v>344</v>
      </c>
      <c r="DU18" s="1" t="s">
        <v>344</v>
      </c>
      <c r="DV18" s="1" t="s">
        <v>344</v>
      </c>
      <c r="DW18" s="1" t="s">
        <v>344</v>
      </c>
      <c r="DX18" s="1" t="s">
        <v>344</v>
      </c>
      <c r="DY18" s="1" t="s">
        <v>344</v>
      </c>
      <c r="DZ18" s="1" t="s">
        <v>344</v>
      </c>
      <c r="EA18" s="1" t="s">
        <v>344</v>
      </c>
      <c r="EB18" s="1" t="s">
        <v>344</v>
      </c>
      <c r="EC18" s="1" t="s">
        <v>344</v>
      </c>
      <c r="ED18" s="1" t="s">
        <v>344</v>
      </c>
      <c r="EE18" s="1" t="s">
        <v>344</v>
      </c>
      <c r="EF18" s="1" t="s">
        <v>344</v>
      </c>
      <c r="EG18" s="1" t="s">
        <v>344</v>
      </c>
      <c r="EH18" s="1" t="s">
        <v>344</v>
      </c>
      <c r="EI18" s="1" t="s">
        <v>344</v>
      </c>
      <c r="EJ18" s="1" t="s">
        <v>344</v>
      </c>
      <c r="EK18" s="1" t="s">
        <v>344</v>
      </c>
      <c r="EL18" s="1" t="s">
        <v>344</v>
      </c>
      <c r="EM18" s="1" t="s">
        <v>344</v>
      </c>
      <c r="EN18" s="1" t="s">
        <v>344</v>
      </c>
      <c r="EO18" s="1" t="s">
        <v>344</v>
      </c>
      <c r="EP18" s="1" t="s">
        <v>344</v>
      </c>
      <c r="EQ18" s="1" t="s">
        <v>344</v>
      </c>
      <c r="ER18" s="1" t="s">
        <v>344</v>
      </c>
      <c r="ES18" s="1" t="s">
        <v>344</v>
      </c>
      <c r="ET18" s="1" t="s">
        <v>344</v>
      </c>
      <c r="EU18" s="1" t="s">
        <v>344</v>
      </c>
      <c r="EV18" s="1" t="s">
        <v>344</v>
      </c>
      <c r="EW18" s="1" t="s">
        <v>344</v>
      </c>
      <c r="EX18" s="1" t="s">
        <v>344</v>
      </c>
      <c r="EY18" s="1" t="s">
        <v>344</v>
      </c>
      <c r="EZ18" s="1" t="s">
        <v>344</v>
      </c>
      <c r="FA18" s="1" t="s">
        <v>344</v>
      </c>
      <c r="FB18" s="1" t="s">
        <v>344</v>
      </c>
      <c r="FC18" s="1" t="s">
        <v>344</v>
      </c>
      <c r="FD18" s="1" t="s">
        <v>344</v>
      </c>
      <c r="FE18" s="1" t="s">
        <v>344</v>
      </c>
      <c r="FF18" s="1" t="s">
        <v>344</v>
      </c>
      <c r="FG18" s="1" t="s">
        <v>344</v>
      </c>
    </row>
    <row r="19" spans="1:163">
      <c r="A19" s="1" t="s">
        <v>354</v>
      </c>
      <c r="B19" s="1" t="s">
        <v>355</v>
      </c>
      <c r="C19" s="1" t="s">
        <v>355</v>
      </c>
      <c r="D19" s="1" t="s">
        <v>355</v>
      </c>
      <c r="E19" s="1" t="s">
        <v>355</v>
      </c>
      <c r="F19" s="1" t="s">
        <v>355</v>
      </c>
      <c r="G19" s="1" t="s">
        <v>355</v>
      </c>
      <c r="H19" s="1" t="s">
        <v>355</v>
      </c>
      <c r="I19" s="1" t="s">
        <v>355</v>
      </c>
      <c r="J19" s="1" t="s">
        <v>355</v>
      </c>
      <c r="K19" s="1" t="s">
        <v>355</v>
      </c>
      <c r="L19" s="1" t="s">
        <v>355</v>
      </c>
      <c r="M19" s="1" t="s">
        <v>355</v>
      </c>
      <c r="N19" s="1" t="s">
        <v>355</v>
      </c>
      <c r="O19" s="1" t="s">
        <v>355</v>
      </c>
      <c r="P19" s="1" t="s">
        <v>355</v>
      </c>
      <c r="Q19" s="1" t="s">
        <v>355</v>
      </c>
      <c r="R19" s="1" t="s">
        <v>355</v>
      </c>
      <c r="S19" s="1" t="s">
        <v>355</v>
      </c>
      <c r="T19" s="1" t="s">
        <v>355</v>
      </c>
      <c r="U19" s="1" t="s">
        <v>355</v>
      </c>
      <c r="V19" s="1" t="s">
        <v>355</v>
      </c>
      <c r="W19" s="1" t="s">
        <v>355</v>
      </c>
      <c r="X19" s="1" t="s">
        <v>355</v>
      </c>
      <c r="Y19" s="1" t="s">
        <v>355</v>
      </c>
      <c r="Z19" s="1" t="s">
        <v>355</v>
      </c>
      <c r="AA19" s="1" t="s">
        <v>355</v>
      </c>
      <c r="AB19" s="1" t="s">
        <v>355</v>
      </c>
      <c r="AC19" s="1" t="s">
        <v>355</v>
      </c>
      <c r="AD19" s="1" t="s">
        <v>355</v>
      </c>
      <c r="AE19" s="1" t="s">
        <v>355</v>
      </c>
      <c r="AF19" s="1" t="s">
        <v>355</v>
      </c>
      <c r="AG19" s="1" t="s">
        <v>355</v>
      </c>
      <c r="AH19" s="1" t="s">
        <v>355</v>
      </c>
      <c r="AI19" s="1" t="s">
        <v>355</v>
      </c>
      <c r="AJ19" s="1" t="s">
        <v>355</v>
      </c>
      <c r="AK19" s="1" t="s">
        <v>355</v>
      </c>
      <c r="AL19" s="1" t="s">
        <v>355</v>
      </c>
      <c r="AM19" s="1" t="s">
        <v>355</v>
      </c>
      <c r="AN19" s="1" t="s">
        <v>355</v>
      </c>
      <c r="AO19" s="1" t="s">
        <v>355</v>
      </c>
      <c r="AP19" s="1" t="s">
        <v>355</v>
      </c>
      <c r="AQ19" s="1" t="s">
        <v>355</v>
      </c>
      <c r="AR19" s="1" t="s">
        <v>355</v>
      </c>
      <c r="AS19" s="1" t="s">
        <v>355</v>
      </c>
      <c r="AT19" s="1" t="s">
        <v>355</v>
      </c>
      <c r="AU19" s="1" t="s">
        <v>355</v>
      </c>
      <c r="AV19" s="1" t="s">
        <v>355</v>
      </c>
      <c r="AW19" s="1" t="s">
        <v>355</v>
      </c>
      <c r="AX19" s="1" t="s">
        <v>355</v>
      </c>
      <c r="AY19" s="1" t="s">
        <v>355</v>
      </c>
      <c r="AZ19" s="1" t="s">
        <v>355</v>
      </c>
      <c r="BA19" s="1" t="s">
        <v>355</v>
      </c>
      <c r="BB19" s="1" t="s">
        <v>355</v>
      </c>
      <c r="BC19" s="1" t="s">
        <v>355</v>
      </c>
      <c r="BD19" s="1" t="s">
        <v>355</v>
      </c>
      <c r="BE19" s="1" t="s">
        <v>355</v>
      </c>
      <c r="BF19" s="1" t="s">
        <v>355</v>
      </c>
      <c r="BG19" s="1" t="s">
        <v>355</v>
      </c>
      <c r="BH19" s="1" t="s">
        <v>355</v>
      </c>
      <c r="BI19" s="1" t="s">
        <v>355</v>
      </c>
      <c r="BJ19" s="1" t="s">
        <v>355</v>
      </c>
      <c r="BK19" s="1" t="s">
        <v>355</v>
      </c>
      <c r="BL19" s="1" t="s">
        <v>355</v>
      </c>
      <c r="BM19" s="1" t="s">
        <v>355</v>
      </c>
      <c r="BN19" s="1" t="s">
        <v>355</v>
      </c>
      <c r="BO19" s="1" t="s">
        <v>355</v>
      </c>
      <c r="BP19" s="1" t="s">
        <v>355</v>
      </c>
      <c r="BQ19" s="1" t="s">
        <v>355</v>
      </c>
      <c r="BR19" s="1" t="s">
        <v>355</v>
      </c>
      <c r="BS19" s="1" t="s">
        <v>355</v>
      </c>
      <c r="BT19" s="1" t="s">
        <v>355</v>
      </c>
      <c r="BU19" s="1" t="s">
        <v>355</v>
      </c>
      <c r="BV19" s="1" t="s">
        <v>355</v>
      </c>
      <c r="BW19" s="1" t="s">
        <v>355</v>
      </c>
      <c r="BX19" s="1" t="s">
        <v>355</v>
      </c>
      <c r="BY19" s="1" t="s">
        <v>355</v>
      </c>
      <c r="BZ19" s="1" t="s">
        <v>355</v>
      </c>
      <c r="CA19" s="1" t="s">
        <v>355</v>
      </c>
      <c r="CB19" s="1" t="s">
        <v>355</v>
      </c>
      <c r="CC19" s="1" t="s">
        <v>355</v>
      </c>
      <c r="CD19" s="1" t="s">
        <v>355</v>
      </c>
      <c r="CE19" s="1" t="s">
        <v>355</v>
      </c>
      <c r="CF19" s="1" t="s">
        <v>355</v>
      </c>
      <c r="CG19" s="1" t="s">
        <v>355</v>
      </c>
      <c r="CH19" s="1" t="s">
        <v>355</v>
      </c>
      <c r="CI19" s="1" t="s">
        <v>355</v>
      </c>
      <c r="CJ19" s="1" t="s">
        <v>355</v>
      </c>
      <c r="CK19" s="1" t="s">
        <v>355</v>
      </c>
      <c r="CL19" s="1" t="s">
        <v>355</v>
      </c>
      <c r="CM19" s="1" t="s">
        <v>355</v>
      </c>
      <c r="CN19" s="1" t="s">
        <v>355</v>
      </c>
      <c r="CO19" s="1" t="s">
        <v>355</v>
      </c>
      <c r="CP19" s="1" t="s">
        <v>355</v>
      </c>
      <c r="CQ19" s="1" t="s">
        <v>355</v>
      </c>
      <c r="CR19" s="1" t="s">
        <v>355</v>
      </c>
      <c r="CS19" s="1" t="s">
        <v>355</v>
      </c>
      <c r="CT19" s="1" t="s">
        <v>355</v>
      </c>
      <c r="CU19" s="1" t="s">
        <v>355</v>
      </c>
      <c r="CV19" s="1" t="s">
        <v>355</v>
      </c>
      <c r="CW19" s="1" t="s">
        <v>355</v>
      </c>
      <c r="CX19" s="1" t="s">
        <v>355</v>
      </c>
      <c r="CY19" s="1" t="s">
        <v>355</v>
      </c>
      <c r="CZ19" s="1" t="s">
        <v>355</v>
      </c>
      <c r="DA19" s="1" t="s">
        <v>355</v>
      </c>
      <c r="DB19" s="1" t="s">
        <v>355</v>
      </c>
      <c r="DC19" s="1" t="s">
        <v>355</v>
      </c>
      <c r="DD19" s="1" t="s">
        <v>355</v>
      </c>
      <c r="DE19" s="1" t="s">
        <v>355</v>
      </c>
      <c r="DF19" s="1" t="s">
        <v>355</v>
      </c>
      <c r="DG19" s="1" t="s">
        <v>355</v>
      </c>
      <c r="DH19" s="1" t="s">
        <v>355</v>
      </c>
      <c r="DI19" s="1" t="s">
        <v>355</v>
      </c>
      <c r="DJ19" s="1" t="s">
        <v>355</v>
      </c>
      <c r="DK19" s="1" t="s">
        <v>355</v>
      </c>
      <c r="DL19" s="1" t="s">
        <v>355</v>
      </c>
      <c r="DM19" s="1" t="s">
        <v>355</v>
      </c>
      <c r="DN19" s="1" t="s">
        <v>355</v>
      </c>
      <c r="DO19" s="1" t="s">
        <v>355</v>
      </c>
      <c r="DP19" s="1" t="s">
        <v>355</v>
      </c>
      <c r="DQ19" s="1" t="s">
        <v>355</v>
      </c>
      <c r="DR19" s="1" t="s">
        <v>355</v>
      </c>
      <c r="DS19" s="1" t="s">
        <v>355</v>
      </c>
      <c r="DT19" s="1" t="s">
        <v>355</v>
      </c>
      <c r="DU19" s="1" t="s">
        <v>355</v>
      </c>
      <c r="DV19" s="1" t="s">
        <v>355</v>
      </c>
      <c r="DW19" s="1" t="s">
        <v>355</v>
      </c>
      <c r="DX19" s="1" t="s">
        <v>355</v>
      </c>
      <c r="DY19" s="1" t="s">
        <v>355</v>
      </c>
      <c r="DZ19" s="1" t="s">
        <v>355</v>
      </c>
      <c r="EA19" s="1" t="s">
        <v>355</v>
      </c>
      <c r="EB19" s="1" t="s">
        <v>355</v>
      </c>
      <c r="EC19" s="1" t="s">
        <v>355</v>
      </c>
      <c r="ED19" s="1" t="s">
        <v>355</v>
      </c>
      <c r="EE19" s="1" t="s">
        <v>355</v>
      </c>
      <c r="EF19" s="1" t="s">
        <v>355</v>
      </c>
      <c r="EG19" s="1" t="s">
        <v>355</v>
      </c>
      <c r="EH19" s="1" t="s">
        <v>355</v>
      </c>
      <c r="EI19" s="1" t="s">
        <v>355</v>
      </c>
      <c r="EJ19" s="1" t="s">
        <v>355</v>
      </c>
      <c r="EK19" s="1" t="s">
        <v>355</v>
      </c>
      <c r="EL19" s="1" t="s">
        <v>355</v>
      </c>
      <c r="EM19" s="1" t="s">
        <v>355</v>
      </c>
      <c r="EN19" s="1" t="s">
        <v>355</v>
      </c>
      <c r="EO19" s="1" t="s">
        <v>355</v>
      </c>
      <c r="EP19" s="1" t="s">
        <v>355</v>
      </c>
      <c r="EQ19" s="1" t="s">
        <v>355</v>
      </c>
      <c r="ER19" s="1" t="s">
        <v>355</v>
      </c>
      <c r="ES19" s="1" t="s">
        <v>355</v>
      </c>
      <c r="ET19" s="1" t="s">
        <v>355</v>
      </c>
      <c r="EU19" s="1" t="s">
        <v>355</v>
      </c>
      <c r="EV19" s="1" t="s">
        <v>355</v>
      </c>
      <c r="EW19" s="1" t="s">
        <v>355</v>
      </c>
      <c r="EX19" s="1" t="s">
        <v>355</v>
      </c>
      <c r="EY19" s="1" t="s">
        <v>355</v>
      </c>
      <c r="EZ19" s="1" t="s">
        <v>355</v>
      </c>
      <c r="FA19" s="1" t="s">
        <v>355</v>
      </c>
      <c r="FB19" s="1" t="s">
        <v>355</v>
      </c>
      <c r="FC19" s="1" t="s">
        <v>355</v>
      </c>
      <c r="FD19" s="1" t="s">
        <v>355</v>
      </c>
      <c r="FE19" s="1" t="s">
        <v>355</v>
      </c>
      <c r="FF19" s="1" t="s">
        <v>355</v>
      </c>
      <c r="FG19" s="1" t="s">
        <v>355</v>
      </c>
    </row>
    <row r="20" spans="1:163">
      <c r="A20" s="1" t="s">
        <v>356</v>
      </c>
      <c r="B20" s="1" t="s">
        <v>357</v>
      </c>
      <c r="C20" s="1" t="s">
        <v>357</v>
      </c>
      <c r="D20" s="1" t="s">
        <v>357</v>
      </c>
      <c r="E20" s="1" t="s">
        <v>357</v>
      </c>
      <c r="F20" s="1" t="s">
        <v>357</v>
      </c>
      <c r="G20" s="1" t="s">
        <v>357</v>
      </c>
      <c r="H20" s="1" t="s">
        <v>357</v>
      </c>
      <c r="I20" s="1" t="s">
        <v>357</v>
      </c>
      <c r="J20" s="1" t="s">
        <v>357</v>
      </c>
      <c r="K20" s="1" t="s">
        <v>357</v>
      </c>
      <c r="L20" s="1" t="s">
        <v>357</v>
      </c>
      <c r="M20" s="1" t="s">
        <v>357</v>
      </c>
      <c r="N20" s="1" t="s">
        <v>357</v>
      </c>
      <c r="O20" s="1" t="s">
        <v>357</v>
      </c>
      <c r="P20" s="1" t="s">
        <v>357</v>
      </c>
      <c r="Q20" s="1" t="s">
        <v>357</v>
      </c>
      <c r="R20" s="1" t="s">
        <v>357</v>
      </c>
      <c r="S20" s="1" t="s">
        <v>357</v>
      </c>
      <c r="T20" s="1" t="s">
        <v>357</v>
      </c>
      <c r="U20" s="1" t="s">
        <v>357</v>
      </c>
      <c r="V20" s="1" t="s">
        <v>357</v>
      </c>
      <c r="W20" s="1" t="s">
        <v>357</v>
      </c>
      <c r="X20" s="1" t="s">
        <v>357</v>
      </c>
      <c r="Y20" s="1" t="s">
        <v>357</v>
      </c>
      <c r="Z20" s="1" t="s">
        <v>357</v>
      </c>
      <c r="AA20" s="1" t="s">
        <v>357</v>
      </c>
      <c r="AB20" s="1" t="s">
        <v>357</v>
      </c>
      <c r="AC20" s="1" t="s">
        <v>357</v>
      </c>
      <c r="AD20" s="1" t="s">
        <v>357</v>
      </c>
      <c r="AE20" s="1" t="s">
        <v>357</v>
      </c>
      <c r="AF20" s="1" t="s">
        <v>357</v>
      </c>
      <c r="AG20" s="1" t="s">
        <v>357</v>
      </c>
      <c r="AH20" s="1" t="s">
        <v>357</v>
      </c>
      <c r="AI20" s="1" t="s">
        <v>357</v>
      </c>
      <c r="AJ20" s="1" t="s">
        <v>357</v>
      </c>
      <c r="AK20" s="1" t="s">
        <v>357</v>
      </c>
      <c r="AL20" s="1" t="s">
        <v>357</v>
      </c>
      <c r="AM20" s="1" t="s">
        <v>357</v>
      </c>
      <c r="AN20" s="1" t="s">
        <v>357</v>
      </c>
      <c r="AO20" s="1" t="s">
        <v>357</v>
      </c>
      <c r="AP20" s="1" t="s">
        <v>357</v>
      </c>
      <c r="AQ20" s="1" t="s">
        <v>357</v>
      </c>
      <c r="AR20" s="1" t="s">
        <v>357</v>
      </c>
      <c r="AS20" s="1" t="s">
        <v>357</v>
      </c>
      <c r="AT20" s="1" t="s">
        <v>357</v>
      </c>
      <c r="AU20" s="1" t="s">
        <v>357</v>
      </c>
      <c r="AV20" s="1" t="s">
        <v>357</v>
      </c>
      <c r="AW20" s="1" t="s">
        <v>357</v>
      </c>
      <c r="AX20" s="1" t="s">
        <v>357</v>
      </c>
      <c r="AY20" s="1" t="s">
        <v>357</v>
      </c>
      <c r="AZ20" s="1" t="s">
        <v>357</v>
      </c>
      <c r="BA20" s="1" t="s">
        <v>357</v>
      </c>
      <c r="BB20" s="1" t="s">
        <v>357</v>
      </c>
      <c r="BC20" s="1" t="s">
        <v>357</v>
      </c>
      <c r="BD20" s="1" t="s">
        <v>357</v>
      </c>
      <c r="BE20" s="1" t="s">
        <v>357</v>
      </c>
      <c r="BF20" s="1" t="s">
        <v>357</v>
      </c>
      <c r="BG20" s="1" t="s">
        <v>357</v>
      </c>
      <c r="BH20" s="1" t="s">
        <v>357</v>
      </c>
      <c r="BI20" s="1" t="s">
        <v>357</v>
      </c>
      <c r="BJ20" s="1" t="s">
        <v>357</v>
      </c>
      <c r="BK20" s="1" t="s">
        <v>357</v>
      </c>
      <c r="BL20" s="1" t="s">
        <v>357</v>
      </c>
      <c r="BM20" s="1" t="s">
        <v>357</v>
      </c>
      <c r="BN20" s="1" t="s">
        <v>357</v>
      </c>
      <c r="BO20" s="1" t="s">
        <v>357</v>
      </c>
      <c r="BP20" s="1" t="s">
        <v>357</v>
      </c>
      <c r="BQ20" s="1" t="s">
        <v>357</v>
      </c>
      <c r="BR20" s="1" t="s">
        <v>357</v>
      </c>
      <c r="BS20" s="1" t="s">
        <v>357</v>
      </c>
      <c r="BT20" s="1" t="s">
        <v>357</v>
      </c>
      <c r="BU20" s="1" t="s">
        <v>357</v>
      </c>
      <c r="BV20" s="1" t="s">
        <v>357</v>
      </c>
      <c r="BW20" s="1" t="s">
        <v>357</v>
      </c>
      <c r="BX20" s="1" t="s">
        <v>357</v>
      </c>
      <c r="BY20" s="1" t="s">
        <v>357</v>
      </c>
      <c r="BZ20" s="1" t="s">
        <v>357</v>
      </c>
      <c r="CA20" s="1" t="s">
        <v>357</v>
      </c>
      <c r="CB20" s="1" t="s">
        <v>357</v>
      </c>
      <c r="CC20" s="1" t="s">
        <v>357</v>
      </c>
      <c r="CD20" s="1" t="s">
        <v>357</v>
      </c>
      <c r="CE20" s="1" t="s">
        <v>357</v>
      </c>
      <c r="CF20" s="1" t="s">
        <v>357</v>
      </c>
      <c r="CG20" s="1" t="s">
        <v>357</v>
      </c>
      <c r="CH20" s="1" t="s">
        <v>357</v>
      </c>
      <c r="CI20" s="1" t="s">
        <v>357</v>
      </c>
      <c r="CJ20" s="1" t="s">
        <v>357</v>
      </c>
      <c r="CK20" s="1" t="s">
        <v>357</v>
      </c>
      <c r="CL20" s="1" t="s">
        <v>357</v>
      </c>
      <c r="CM20" s="1" t="s">
        <v>357</v>
      </c>
      <c r="CN20" s="1" t="s">
        <v>357</v>
      </c>
      <c r="CO20" s="1" t="s">
        <v>357</v>
      </c>
      <c r="CP20" s="1" t="s">
        <v>357</v>
      </c>
      <c r="CQ20" s="1" t="s">
        <v>357</v>
      </c>
      <c r="CR20" s="1" t="s">
        <v>357</v>
      </c>
      <c r="CS20" s="1" t="s">
        <v>357</v>
      </c>
      <c r="CT20" s="1" t="s">
        <v>357</v>
      </c>
      <c r="CU20" s="1" t="s">
        <v>357</v>
      </c>
      <c r="CV20" s="1" t="s">
        <v>357</v>
      </c>
      <c r="CW20" s="1" t="s">
        <v>357</v>
      </c>
      <c r="CX20" s="1" t="s">
        <v>357</v>
      </c>
      <c r="CY20" s="1" t="s">
        <v>357</v>
      </c>
      <c r="CZ20" s="1" t="s">
        <v>357</v>
      </c>
      <c r="DA20" s="1" t="s">
        <v>357</v>
      </c>
      <c r="DB20" s="1" t="s">
        <v>357</v>
      </c>
      <c r="DC20" s="1" t="s">
        <v>357</v>
      </c>
      <c r="DD20" s="1" t="s">
        <v>357</v>
      </c>
      <c r="DE20" s="1" t="s">
        <v>357</v>
      </c>
      <c r="DF20" s="1" t="s">
        <v>357</v>
      </c>
      <c r="DG20" s="1" t="s">
        <v>357</v>
      </c>
      <c r="DH20" s="1" t="s">
        <v>357</v>
      </c>
      <c r="DI20" s="1" t="s">
        <v>357</v>
      </c>
      <c r="DJ20" s="1" t="s">
        <v>357</v>
      </c>
      <c r="DK20" s="1" t="s">
        <v>357</v>
      </c>
      <c r="DL20" s="1" t="s">
        <v>357</v>
      </c>
      <c r="DM20" s="1" t="s">
        <v>357</v>
      </c>
      <c r="DN20" s="1" t="s">
        <v>357</v>
      </c>
      <c r="DO20" s="1" t="s">
        <v>357</v>
      </c>
      <c r="DP20" s="1" t="s">
        <v>357</v>
      </c>
      <c r="DQ20" s="1" t="s">
        <v>357</v>
      </c>
      <c r="DR20" s="1" t="s">
        <v>357</v>
      </c>
      <c r="DS20" s="1" t="s">
        <v>357</v>
      </c>
      <c r="DT20" s="1" t="s">
        <v>357</v>
      </c>
      <c r="DU20" s="1" t="s">
        <v>357</v>
      </c>
      <c r="DV20" s="1" t="s">
        <v>357</v>
      </c>
      <c r="DW20" s="1" t="s">
        <v>357</v>
      </c>
      <c r="DX20" s="1" t="s">
        <v>357</v>
      </c>
      <c r="DY20" s="1" t="s">
        <v>357</v>
      </c>
      <c r="DZ20" s="1" t="s">
        <v>357</v>
      </c>
      <c r="EA20" s="1" t="s">
        <v>357</v>
      </c>
      <c r="EB20" s="1" t="s">
        <v>357</v>
      </c>
      <c r="EC20" s="1" t="s">
        <v>357</v>
      </c>
      <c r="ED20" s="1" t="s">
        <v>357</v>
      </c>
      <c r="EE20" s="1" t="s">
        <v>357</v>
      </c>
      <c r="EF20" s="1" t="s">
        <v>357</v>
      </c>
      <c r="EG20" s="1" t="s">
        <v>357</v>
      </c>
      <c r="EH20" s="1" t="s">
        <v>357</v>
      </c>
      <c r="EI20" s="1" t="s">
        <v>357</v>
      </c>
      <c r="EJ20" s="1" t="s">
        <v>357</v>
      </c>
      <c r="EK20" s="1" t="s">
        <v>357</v>
      </c>
      <c r="EL20" s="1" t="s">
        <v>357</v>
      </c>
      <c r="EM20" s="1" t="s">
        <v>357</v>
      </c>
      <c r="EN20" s="1" t="s">
        <v>357</v>
      </c>
      <c r="EO20" s="1" t="s">
        <v>357</v>
      </c>
      <c r="EP20" s="1" t="s">
        <v>357</v>
      </c>
      <c r="EQ20" s="1" t="s">
        <v>357</v>
      </c>
      <c r="ER20" s="1" t="s">
        <v>357</v>
      </c>
      <c r="ES20" s="1" t="s">
        <v>357</v>
      </c>
      <c r="ET20" s="1" t="s">
        <v>357</v>
      </c>
      <c r="EU20" s="1" t="s">
        <v>357</v>
      </c>
      <c r="EV20" s="1" t="s">
        <v>357</v>
      </c>
      <c r="EW20" s="1" t="s">
        <v>357</v>
      </c>
      <c r="EX20" s="1" t="s">
        <v>357</v>
      </c>
      <c r="EY20" s="1" t="s">
        <v>357</v>
      </c>
      <c r="EZ20" s="1" t="s">
        <v>357</v>
      </c>
      <c r="FA20" s="1" t="s">
        <v>357</v>
      </c>
      <c r="FB20" s="1" t="s">
        <v>357</v>
      </c>
      <c r="FC20" s="1" t="s">
        <v>357</v>
      </c>
      <c r="FD20" s="1" t="s">
        <v>357</v>
      </c>
      <c r="FE20" s="1" t="s">
        <v>357</v>
      </c>
      <c r="FF20" s="1" t="s">
        <v>357</v>
      </c>
      <c r="FG20" s="1" t="s">
        <v>357</v>
      </c>
    </row>
    <row r="21" spans="1:163">
      <c r="A21" s="1" t="s">
        <v>358</v>
      </c>
      <c r="B21" s="2" t="s">
        <v>359</v>
      </c>
      <c r="C21" s="1" t="s">
        <v>359</v>
      </c>
      <c r="D21" s="1" t="s">
        <v>359</v>
      </c>
      <c r="E21" s="1" t="s">
        <v>359</v>
      </c>
      <c r="F21" s="1" t="s">
        <v>359</v>
      </c>
      <c r="G21" s="1" t="s">
        <v>359</v>
      </c>
      <c r="H21" s="1" t="s">
        <v>359</v>
      </c>
      <c r="I21" s="1" t="s">
        <v>359</v>
      </c>
      <c r="J21" s="1" t="s">
        <v>359</v>
      </c>
      <c r="K21" s="1" t="s">
        <v>359</v>
      </c>
      <c r="L21" s="1" t="s">
        <v>359</v>
      </c>
      <c r="M21" s="1" t="s">
        <v>359</v>
      </c>
      <c r="N21" s="1" t="s">
        <v>359</v>
      </c>
      <c r="O21" s="1" t="s">
        <v>359</v>
      </c>
      <c r="P21" s="1" t="s">
        <v>359</v>
      </c>
      <c r="Q21" s="1" t="s">
        <v>359</v>
      </c>
      <c r="R21" s="1" t="s">
        <v>359</v>
      </c>
      <c r="S21" s="1" t="s">
        <v>359</v>
      </c>
      <c r="T21" s="1" t="s">
        <v>359</v>
      </c>
      <c r="U21" s="1" t="s">
        <v>359</v>
      </c>
      <c r="V21" s="1" t="s">
        <v>359</v>
      </c>
      <c r="W21" s="1" t="s">
        <v>359</v>
      </c>
      <c r="X21" s="1" t="s">
        <v>359</v>
      </c>
      <c r="Y21" s="1" t="s">
        <v>359</v>
      </c>
      <c r="Z21" s="1" t="s">
        <v>359</v>
      </c>
      <c r="AA21" s="1" t="s">
        <v>359</v>
      </c>
      <c r="AB21" s="1" t="s">
        <v>359</v>
      </c>
      <c r="AC21" s="1" t="s">
        <v>359</v>
      </c>
      <c r="AD21" s="1" t="s">
        <v>359</v>
      </c>
      <c r="AE21" s="1" t="s">
        <v>359</v>
      </c>
      <c r="AF21" s="1" t="s">
        <v>359</v>
      </c>
      <c r="AG21" s="1" t="s">
        <v>359</v>
      </c>
      <c r="AH21" s="1" t="s">
        <v>359</v>
      </c>
      <c r="AI21" s="1" t="s">
        <v>359</v>
      </c>
      <c r="AJ21" s="1" t="s">
        <v>359</v>
      </c>
      <c r="AK21" s="1" t="s">
        <v>359</v>
      </c>
      <c r="AL21" s="1" t="s">
        <v>359</v>
      </c>
      <c r="AM21" s="1" t="s">
        <v>359</v>
      </c>
      <c r="AN21" s="1" t="s">
        <v>359</v>
      </c>
      <c r="AO21" s="1" t="s">
        <v>359</v>
      </c>
      <c r="AP21" s="1" t="s">
        <v>359</v>
      </c>
      <c r="AQ21" s="1" t="s">
        <v>359</v>
      </c>
      <c r="AR21" s="1" t="s">
        <v>359</v>
      </c>
      <c r="AS21" s="1" t="s">
        <v>359</v>
      </c>
      <c r="AT21" s="1" t="s">
        <v>359</v>
      </c>
      <c r="AU21" s="1" t="s">
        <v>359</v>
      </c>
      <c r="AV21" s="1" t="s">
        <v>359</v>
      </c>
      <c r="AW21" s="1" t="s">
        <v>359</v>
      </c>
      <c r="AX21" s="1" t="s">
        <v>359</v>
      </c>
      <c r="AY21" s="1" t="s">
        <v>359</v>
      </c>
      <c r="AZ21" s="1" t="s">
        <v>359</v>
      </c>
      <c r="BA21" s="1" t="s">
        <v>359</v>
      </c>
      <c r="BB21" s="1" t="s">
        <v>359</v>
      </c>
      <c r="BC21" s="1" t="s">
        <v>359</v>
      </c>
      <c r="BD21" s="1" t="s">
        <v>359</v>
      </c>
      <c r="BE21" s="1" t="s">
        <v>359</v>
      </c>
      <c r="BF21" s="1" t="s">
        <v>359</v>
      </c>
      <c r="BG21" s="1" t="s">
        <v>359</v>
      </c>
      <c r="BH21" s="1" t="s">
        <v>359</v>
      </c>
      <c r="BI21" s="1" t="s">
        <v>359</v>
      </c>
      <c r="BJ21" s="1" t="s">
        <v>359</v>
      </c>
      <c r="BK21" s="1" t="s">
        <v>359</v>
      </c>
      <c r="BL21" s="1" t="s">
        <v>359</v>
      </c>
      <c r="BM21" s="1" t="s">
        <v>359</v>
      </c>
      <c r="BN21" s="1" t="s">
        <v>359</v>
      </c>
      <c r="BO21" s="1" t="s">
        <v>359</v>
      </c>
      <c r="BP21" s="1" t="s">
        <v>359</v>
      </c>
      <c r="BQ21" s="1" t="s">
        <v>359</v>
      </c>
      <c r="BR21" s="1" t="s">
        <v>359</v>
      </c>
      <c r="BS21" s="1" t="s">
        <v>359</v>
      </c>
      <c r="BT21" s="1" t="s">
        <v>359</v>
      </c>
      <c r="BU21" s="1" t="s">
        <v>359</v>
      </c>
      <c r="BV21" s="1" t="s">
        <v>359</v>
      </c>
      <c r="BW21" s="1" t="s">
        <v>359</v>
      </c>
      <c r="BX21" s="1" t="s">
        <v>359</v>
      </c>
      <c r="BY21" s="1" t="s">
        <v>359</v>
      </c>
      <c r="BZ21" s="1" t="s">
        <v>359</v>
      </c>
      <c r="CA21" s="1" t="s">
        <v>359</v>
      </c>
      <c r="CB21" s="1" t="s">
        <v>359</v>
      </c>
      <c r="CC21" s="1" t="s">
        <v>359</v>
      </c>
      <c r="CD21" s="1" t="s">
        <v>359</v>
      </c>
      <c r="CE21" s="1" t="s">
        <v>359</v>
      </c>
      <c r="CF21" s="1" t="s">
        <v>359</v>
      </c>
      <c r="CG21" s="1" t="s">
        <v>359</v>
      </c>
      <c r="CH21" s="1" t="s">
        <v>359</v>
      </c>
      <c r="CI21" s="2" t="s">
        <v>360</v>
      </c>
      <c r="CJ21" s="1" t="s">
        <v>359</v>
      </c>
      <c r="CK21" s="1" t="s">
        <v>359</v>
      </c>
      <c r="CL21" s="1" t="s">
        <v>359</v>
      </c>
      <c r="CM21" s="1" t="s">
        <v>359</v>
      </c>
      <c r="CN21" s="1" t="s">
        <v>359</v>
      </c>
      <c r="CO21" s="1" t="s">
        <v>359</v>
      </c>
      <c r="CP21" s="1" t="s">
        <v>359</v>
      </c>
      <c r="CQ21" s="1" t="s">
        <v>359</v>
      </c>
      <c r="CR21" s="1" t="s">
        <v>359</v>
      </c>
      <c r="CS21" s="1" t="s">
        <v>359</v>
      </c>
      <c r="CT21" s="1" t="s">
        <v>359</v>
      </c>
      <c r="CU21" s="1" t="s">
        <v>359</v>
      </c>
      <c r="CV21" s="1" t="s">
        <v>359</v>
      </c>
      <c r="CW21" s="1" t="s">
        <v>359</v>
      </c>
      <c r="CX21" s="1" t="s">
        <v>359</v>
      </c>
      <c r="CY21" s="1" t="s">
        <v>359</v>
      </c>
      <c r="CZ21" s="1" t="s">
        <v>359</v>
      </c>
      <c r="DA21" s="1" t="s">
        <v>359</v>
      </c>
      <c r="DB21" s="1" t="s">
        <v>359</v>
      </c>
      <c r="DC21" s="1" t="s">
        <v>359</v>
      </c>
      <c r="DD21" s="1" t="s">
        <v>359</v>
      </c>
      <c r="DE21" s="1" t="s">
        <v>359</v>
      </c>
      <c r="DF21" s="1" t="s">
        <v>359</v>
      </c>
      <c r="DG21" s="1" t="s">
        <v>359</v>
      </c>
      <c r="DH21" s="1" t="s">
        <v>359</v>
      </c>
      <c r="DI21" s="1" t="s">
        <v>359</v>
      </c>
      <c r="DJ21" s="1" t="s">
        <v>359</v>
      </c>
      <c r="DK21" s="1" t="s">
        <v>359</v>
      </c>
      <c r="DL21" s="1" t="s">
        <v>359</v>
      </c>
      <c r="DM21" s="1" t="s">
        <v>359</v>
      </c>
      <c r="DN21" s="1" t="s">
        <v>359</v>
      </c>
      <c r="DO21" s="1" t="s">
        <v>359</v>
      </c>
      <c r="DP21" s="1" t="s">
        <v>359</v>
      </c>
      <c r="DQ21" s="1" t="s">
        <v>359</v>
      </c>
      <c r="DR21" s="1" t="s">
        <v>359</v>
      </c>
      <c r="DS21" s="1" t="s">
        <v>359</v>
      </c>
      <c r="DT21" s="1" t="s">
        <v>359</v>
      </c>
      <c r="DU21" s="1" t="s">
        <v>359</v>
      </c>
      <c r="DV21" s="1" t="s">
        <v>359</v>
      </c>
      <c r="DW21" s="1" t="s">
        <v>359</v>
      </c>
      <c r="DX21" s="1" t="s">
        <v>359</v>
      </c>
      <c r="DY21" s="1" t="s">
        <v>359</v>
      </c>
      <c r="DZ21" s="1" t="s">
        <v>359</v>
      </c>
      <c r="EA21" s="1" t="s">
        <v>359</v>
      </c>
      <c r="EB21" s="1" t="s">
        <v>359</v>
      </c>
      <c r="EC21" s="1" t="s">
        <v>359</v>
      </c>
      <c r="ED21" s="1" t="s">
        <v>359</v>
      </c>
      <c r="EE21" s="1" t="s">
        <v>359</v>
      </c>
      <c r="EF21" s="1" t="s">
        <v>359</v>
      </c>
      <c r="EG21" s="1" t="s">
        <v>359</v>
      </c>
      <c r="EH21" s="1" t="s">
        <v>359</v>
      </c>
      <c r="EI21" s="1" t="s">
        <v>359</v>
      </c>
      <c r="EJ21" s="1" t="s">
        <v>359</v>
      </c>
      <c r="EK21" s="1" t="s">
        <v>359</v>
      </c>
      <c r="EL21" s="1" t="s">
        <v>359</v>
      </c>
      <c r="EM21" s="1" t="s">
        <v>359</v>
      </c>
      <c r="EN21" s="1" t="s">
        <v>359</v>
      </c>
      <c r="EO21" s="1" t="s">
        <v>359</v>
      </c>
      <c r="EP21" s="1" t="s">
        <v>359</v>
      </c>
      <c r="EQ21" s="1" t="s">
        <v>359</v>
      </c>
      <c r="ER21" s="1" t="s">
        <v>359</v>
      </c>
      <c r="ES21" s="1" t="s">
        <v>359</v>
      </c>
      <c r="ET21" s="1" t="s">
        <v>359</v>
      </c>
      <c r="EU21" s="1" t="s">
        <v>359</v>
      </c>
      <c r="EV21" s="1" t="s">
        <v>359</v>
      </c>
      <c r="EW21" s="1" t="s">
        <v>359</v>
      </c>
      <c r="EX21" s="1" t="s">
        <v>359</v>
      </c>
      <c r="EY21" s="1" t="s">
        <v>359</v>
      </c>
      <c r="EZ21" s="1" t="s">
        <v>359</v>
      </c>
      <c r="FA21" s="1" t="s">
        <v>359</v>
      </c>
      <c r="FB21" s="1" t="s">
        <v>359</v>
      </c>
      <c r="FC21" s="1" t="s">
        <v>359</v>
      </c>
      <c r="FD21" s="1" t="s">
        <v>359</v>
      </c>
      <c r="FE21" s="1" t="s">
        <v>359</v>
      </c>
      <c r="FF21" s="1" t="s">
        <v>359</v>
      </c>
      <c r="FG21" s="1" t="s">
        <v>359</v>
      </c>
    </row>
    <row r="22" spans="1:163">
      <c r="A22" s="1" t="s">
        <v>361</v>
      </c>
      <c r="B22" s="2" t="s">
        <v>362</v>
      </c>
      <c r="C22" s="1" t="s">
        <v>362</v>
      </c>
      <c r="D22" s="1" t="s">
        <v>362</v>
      </c>
      <c r="E22" s="1" t="s">
        <v>362</v>
      </c>
      <c r="F22" s="1" t="s">
        <v>362</v>
      </c>
      <c r="G22" s="1" t="s">
        <v>362</v>
      </c>
      <c r="H22" s="1" t="s">
        <v>362</v>
      </c>
      <c r="I22" s="1" t="s">
        <v>362</v>
      </c>
      <c r="J22" s="1" t="s">
        <v>362</v>
      </c>
      <c r="K22" s="1" t="s">
        <v>362</v>
      </c>
      <c r="L22" s="1" t="s">
        <v>362</v>
      </c>
      <c r="M22" s="1" t="s">
        <v>362</v>
      </c>
      <c r="N22" s="1" t="s">
        <v>362</v>
      </c>
      <c r="O22" s="1" t="s">
        <v>362</v>
      </c>
      <c r="P22" s="1" t="s">
        <v>362</v>
      </c>
      <c r="Q22" s="1" t="s">
        <v>362</v>
      </c>
      <c r="R22" s="1" t="s">
        <v>362</v>
      </c>
      <c r="S22" s="1" t="s">
        <v>362</v>
      </c>
      <c r="T22" s="1" t="s">
        <v>362</v>
      </c>
      <c r="U22" s="1" t="s">
        <v>362</v>
      </c>
      <c r="V22" s="1" t="s">
        <v>362</v>
      </c>
      <c r="W22" s="1" t="s">
        <v>362</v>
      </c>
      <c r="X22" s="1" t="s">
        <v>362</v>
      </c>
      <c r="Y22" s="1" t="s">
        <v>362</v>
      </c>
      <c r="Z22" s="1" t="s">
        <v>362</v>
      </c>
      <c r="AA22" s="1" t="s">
        <v>362</v>
      </c>
      <c r="AB22" s="1" t="s">
        <v>362</v>
      </c>
      <c r="AC22" s="1" t="s">
        <v>362</v>
      </c>
      <c r="AD22" s="1" t="s">
        <v>362</v>
      </c>
      <c r="AE22" s="1" t="s">
        <v>362</v>
      </c>
      <c r="AF22" s="1" t="s">
        <v>362</v>
      </c>
      <c r="AG22" s="1" t="s">
        <v>362</v>
      </c>
      <c r="AH22" s="1" t="s">
        <v>362</v>
      </c>
      <c r="AI22" s="1" t="s">
        <v>362</v>
      </c>
      <c r="AJ22" s="1" t="s">
        <v>362</v>
      </c>
      <c r="AK22" s="1" t="s">
        <v>362</v>
      </c>
      <c r="AL22" s="1" t="s">
        <v>362</v>
      </c>
      <c r="AM22" s="1" t="s">
        <v>362</v>
      </c>
      <c r="AN22" s="1" t="s">
        <v>362</v>
      </c>
      <c r="AO22" s="1" t="s">
        <v>362</v>
      </c>
      <c r="AP22" s="1" t="s">
        <v>362</v>
      </c>
      <c r="AQ22" s="1" t="s">
        <v>362</v>
      </c>
      <c r="AR22" s="1" t="s">
        <v>362</v>
      </c>
      <c r="AS22" s="1" t="s">
        <v>362</v>
      </c>
      <c r="AT22" s="1" t="s">
        <v>362</v>
      </c>
      <c r="AU22" s="1" t="s">
        <v>362</v>
      </c>
      <c r="AV22" s="1" t="s">
        <v>362</v>
      </c>
      <c r="AW22" s="1" t="s">
        <v>362</v>
      </c>
      <c r="AX22" s="1" t="s">
        <v>362</v>
      </c>
      <c r="AY22" s="1" t="s">
        <v>362</v>
      </c>
      <c r="AZ22" s="1" t="s">
        <v>362</v>
      </c>
      <c r="BA22" s="1" t="s">
        <v>362</v>
      </c>
      <c r="BB22" s="1" t="s">
        <v>362</v>
      </c>
      <c r="BC22" s="1" t="s">
        <v>362</v>
      </c>
      <c r="BD22" s="1" t="s">
        <v>362</v>
      </c>
      <c r="BE22" s="1" t="s">
        <v>362</v>
      </c>
      <c r="BF22" s="1" t="s">
        <v>362</v>
      </c>
      <c r="BG22" s="1" t="s">
        <v>362</v>
      </c>
      <c r="BH22" s="1" t="s">
        <v>362</v>
      </c>
      <c r="BI22" s="1" t="s">
        <v>362</v>
      </c>
      <c r="BJ22" s="1" t="s">
        <v>362</v>
      </c>
      <c r="BK22" s="1" t="s">
        <v>362</v>
      </c>
      <c r="BL22" s="1" t="s">
        <v>362</v>
      </c>
      <c r="BM22" s="1" t="s">
        <v>362</v>
      </c>
      <c r="BN22" s="1" t="s">
        <v>362</v>
      </c>
      <c r="BO22" s="1" t="s">
        <v>362</v>
      </c>
      <c r="BP22" s="1" t="s">
        <v>362</v>
      </c>
      <c r="BQ22" s="1" t="s">
        <v>362</v>
      </c>
      <c r="BR22" s="1" t="s">
        <v>362</v>
      </c>
      <c r="BS22" s="1" t="s">
        <v>362</v>
      </c>
      <c r="BT22" s="1" t="s">
        <v>362</v>
      </c>
      <c r="BU22" s="1" t="s">
        <v>362</v>
      </c>
      <c r="BV22" s="1" t="s">
        <v>362</v>
      </c>
      <c r="BW22" s="1" t="s">
        <v>362</v>
      </c>
      <c r="BX22" s="1" t="s">
        <v>362</v>
      </c>
      <c r="BY22" s="1" t="s">
        <v>362</v>
      </c>
      <c r="BZ22" s="1" t="s">
        <v>362</v>
      </c>
      <c r="CA22" s="1" t="s">
        <v>362</v>
      </c>
      <c r="CB22" s="1" t="s">
        <v>362</v>
      </c>
      <c r="CC22" s="1" t="s">
        <v>362</v>
      </c>
      <c r="CD22" s="1" t="s">
        <v>362</v>
      </c>
      <c r="CE22" s="1" t="s">
        <v>362</v>
      </c>
      <c r="CF22" s="1" t="s">
        <v>362</v>
      </c>
      <c r="CG22" s="1" t="s">
        <v>362</v>
      </c>
      <c r="CH22" s="1" t="s">
        <v>362</v>
      </c>
      <c r="CI22" s="2" t="s">
        <v>363</v>
      </c>
      <c r="CJ22" s="1" t="s">
        <v>362</v>
      </c>
      <c r="CK22" s="1" t="s">
        <v>362</v>
      </c>
      <c r="CL22" s="1" t="s">
        <v>362</v>
      </c>
      <c r="CM22" s="1" t="s">
        <v>362</v>
      </c>
      <c r="CN22" s="1" t="s">
        <v>362</v>
      </c>
      <c r="CO22" s="1" t="s">
        <v>362</v>
      </c>
      <c r="CP22" s="1" t="s">
        <v>362</v>
      </c>
      <c r="CQ22" s="1" t="s">
        <v>362</v>
      </c>
      <c r="CR22" s="1" t="s">
        <v>362</v>
      </c>
      <c r="CS22" s="1" t="s">
        <v>362</v>
      </c>
      <c r="CT22" s="1" t="s">
        <v>362</v>
      </c>
      <c r="CU22" s="1" t="s">
        <v>362</v>
      </c>
      <c r="CV22" s="1" t="s">
        <v>362</v>
      </c>
      <c r="CW22" s="1" t="s">
        <v>362</v>
      </c>
      <c r="CX22" s="1" t="s">
        <v>362</v>
      </c>
      <c r="CY22" s="1" t="s">
        <v>362</v>
      </c>
      <c r="CZ22" s="1" t="s">
        <v>362</v>
      </c>
      <c r="DA22" s="1" t="s">
        <v>362</v>
      </c>
      <c r="DB22" s="1" t="s">
        <v>362</v>
      </c>
      <c r="DC22" s="1" t="s">
        <v>362</v>
      </c>
      <c r="DD22" s="1" t="s">
        <v>362</v>
      </c>
      <c r="DE22" s="1" t="s">
        <v>362</v>
      </c>
      <c r="DF22" s="1" t="s">
        <v>362</v>
      </c>
      <c r="DG22" s="1" t="s">
        <v>362</v>
      </c>
      <c r="DH22" s="1" t="s">
        <v>362</v>
      </c>
      <c r="DI22" s="1" t="s">
        <v>362</v>
      </c>
      <c r="DJ22" s="1" t="s">
        <v>362</v>
      </c>
      <c r="DK22" s="1" t="s">
        <v>362</v>
      </c>
      <c r="DL22" s="1" t="s">
        <v>362</v>
      </c>
      <c r="DM22" s="1" t="s">
        <v>362</v>
      </c>
      <c r="DN22" s="1" t="s">
        <v>362</v>
      </c>
      <c r="DO22" s="1" t="s">
        <v>362</v>
      </c>
      <c r="DP22" s="1" t="s">
        <v>362</v>
      </c>
      <c r="DQ22" s="1" t="s">
        <v>362</v>
      </c>
      <c r="DR22" s="1" t="s">
        <v>362</v>
      </c>
      <c r="DS22" s="1" t="s">
        <v>362</v>
      </c>
      <c r="DT22" s="1" t="s">
        <v>362</v>
      </c>
      <c r="DU22" s="1" t="s">
        <v>362</v>
      </c>
      <c r="DV22" s="1" t="s">
        <v>362</v>
      </c>
      <c r="DW22" s="1" t="s">
        <v>362</v>
      </c>
      <c r="DX22" s="1" t="s">
        <v>362</v>
      </c>
      <c r="DY22" s="1" t="s">
        <v>362</v>
      </c>
      <c r="DZ22" s="1" t="s">
        <v>362</v>
      </c>
      <c r="EA22" s="1" t="s">
        <v>362</v>
      </c>
      <c r="EB22" s="1" t="s">
        <v>362</v>
      </c>
      <c r="EC22" s="1" t="s">
        <v>362</v>
      </c>
      <c r="ED22" s="1" t="s">
        <v>362</v>
      </c>
      <c r="EE22" s="1" t="s">
        <v>362</v>
      </c>
      <c r="EF22" s="1" t="s">
        <v>362</v>
      </c>
      <c r="EG22" s="1" t="s">
        <v>362</v>
      </c>
      <c r="EH22" s="1" t="s">
        <v>362</v>
      </c>
      <c r="EI22" s="1" t="s">
        <v>362</v>
      </c>
      <c r="EJ22" s="1" t="s">
        <v>362</v>
      </c>
      <c r="EK22" s="1" t="s">
        <v>362</v>
      </c>
      <c r="EL22" s="1" t="s">
        <v>362</v>
      </c>
      <c r="EM22" s="1" t="s">
        <v>362</v>
      </c>
      <c r="EN22" s="1" t="s">
        <v>362</v>
      </c>
      <c r="EO22" s="1" t="s">
        <v>362</v>
      </c>
      <c r="EP22" s="1" t="s">
        <v>362</v>
      </c>
      <c r="EQ22" s="1" t="s">
        <v>362</v>
      </c>
      <c r="ER22" s="1" t="s">
        <v>362</v>
      </c>
      <c r="ES22" s="1" t="s">
        <v>362</v>
      </c>
      <c r="ET22" s="1" t="s">
        <v>362</v>
      </c>
      <c r="EU22" s="1" t="s">
        <v>362</v>
      </c>
      <c r="EV22" s="1" t="s">
        <v>362</v>
      </c>
      <c r="EW22" s="1" t="s">
        <v>362</v>
      </c>
      <c r="EX22" s="1" t="s">
        <v>362</v>
      </c>
      <c r="EY22" s="1" t="s">
        <v>362</v>
      </c>
      <c r="EZ22" s="1" t="s">
        <v>362</v>
      </c>
      <c r="FA22" s="1" t="s">
        <v>362</v>
      </c>
      <c r="FB22" s="1" t="s">
        <v>362</v>
      </c>
      <c r="FC22" s="1" t="s">
        <v>362</v>
      </c>
      <c r="FD22" s="1" t="s">
        <v>362</v>
      </c>
      <c r="FE22" s="1" t="s">
        <v>362</v>
      </c>
      <c r="FF22" s="1" t="s">
        <v>362</v>
      </c>
      <c r="FG22" s="1" t="s">
        <v>362</v>
      </c>
    </row>
    <row r="23" spans="1:163">
      <c r="A23" s="1" t="s">
        <v>364</v>
      </c>
      <c r="B23" s="2" t="s">
        <v>365</v>
      </c>
      <c r="C23" s="2" t="s">
        <v>366</v>
      </c>
      <c r="D23" s="2" t="s">
        <v>367</v>
      </c>
      <c r="E23" s="2" t="s">
        <v>368</v>
      </c>
      <c r="F23" s="2" t="s">
        <v>369</v>
      </c>
      <c r="G23" s="2" t="s">
        <v>370</v>
      </c>
      <c r="H23" s="2" t="s">
        <v>371</v>
      </c>
      <c r="I23" s="2" t="s">
        <v>372</v>
      </c>
      <c r="J23" s="2" t="s">
        <v>373</v>
      </c>
      <c r="K23" s="2" t="s">
        <v>374</v>
      </c>
      <c r="L23" s="2" t="s">
        <v>375</v>
      </c>
      <c r="M23" s="2" t="s">
        <v>376</v>
      </c>
      <c r="N23" s="2" t="s">
        <v>377</v>
      </c>
      <c r="O23" s="2" t="s">
        <v>378</v>
      </c>
      <c r="P23" s="2" t="s">
        <v>379</v>
      </c>
      <c r="Q23" s="2" t="s">
        <v>380</v>
      </c>
      <c r="R23" s="2" t="s">
        <v>381</v>
      </c>
      <c r="S23" s="2" t="s">
        <v>382</v>
      </c>
      <c r="T23" s="2" t="s">
        <v>383</v>
      </c>
      <c r="U23" s="2" t="s">
        <v>384</v>
      </c>
      <c r="V23" s="2" t="s">
        <v>385</v>
      </c>
      <c r="W23" s="2" t="s">
        <v>386</v>
      </c>
      <c r="X23" s="2" t="s">
        <v>387</v>
      </c>
      <c r="Y23" s="2" t="s">
        <v>388</v>
      </c>
      <c r="Z23" s="2" t="s">
        <v>389</v>
      </c>
      <c r="AA23" s="2" t="s">
        <v>390</v>
      </c>
      <c r="AB23" s="2" t="s">
        <v>391</v>
      </c>
      <c r="AC23" s="2" t="s">
        <v>392</v>
      </c>
      <c r="AD23" s="2" t="s">
        <v>393</v>
      </c>
      <c r="AE23" s="2" t="s">
        <v>394</v>
      </c>
      <c r="AF23" s="2" t="s">
        <v>395</v>
      </c>
      <c r="AG23" s="2" t="s">
        <v>396</v>
      </c>
      <c r="AH23" s="2" t="s">
        <v>397</v>
      </c>
      <c r="AI23" s="2" t="s">
        <v>398</v>
      </c>
      <c r="AJ23" s="2" t="s">
        <v>399</v>
      </c>
      <c r="AK23" s="2" t="s">
        <v>400</v>
      </c>
      <c r="AL23" s="2" t="s">
        <v>401</v>
      </c>
      <c r="AM23" s="2" t="s">
        <v>402</v>
      </c>
      <c r="AN23" s="2" t="s">
        <v>402</v>
      </c>
      <c r="AO23" s="2" t="s">
        <v>402</v>
      </c>
      <c r="AP23" s="2" t="s">
        <v>403</v>
      </c>
      <c r="AQ23" s="2" t="s">
        <v>404</v>
      </c>
      <c r="AR23" s="2" t="s">
        <v>405</v>
      </c>
      <c r="AS23" s="2" t="s">
        <v>406</v>
      </c>
      <c r="AT23" s="2" t="s">
        <v>407</v>
      </c>
      <c r="AU23" s="2" t="s">
        <v>408</v>
      </c>
      <c r="AV23" s="2" t="s">
        <v>409</v>
      </c>
      <c r="AW23" s="2" t="s">
        <v>410</v>
      </c>
      <c r="AX23" s="2" t="s">
        <v>411</v>
      </c>
      <c r="AY23" s="2" t="s">
        <v>412</v>
      </c>
      <c r="AZ23" s="2" t="s">
        <v>413</v>
      </c>
      <c r="BA23" s="2" t="s">
        <v>414</v>
      </c>
      <c r="BB23" s="2" t="s">
        <v>415</v>
      </c>
      <c r="BC23" s="2" t="s">
        <v>416</v>
      </c>
      <c r="BD23" s="2" t="s">
        <v>417</v>
      </c>
      <c r="BE23" s="2" t="s">
        <v>418</v>
      </c>
      <c r="BF23" s="2" t="s">
        <v>419</v>
      </c>
      <c r="BG23" s="2" t="s">
        <v>420</v>
      </c>
      <c r="BH23" s="2" t="s">
        <v>421</v>
      </c>
      <c r="BI23" s="2" t="s">
        <v>422</v>
      </c>
      <c r="BJ23" s="2" t="s">
        <v>423</v>
      </c>
      <c r="BK23" s="2" t="s">
        <v>424</v>
      </c>
      <c r="BL23" s="2" t="s">
        <v>425</v>
      </c>
      <c r="BM23" s="2" t="s">
        <v>426</v>
      </c>
      <c r="BN23" s="2" t="s">
        <v>427</v>
      </c>
      <c r="BO23" s="2" t="s">
        <v>428</v>
      </c>
      <c r="BP23" s="2" t="s">
        <v>429</v>
      </c>
      <c r="BQ23" s="2" t="s">
        <v>430</v>
      </c>
      <c r="BR23" s="2" t="s">
        <v>431</v>
      </c>
      <c r="BS23" s="2" t="s">
        <v>432</v>
      </c>
      <c r="BT23" s="2" t="s">
        <v>433</v>
      </c>
      <c r="BU23" s="2" t="s">
        <v>434</v>
      </c>
      <c r="BV23" s="2" t="s">
        <v>435</v>
      </c>
      <c r="BW23" s="2" t="s">
        <v>436</v>
      </c>
      <c r="BX23" s="2" t="s">
        <v>437</v>
      </c>
      <c r="BY23" s="2" t="s">
        <v>438</v>
      </c>
      <c r="BZ23" s="2" t="s">
        <v>439</v>
      </c>
      <c r="CA23" s="2" t="s">
        <v>440</v>
      </c>
      <c r="CB23" s="2" t="s">
        <v>441</v>
      </c>
      <c r="CC23" s="2" t="s">
        <v>442</v>
      </c>
      <c r="CD23" s="2" t="s">
        <v>443</v>
      </c>
      <c r="CE23" s="2" t="s">
        <v>444</v>
      </c>
      <c r="CF23" s="2" t="s">
        <v>445</v>
      </c>
      <c r="CG23" s="2" t="s">
        <v>446</v>
      </c>
      <c r="CH23" s="2" t="s">
        <v>447</v>
      </c>
      <c r="CI23" s="2" t="s">
        <v>448</v>
      </c>
      <c r="CJ23" s="2" t="s">
        <v>449</v>
      </c>
      <c r="CK23" s="2" t="s">
        <v>450</v>
      </c>
      <c r="CL23" s="2" t="s">
        <v>451</v>
      </c>
      <c r="CM23" s="2" t="s">
        <v>452</v>
      </c>
      <c r="CN23" s="2" t="s">
        <v>453</v>
      </c>
      <c r="CO23" s="2" t="s">
        <v>454</v>
      </c>
      <c r="CP23" s="2" t="s">
        <v>455</v>
      </c>
      <c r="CQ23" s="2" t="s">
        <v>456</v>
      </c>
      <c r="CR23" s="2" t="s">
        <v>457</v>
      </c>
      <c r="CS23" s="2" t="s">
        <v>458</v>
      </c>
      <c r="CT23" s="2" t="s">
        <v>459</v>
      </c>
      <c r="CU23" s="2" t="s">
        <v>460</v>
      </c>
      <c r="CV23" s="2" t="s">
        <v>461</v>
      </c>
      <c r="CW23" s="2" t="s">
        <v>462</v>
      </c>
      <c r="CX23" s="2" t="s">
        <v>463</v>
      </c>
      <c r="CY23" s="2" t="s">
        <v>464</v>
      </c>
      <c r="CZ23" s="2" t="s">
        <v>465</v>
      </c>
      <c r="DA23" s="2" t="s">
        <v>466</v>
      </c>
      <c r="DB23" s="2" t="s">
        <v>467</v>
      </c>
      <c r="DC23" s="2" t="s">
        <v>468</v>
      </c>
      <c r="DD23" s="2" t="s">
        <v>469</v>
      </c>
      <c r="DE23" s="2" t="s">
        <v>470</v>
      </c>
      <c r="DF23" s="2" t="s">
        <v>471</v>
      </c>
      <c r="DG23" s="2" t="s">
        <v>472</v>
      </c>
      <c r="DH23" s="2" t="s">
        <v>473</v>
      </c>
      <c r="DI23" s="2" t="s">
        <v>474</v>
      </c>
      <c r="DJ23" s="2" t="s">
        <v>475</v>
      </c>
      <c r="DK23" s="2" t="s">
        <v>476</v>
      </c>
      <c r="DL23" s="2" t="s">
        <v>477</v>
      </c>
      <c r="DM23" s="2" t="s">
        <v>478</v>
      </c>
      <c r="DN23" s="2" t="s">
        <v>479</v>
      </c>
      <c r="DO23" s="2" t="s">
        <v>480</v>
      </c>
      <c r="DP23" s="2" t="s">
        <v>481</v>
      </c>
      <c r="DQ23" s="2" t="s">
        <v>482</v>
      </c>
      <c r="DR23" s="2" t="s">
        <v>483</v>
      </c>
      <c r="DS23" s="2" t="s">
        <v>484</v>
      </c>
      <c r="DT23" s="2" t="s">
        <v>485</v>
      </c>
      <c r="DU23" s="2" t="s">
        <v>486</v>
      </c>
      <c r="DV23" s="2" t="s">
        <v>487</v>
      </c>
      <c r="DW23" s="2" t="s">
        <v>488</v>
      </c>
      <c r="DX23" s="2" t="s">
        <v>489</v>
      </c>
      <c r="DY23" s="2" t="s">
        <v>490</v>
      </c>
      <c r="DZ23" s="2" t="s">
        <v>491</v>
      </c>
      <c r="EA23" s="2" t="s">
        <v>492</v>
      </c>
      <c r="EB23" s="2" t="s">
        <v>493</v>
      </c>
      <c r="EC23" s="2" t="s">
        <v>494</v>
      </c>
      <c r="ED23" s="2" t="s">
        <v>495</v>
      </c>
      <c r="EE23" s="2" t="s">
        <v>496</v>
      </c>
      <c r="EF23" s="2" t="s">
        <v>497</v>
      </c>
      <c r="EG23" s="2" t="s">
        <v>498</v>
      </c>
      <c r="EH23" s="2" t="s">
        <v>499</v>
      </c>
      <c r="EI23" s="2" t="s">
        <v>500</v>
      </c>
      <c r="EJ23" s="2" t="s">
        <v>501</v>
      </c>
      <c r="EK23" s="2" t="s">
        <v>502</v>
      </c>
      <c r="EL23" s="2" t="s">
        <v>503</v>
      </c>
      <c r="EM23" s="2" t="s">
        <v>504</v>
      </c>
      <c r="EN23" s="2" t="s">
        <v>505</v>
      </c>
      <c r="EO23" s="2" t="s">
        <v>506</v>
      </c>
      <c r="EP23" s="2" t="s">
        <v>507</v>
      </c>
      <c r="EQ23" s="2" t="s">
        <v>508</v>
      </c>
      <c r="ER23" s="2" t="s">
        <v>509</v>
      </c>
      <c r="ES23" s="2" t="s">
        <v>510</v>
      </c>
      <c r="ET23" s="2" t="s">
        <v>511</v>
      </c>
      <c r="EU23" s="2" t="s">
        <v>512</v>
      </c>
      <c r="EV23" s="2" t="s">
        <v>513</v>
      </c>
      <c r="EW23" s="2" t="s">
        <v>514</v>
      </c>
      <c r="EX23" s="2" t="s">
        <v>515</v>
      </c>
      <c r="EY23" s="2" t="s">
        <v>516</v>
      </c>
      <c r="EZ23" s="2" t="s">
        <v>517</v>
      </c>
      <c r="FA23" s="2" t="s">
        <v>518</v>
      </c>
      <c r="FB23" s="2" t="s">
        <v>519</v>
      </c>
      <c r="FC23" s="2" t="s">
        <v>520</v>
      </c>
      <c r="FD23" s="2" t="s">
        <v>521</v>
      </c>
      <c r="FE23" s="2" t="s">
        <v>522</v>
      </c>
      <c r="FF23" s="2" t="s">
        <v>523</v>
      </c>
      <c r="FG23" s="2" t="s">
        <v>524</v>
      </c>
    </row>
    <row r="24" spans="1:163">
      <c r="A24" s="1" t="s">
        <v>525</v>
      </c>
      <c r="CI24" s="1" t="s">
        <v>526</v>
      </c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34"/>
  <sheetViews>
    <sheetView rightToLeft="1" topLeftCell="A87" zoomScale="70" zoomScaleNormal="70" workbookViewId="0">
      <selection activeCell="I101" sqref="I101:J101"/>
    </sheetView>
  </sheetViews>
  <sheetFormatPr defaultRowHeight="14.25"/>
  <cols>
    <col min="1" max="1" width="16.75" customWidth="1"/>
    <col min="2" max="2" width="19.875" customWidth="1"/>
    <col min="3" max="3" width="13.125" customWidth="1"/>
    <col min="4" max="4" width="13.375" customWidth="1"/>
    <col min="5" max="5" width="14" customWidth="1"/>
    <col min="6" max="6" width="13.375" customWidth="1"/>
    <col min="7" max="7" width="11.125" customWidth="1"/>
    <col min="8" max="8" width="11" customWidth="1"/>
    <col min="9" max="9" width="17.375" customWidth="1"/>
    <col min="10" max="10" width="11.125" customWidth="1"/>
    <col min="11" max="11" width="16.625" customWidth="1"/>
    <col min="12" max="12" width="12.75" customWidth="1"/>
    <col min="13" max="13" width="14.25" customWidth="1"/>
    <col min="14" max="14" width="9.375" bestFit="1" customWidth="1"/>
    <col min="15" max="15" width="9.5" customWidth="1"/>
    <col min="16" max="16" width="10.25" customWidth="1"/>
    <col min="17" max="17" width="11.875" bestFit="1" customWidth="1"/>
    <col min="18" max="18" width="11.5" customWidth="1"/>
    <col min="19" max="19" width="11.125" bestFit="1" customWidth="1"/>
    <col min="22" max="22" width="10.25" customWidth="1"/>
    <col min="24" max="24" width="9" bestFit="1" customWidth="1"/>
    <col min="33" max="33" width="10" customWidth="1"/>
    <col min="35" max="35" width="10" customWidth="1"/>
  </cols>
  <sheetData>
    <row r="1" spans="1:35" ht="27" customHeight="1">
      <c r="A1" s="52" t="s">
        <v>527</v>
      </c>
      <c r="B1" s="52"/>
      <c r="C1" s="228" t="s">
        <v>528</v>
      </c>
      <c r="D1" s="212"/>
      <c r="E1" s="228" t="s">
        <v>529</v>
      </c>
      <c r="F1" s="212"/>
      <c r="G1" s="56" t="s">
        <v>530</v>
      </c>
      <c r="H1" s="52"/>
      <c r="I1" s="214" t="s">
        <v>531</v>
      </c>
      <c r="J1" s="215"/>
      <c r="K1" s="57" t="s">
        <v>532</v>
      </c>
      <c r="L1" s="219" t="s">
        <v>533</v>
      </c>
      <c r="M1" s="220"/>
      <c r="N1" s="223" t="s">
        <v>534</v>
      </c>
      <c r="O1" s="220"/>
      <c r="P1" s="223" t="s">
        <v>535</v>
      </c>
      <c r="Q1" s="220"/>
      <c r="R1" s="52" t="s">
        <v>536</v>
      </c>
      <c r="S1" s="52"/>
      <c r="U1" s="42" t="s">
        <v>537</v>
      </c>
      <c r="W1" s="42"/>
    </row>
    <row r="2" spans="1:35" ht="27" customHeight="1">
      <c r="A2" s="52" t="s">
        <v>538</v>
      </c>
      <c r="B2" s="52"/>
      <c r="C2" s="228" t="s">
        <v>539</v>
      </c>
      <c r="D2" s="212"/>
      <c r="E2" s="52" t="s">
        <v>540</v>
      </c>
      <c r="F2" s="59">
        <f>S16</f>
        <v>17.49523065655848</v>
      </c>
      <c r="G2" s="52" t="s">
        <v>541</v>
      </c>
      <c r="H2" s="60">
        <f>X3</f>
        <v>222.4</v>
      </c>
      <c r="I2" s="61" t="s">
        <v>542</v>
      </c>
      <c r="J2" s="52"/>
      <c r="K2" s="62"/>
      <c r="L2" s="221"/>
      <c r="M2" s="222"/>
      <c r="N2" s="224"/>
      <c r="O2" s="222"/>
      <c r="P2" s="224"/>
      <c r="Q2" s="222"/>
      <c r="R2" s="52" t="s">
        <v>543</v>
      </c>
      <c r="S2" s="52">
        <f>J4+N6</f>
        <v>66.623999999999995</v>
      </c>
      <c r="U2" s="8">
        <f>O3</f>
        <v>53.956834532374096</v>
      </c>
      <c r="V2" t="s">
        <v>544</v>
      </c>
      <c r="W2" t="s">
        <v>545</v>
      </c>
      <c r="X2" t="s">
        <v>546</v>
      </c>
    </row>
    <row r="3" spans="1:35" ht="27" customHeight="1">
      <c r="A3" s="63">
        <f>V5-C223</f>
        <v>296875</v>
      </c>
      <c r="B3" s="59"/>
      <c r="C3" s="52" t="s">
        <v>547</v>
      </c>
      <c r="D3" s="64">
        <f>V16</f>
        <v>20.464722267775574</v>
      </c>
      <c r="E3" s="52" t="s">
        <v>548</v>
      </c>
      <c r="F3" s="59">
        <f>S87+S88</f>
        <v>51.432113948130748</v>
      </c>
      <c r="G3" s="52" t="s">
        <v>549</v>
      </c>
      <c r="H3" s="60">
        <f>W3</f>
        <v>0</v>
      </c>
      <c r="I3" s="61" t="s">
        <v>550</v>
      </c>
      <c r="J3" s="52">
        <v>80</v>
      </c>
      <c r="K3" s="65"/>
      <c r="L3" s="226">
        <f>W3+X3+V3</f>
        <v>222.4</v>
      </c>
      <c r="M3" s="227"/>
      <c r="N3" s="217">
        <f>J8</f>
        <v>120</v>
      </c>
      <c r="O3" s="217">
        <f>J8/(L3/100)</f>
        <v>53.956834532374096</v>
      </c>
      <c r="P3" s="217">
        <f>L3-N3</f>
        <v>102.4</v>
      </c>
      <c r="Q3" s="227"/>
      <c r="R3" s="52" t="s">
        <v>551</v>
      </c>
      <c r="S3" s="59"/>
      <c r="V3">
        <v>0</v>
      </c>
      <c r="W3" s="49">
        <v>0</v>
      </c>
      <c r="X3">
        <v>222.4</v>
      </c>
      <c r="AA3" s="5"/>
    </row>
    <row r="4" spans="1:35" ht="27" customHeight="1">
      <c r="A4" s="59" t="s">
        <v>552</v>
      </c>
      <c r="B4" s="52"/>
      <c r="C4" s="52" t="s">
        <v>553</v>
      </c>
      <c r="D4" s="66">
        <f>(D3+N7)*100</f>
        <v>2046.4722267775574</v>
      </c>
      <c r="E4" s="52" t="s">
        <v>554</v>
      </c>
      <c r="F4" s="59">
        <f>S165</f>
        <v>0</v>
      </c>
      <c r="G4" s="52" t="s">
        <v>555</v>
      </c>
      <c r="H4" s="52">
        <f>F223*0.21</f>
        <v>840</v>
      </c>
      <c r="I4" s="61" t="s">
        <v>556</v>
      </c>
      <c r="J4" s="52">
        <v>40</v>
      </c>
      <c r="K4" s="65"/>
      <c r="L4" s="221"/>
      <c r="M4" s="222"/>
      <c r="N4" s="218"/>
      <c r="O4" s="218"/>
      <c r="P4" s="224"/>
      <c r="Q4" s="222"/>
      <c r="R4" s="52" t="s">
        <v>557</v>
      </c>
      <c r="S4" s="59">
        <v>0</v>
      </c>
      <c r="V4" s="9" t="s">
        <v>558</v>
      </c>
      <c r="W4" s="9" t="s">
        <v>559</v>
      </c>
      <c r="X4" s="50" t="s">
        <v>560</v>
      </c>
      <c r="AA4" s="5"/>
    </row>
    <row r="5" spans="1:35" ht="27" customHeight="1">
      <c r="A5" s="52">
        <f>(X5*A3)/1000</f>
        <v>9.6741313409714422</v>
      </c>
      <c r="B5" s="52"/>
      <c r="C5" s="52" t="s">
        <v>561</v>
      </c>
      <c r="D5" s="66">
        <f>R164</f>
        <v>4.5747049727135405</v>
      </c>
      <c r="E5" s="52" t="s">
        <v>562</v>
      </c>
      <c r="F5" s="59">
        <f>SUM(F2:F4)</f>
        <v>68.927344604689225</v>
      </c>
      <c r="G5" s="52" t="s">
        <v>563</v>
      </c>
      <c r="H5">
        <f>V3</f>
        <v>0</v>
      </c>
      <c r="I5" s="61" t="s">
        <v>564</v>
      </c>
      <c r="J5" s="52"/>
      <c r="K5" s="65"/>
      <c r="L5" s="52" t="s">
        <v>565</v>
      </c>
      <c r="M5" s="52">
        <v>6</v>
      </c>
      <c r="N5" s="52">
        <f>$P$3*M5%</f>
        <v>6.1440000000000001</v>
      </c>
      <c r="O5" s="52">
        <f>50-N5</f>
        <v>43.856000000000002</v>
      </c>
      <c r="P5" s="52" t="s">
        <v>566</v>
      </c>
      <c r="Q5" s="52"/>
      <c r="R5" s="52" t="s">
        <v>562</v>
      </c>
      <c r="S5" s="52">
        <f>SUM(S2:S4)</f>
        <v>66.623999999999995</v>
      </c>
      <c r="U5" s="52"/>
      <c r="V5" s="51">
        <v>3142401</v>
      </c>
      <c r="W5" s="49">
        <f>P3</f>
        <v>102.4</v>
      </c>
      <c r="X5" s="105">
        <f>(W5/V5)*1000</f>
        <v>3.2586547674851175E-2</v>
      </c>
      <c r="AG5" s="213"/>
      <c r="AH5" s="212"/>
      <c r="AI5" s="6"/>
    </row>
    <row r="6" spans="1:35" ht="27" customHeight="1" thickBot="1">
      <c r="A6" s="52"/>
      <c r="B6" s="52"/>
      <c r="C6" s="52" t="s">
        <v>567</v>
      </c>
      <c r="D6" s="66">
        <f>D5*100</f>
        <v>457.47049727135402</v>
      </c>
      <c r="E6" s="52"/>
      <c r="F6" s="52"/>
      <c r="G6" s="52" t="s">
        <v>562</v>
      </c>
      <c r="H6" s="112">
        <f>H2+H3+(H4)</f>
        <v>1062.4000000000001</v>
      </c>
      <c r="I6" s="61" t="s">
        <v>568</v>
      </c>
      <c r="J6" s="67">
        <v>0</v>
      </c>
      <c r="K6" s="65"/>
      <c r="L6" s="52" t="s">
        <v>569</v>
      </c>
      <c r="M6" s="52">
        <v>26</v>
      </c>
      <c r="N6" s="52">
        <f>$P$3*M6%</f>
        <v>26.624000000000002</v>
      </c>
      <c r="O6" s="59"/>
      <c r="P6" s="59"/>
      <c r="Q6" s="59"/>
      <c r="R6" s="52" t="s">
        <v>570</v>
      </c>
      <c r="S6" s="52">
        <f>S5*15.25</f>
        <v>1016.016</v>
      </c>
      <c r="AG6" s="212"/>
      <c r="AH6" s="212"/>
    </row>
    <row r="7" spans="1:35" ht="27" customHeight="1" thickBot="1">
      <c r="A7" s="52"/>
      <c r="B7" s="68" t="s">
        <v>571</v>
      </c>
      <c r="C7" s="68" t="s">
        <v>553</v>
      </c>
      <c r="D7" s="69"/>
      <c r="E7" s="52"/>
      <c r="F7" s="59"/>
      <c r="G7" s="52"/>
      <c r="H7" s="52"/>
      <c r="I7" s="70" t="s">
        <v>572</v>
      </c>
      <c r="J7" s="71"/>
      <c r="K7" s="65"/>
      <c r="L7" s="52" t="s">
        <v>573</v>
      </c>
      <c r="M7" s="52">
        <v>0</v>
      </c>
      <c r="N7" s="52">
        <f>$P$3*M7%</f>
        <v>0</v>
      </c>
      <c r="O7" s="72"/>
      <c r="P7" s="59"/>
      <c r="Q7" s="65"/>
      <c r="R7" s="52"/>
      <c r="S7" s="52"/>
      <c r="V7" s="165"/>
      <c r="AF7" s="6"/>
    </row>
    <row r="8" spans="1:35" ht="27" customHeight="1" thickBot="1">
      <c r="A8" s="52"/>
      <c r="B8" s="68" t="s">
        <v>571</v>
      </c>
      <c r="C8" s="68" t="s">
        <v>567</v>
      </c>
      <c r="D8" s="69"/>
      <c r="E8" s="52"/>
      <c r="F8" s="52"/>
      <c r="G8" s="52"/>
      <c r="H8" s="52"/>
      <c r="I8" s="61" t="s">
        <v>562</v>
      </c>
      <c r="J8" s="59">
        <f>SUM(J2:J6)+J7</f>
        <v>120</v>
      </c>
      <c r="K8" s="65"/>
      <c r="L8" s="52" t="s">
        <v>574</v>
      </c>
      <c r="M8" s="52">
        <v>68</v>
      </c>
      <c r="N8" s="59">
        <f>$P$3*M8%</f>
        <v>69.632000000000005</v>
      </c>
      <c r="O8" s="59"/>
      <c r="P8" s="59"/>
      <c r="Q8" s="73"/>
      <c r="R8" s="52"/>
      <c r="S8" s="52"/>
      <c r="AA8" s="5"/>
      <c r="AG8" s="5"/>
    </row>
    <row r="9" spans="1:35" ht="30.6" customHeight="1" thickBot="1">
      <c r="A9" s="100" t="s">
        <v>575</v>
      </c>
      <c r="B9" s="101" t="s">
        <v>576</v>
      </c>
      <c r="C9" s="102" t="s">
        <v>577</v>
      </c>
      <c r="D9" s="103" t="s">
        <v>578</v>
      </c>
      <c r="E9" s="102" t="s">
        <v>579</v>
      </c>
      <c r="F9" s="102" t="s">
        <v>555</v>
      </c>
      <c r="G9" s="58" t="s">
        <v>580</v>
      </c>
      <c r="H9" s="58" t="s">
        <v>581</v>
      </c>
      <c r="I9" s="101" t="s">
        <v>582</v>
      </c>
      <c r="J9" s="101" t="s">
        <v>583</v>
      </c>
      <c r="K9" s="101" t="s">
        <v>584</v>
      </c>
      <c r="L9" s="101" t="s">
        <v>585</v>
      </c>
      <c r="M9" s="104" t="s">
        <v>586</v>
      </c>
      <c r="N9" s="98" t="s">
        <v>587</v>
      </c>
      <c r="O9" s="54" t="s">
        <v>588</v>
      </c>
      <c r="P9" s="52"/>
      <c r="Q9" s="52"/>
      <c r="R9" s="52"/>
      <c r="S9" s="52"/>
      <c r="AG9" s="3"/>
      <c r="AH9" s="216"/>
      <c r="AI9" s="5"/>
    </row>
    <row r="10" spans="1:35" ht="27.75" customHeight="1">
      <c r="A10" s="170" t="s">
        <v>589</v>
      </c>
      <c r="B10" s="45" t="s">
        <v>590</v>
      </c>
      <c r="C10" s="53">
        <v>317</v>
      </c>
      <c r="D10" s="106"/>
      <c r="E10" s="13">
        <f>($X$5*C10)/1000</f>
        <v>1.0329935612927823E-2</v>
      </c>
      <c r="F10" s="53"/>
      <c r="G10" s="10">
        <f t="shared" ref="G10:G41" si="0">(E10*40%)+((F10/100)*80%)</f>
        <v>4.1319742451711291E-3</v>
      </c>
      <c r="H10" s="10">
        <f t="shared" ref="H10:H41" si="1">(E10*30%)+((F10/100)*20%)</f>
        <v>3.0989806838783471E-3</v>
      </c>
      <c r="I10" s="141" t="s">
        <v>591</v>
      </c>
      <c r="J10" s="142" t="s">
        <v>592</v>
      </c>
      <c r="K10" s="141"/>
      <c r="L10" s="141" t="s">
        <v>593</v>
      </c>
      <c r="M10" s="143"/>
      <c r="N10" s="143"/>
      <c r="O10" s="177"/>
      <c r="P10" s="52"/>
      <c r="Q10" s="120"/>
      <c r="R10" s="52"/>
      <c r="S10" s="52"/>
      <c r="AA10" s="129"/>
      <c r="AB10" s="17" t="s">
        <v>594</v>
      </c>
      <c r="AD10" s="129" t="s">
        <v>595</v>
      </c>
      <c r="AE10" s="17"/>
      <c r="AH10" s="212"/>
    </row>
    <row r="11" spans="1:35" ht="27.6" customHeight="1">
      <c r="A11" s="170" t="s">
        <v>589</v>
      </c>
      <c r="B11" s="45" t="s">
        <v>596</v>
      </c>
      <c r="C11" s="53">
        <v>527</v>
      </c>
      <c r="D11" s="106"/>
      <c r="E11" s="13">
        <f>($X$5*C11)/1000</f>
        <v>1.7173110624646569E-2</v>
      </c>
      <c r="F11" s="53"/>
      <c r="G11" s="10">
        <f t="shared" si="0"/>
        <v>6.8692442498586278E-3</v>
      </c>
      <c r="H11" s="10">
        <f t="shared" si="1"/>
        <v>5.1519331873939702E-3</v>
      </c>
      <c r="I11" s="141" t="s">
        <v>597</v>
      </c>
      <c r="J11" s="141">
        <v>255</v>
      </c>
      <c r="K11" s="144"/>
      <c r="L11" s="141" t="s">
        <v>598</v>
      </c>
      <c r="M11" s="143"/>
      <c r="N11" s="143"/>
      <c r="O11" s="177"/>
      <c r="P11" s="52"/>
      <c r="Q11" s="52"/>
      <c r="R11" s="52"/>
      <c r="S11" s="52"/>
      <c r="AA11" s="43" t="s">
        <v>599</v>
      </c>
      <c r="AB11" s="44">
        <v>581.58000000000004</v>
      </c>
      <c r="AD11" s="43" t="s">
        <v>600</v>
      </c>
      <c r="AE11" s="44">
        <v>500</v>
      </c>
    </row>
    <row r="12" spans="1:35" ht="27.6" customHeight="1" thickBot="1">
      <c r="A12" s="170" t="s">
        <v>589</v>
      </c>
      <c r="B12" s="45" t="s">
        <v>601</v>
      </c>
      <c r="C12" s="53">
        <v>38</v>
      </c>
      <c r="D12" s="106"/>
      <c r="E12" s="13">
        <f>($X$5*C12)/1000</f>
        <v>1.2382888116443448E-3</v>
      </c>
      <c r="F12" s="53"/>
      <c r="G12" s="10">
        <f t="shared" si="0"/>
        <v>4.9531552465773791E-4</v>
      </c>
      <c r="H12" s="10">
        <f t="shared" si="1"/>
        <v>3.7148664349330343E-4</v>
      </c>
      <c r="I12" s="141" t="s">
        <v>602</v>
      </c>
      <c r="J12" s="141">
        <v>255</v>
      </c>
      <c r="K12" s="141"/>
      <c r="L12" s="141" t="s">
        <v>603</v>
      </c>
      <c r="M12" s="143"/>
      <c r="N12" s="143"/>
      <c r="O12" s="177"/>
      <c r="R12" s="52"/>
      <c r="S12" s="52"/>
      <c r="T12" s="52"/>
      <c r="U12" s="52" t="s">
        <v>604</v>
      </c>
      <c r="V12" s="52"/>
      <c r="AA12" s="43" t="s">
        <v>605</v>
      </c>
      <c r="AB12" s="44">
        <v>38.21</v>
      </c>
      <c r="AD12" s="130" t="s">
        <v>606</v>
      </c>
      <c r="AE12" s="131"/>
    </row>
    <row r="13" spans="1:35" ht="27.6" customHeight="1">
      <c r="A13" s="170" t="s">
        <v>589</v>
      </c>
      <c r="B13" s="45" t="s">
        <v>607</v>
      </c>
      <c r="C13" s="53">
        <v>23</v>
      </c>
      <c r="D13" s="106"/>
      <c r="E13" s="13">
        <f>($X$5*C13)/1000</f>
        <v>7.4949059652157704E-4</v>
      </c>
      <c r="F13" s="53"/>
      <c r="G13" s="10">
        <f t="shared" si="0"/>
        <v>2.9979623860863086E-4</v>
      </c>
      <c r="H13" s="10">
        <f t="shared" si="1"/>
        <v>2.2484717895647309E-4</v>
      </c>
      <c r="I13" s="141" t="s">
        <v>608</v>
      </c>
      <c r="J13" s="141">
        <v>203</v>
      </c>
      <c r="K13" s="141"/>
      <c r="L13" s="141" t="s">
        <v>609</v>
      </c>
      <c r="M13" s="143"/>
      <c r="N13" s="143"/>
      <c r="O13" s="177"/>
      <c r="R13" s="52"/>
      <c r="S13" s="52"/>
      <c r="T13" s="52"/>
      <c r="U13" s="14" t="s">
        <v>589</v>
      </c>
      <c r="V13" s="7">
        <f>SUM(H10:H91)-V18</f>
        <v>13.121418267573111</v>
      </c>
      <c r="AA13" s="43" t="s">
        <v>606</v>
      </c>
      <c r="AB13" s="44">
        <v>75</v>
      </c>
    </row>
    <row r="14" spans="1:35" ht="27.6" customHeight="1">
      <c r="A14" s="170" t="s">
        <v>589</v>
      </c>
      <c r="B14" s="45" t="s">
        <v>610</v>
      </c>
      <c r="C14" s="53">
        <v>54</v>
      </c>
      <c r="D14" s="99">
        <f>C14*O14</f>
        <v>201.393</v>
      </c>
      <c r="E14" s="13">
        <f>($X$5*D14)/1000</f>
        <v>6.5627025958813036E-3</v>
      </c>
      <c r="F14" s="53"/>
      <c r="G14" s="10">
        <f t="shared" si="0"/>
        <v>2.6250810383525217E-3</v>
      </c>
      <c r="H14" s="10">
        <f t="shared" si="1"/>
        <v>1.9688107787643912E-3</v>
      </c>
      <c r="I14" s="178" t="s">
        <v>611</v>
      </c>
      <c r="J14" s="150"/>
      <c r="K14" s="179"/>
      <c r="L14" s="179" t="s">
        <v>612</v>
      </c>
      <c r="M14" s="180"/>
      <c r="N14" s="143">
        <v>7459</v>
      </c>
      <c r="O14" s="180">
        <v>3.7294999999999998</v>
      </c>
      <c r="R14" s="52"/>
      <c r="S14" s="52"/>
      <c r="T14" s="52"/>
      <c r="U14" s="14" t="s">
        <v>613</v>
      </c>
      <c r="V14" s="7">
        <f>'أرباح روايات منتهية'!E3</f>
        <v>2.5238977359096513</v>
      </c>
      <c r="AA14" s="43" t="s">
        <v>614</v>
      </c>
      <c r="AB14" s="44">
        <v>0</v>
      </c>
      <c r="AG14" s="211"/>
      <c r="AH14" s="212"/>
    </row>
    <row r="15" spans="1:35" ht="27.6" customHeight="1" thickBot="1">
      <c r="A15" s="170" t="s">
        <v>589</v>
      </c>
      <c r="B15" s="45" t="s">
        <v>615</v>
      </c>
      <c r="C15" s="53">
        <v>174</v>
      </c>
      <c r="D15" s="99">
        <f>C15*O15</f>
        <v>11.745000000000001</v>
      </c>
      <c r="E15" s="13">
        <f>($X$5*D15)/1000</f>
        <v>3.8272900244112705E-4</v>
      </c>
      <c r="F15" s="53"/>
      <c r="G15" s="10">
        <f t="shared" si="0"/>
        <v>1.5309160097645084E-4</v>
      </c>
      <c r="H15" s="10">
        <f t="shared" si="1"/>
        <v>1.1481870073233811E-4</v>
      </c>
      <c r="I15" s="150"/>
      <c r="J15" s="150"/>
      <c r="K15" s="146"/>
      <c r="L15" s="146" t="s">
        <v>616</v>
      </c>
      <c r="M15" s="143"/>
      <c r="N15" s="143">
        <v>135</v>
      </c>
      <c r="O15" s="180">
        <v>6.7500000000000004E-2</v>
      </c>
      <c r="R15" s="52" t="s">
        <v>617</v>
      </c>
      <c r="S15" s="52"/>
      <c r="T15" s="52"/>
      <c r="U15" s="14" t="s">
        <v>618</v>
      </c>
      <c r="V15" s="7">
        <f>SUM(G68:G90)</f>
        <v>4.8194062642928124</v>
      </c>
      <c r="AA15" s="130" t="s">
        <v>619</v>
      </c>
      <c r="AB15" s="131">
        <f>AB11-SUM(AB12:AB14)</f>
        <v>468.37</v>
      </c>
      <c r="AG15" s="212"/>
      <c r="AH15" s="212"/>
    </row>
    <row r="16" spans="1:35" ht="27.6" customHeight="1">
      <c r="A16" s="170" t="s">
        <v>589</v>
      </c>
      <c r="B16" s="45" t="s">
        <v>620</v>
      </c>
      <c r="C16" s="53">
        <v>103</v>
      </c>
      <c r="D16" s="106"/>
      <c r="E16" s="13">
        <f>($X$5*C16)/1000</f>
        <v>3.3564144105096712E-3</v>
      </c>
      <c r="F16" s="53"/>
      <c r="G16" s="10">
        <f t="shared" si="0"/>
        <v>1.3425657642038686E-3</v>
      </c>
      <c r="H16" s="10">
        <f t="shared" si="1"/>
        <v>1.0069243231529013E-3</v>
      </c>
      <c r="I16" s="141" t="s">
        <v>621</v>
      </c>
      <c r="J16" s="141">
        <v>222</v>
      </c>
      <c r="K16" s="144"/>
      <c r="L16" s="141" t="s">
        <v>622</v>
      </c>
      <c r="M16" s="143"/>
      <c r="N16" s="143"/>
      <c r="O16" s="180"/>
      <c r="R16" s="14" t="s">
        <v>589</v>
      </c>
      <c r="S16" s="7">
        <f>SUM(G10:G91)-S18</f>
        <v>17.49523065655848</v>
      </c>
      <c r="T16" s="52"/>
      <c r="U16" s="14" t="s">
        <v>562</v>
      </c>
      <c r="V16" s="7">
        <f>V13+V14+V15</f>
        <v>20.464722267775574</v>
      </c>
      <c r="AH16" s="5"/>
    </row>
    <row r="17" spans="1:34" ht="27.6" customHeight="1">
      <c r="A17" s="170" t="s">
        <v>589</v>
      </c>
      <c r="B17" s="45" t="s">
        <v>623</v>
      </c>
      <c r="C17" s="53">
        <v>122</v>
      </c>
      <c r="D17" s="99">
        <f>C17*O17</f>
        <v>43.492999999999995</v>
      </c>
      <c r="E17" s="13">
        <f>($X$5*D17)/1000</f>
        <v>1.417286718022302E-3</v>
      </c>
      <c r="F17" s="53"/>
      <c r="G17" s="10">
        <f t="shared" si="0"/>
        <v>5.669146872089208E-4</v>
      </c>
      <c r="H17" s="10">
        <f t="shared" si="1"/>
        <v>4.251860154066906E-4</v>
      </c>
      <c r="I17" s="150"/>
      <c r="J17" s="150"/>
      <c r="K17" s="144"/>
      <c r="L17" s="141" t="s">
        <v>624</v>
      </c>
      <c r="M17" s="143"/>
      <c r="N17" s="143">
        <v>713</v>
      </c>
      <c r="O17" s="180">
        <v>0.35649999999999998</v>
      </c>
      <c r="R17" s="52"/>
      <c r="S17" s="52"/>
      <c r="T17" s="52"/>
      <c r="U17" s="52"/>
      <c r="V17" s="52"/>
      <c r="AC17" s="225"/>
      <c r="AD17" s="212"/>
      <c r="AE17" s="41"/>
      <c r="AH17" s="5"/>
    </row>
    <row r="18" spans="1:34" ht="27.6" customHeight="1">
      <c r="A18" s="170" t="s">
        <v>589</v>
      </c>
      <c r="B18" s="45" t="s">
        <v>625</v>
      </c>
      <c r="C18" s="53">
        <v>10942</v>
      </c>
      <c r="D18" s="106"/>
      <c r="E18" s="13">
        <f>($X$5*C18)/1000</f>
        <v>0.35656200465822158</v>
      </c>
      <c r="F18" s="53"/>
      <c r="G18" s="10">
        <f t="shared" si="0"/>
        <v>0.14262480186328863</v>
      </c>
      <c r="H18" s="10">
        <f t="shared" si="1"/>
        <v>0.10696860139746647</v>
      </c>
      <c r="I18" s="141" t="s">
        <v>626</v>
      </c>
      <c r="J18" s="144">
        <v>251</v>
      </c>
      <c r="K18" s="144"/>
      <c r="L18" s="141" t="s">
        <v>627</v>
      </c>
      <c r="M18" s="143"/>
      <c r="N18" s="143"/>
      <c r="O18" s="177"/>
      <c r="R18" s="48" t="s">
        <v>628</v>
      </c>
      <c r="S18" s="59"/>
      <c r="T18" s="52"/>
      <c r="U18" s="48" t="s">
        <v>628</v>
      </c>
      <c r="V18" s="59"/>
      <c r="AA18" t="s">
        <v>566</v>
      </c>
      <c r="AH18" s="5"/>
    </row>
    <row r="19" spans="1:34" ht="27.6" customHeight="1">
      <c r="A19" s="170" t="s">
        <v>589</v>
      </c>
      <c r="B19" s="45" t="s">
        <v>629</v>
      </c>
      <c r="C19" s="53">
        <v>73208</v>
      </c>
      <c r="D19" s="99">
        <f>C19*O19</f>
        <v>47036.14</v>
      </c>
      <c r="E19" s="13">
        <f>($X$5*D19)/1000</f>
        <v>1.5327454185509743</v>
      </c>
      <c r="F19" s="53"/>
      <c r="G19" s="10">
        <f t="shared" si="0"/>
        <v>0.61309816742038981</v>
      </c>
      <c r="H19" s="10">
        <f t="shared" si="1"/>
        <v>0.45982362556529227</v>
      </c>
      <c r="I19" s="141" t="s">
        <v>621</v>
      </c>
      <c r="J19" s="141">
        <v>222</v>
      </c>
      <c r="K19" s="141" t="s">
        <v>630</v>
      </c>
      <c r="L19" s="141" t="s">
        <v>631</v>
      </c>
      <c r="M19" s="143"/>
      <c r="N19" s="143">
        <v>1285</v>
      </c>
      <c r="O19" s="180">
        <v>0.64249999999999996</v>
      </c>
      <c r="P19" s="52"/>
      <c r="Q19" s="52"/>
      <c r="R19" s="52"/>
      <c r="S19" s="52"/>
      <c r="AA19">
        <f>N5-50</f>
        <v>-43.856000000000002</v>
      </c>
      <c r="AH19" s="5"/>
    </row>
    <row r="20" spans="1:34" ht="27.6" customHeight="1">
      <c r="A20" s="170" t="s">
        <v>589</v>
      </c>
      <c r="B20" s="171" t="s">
        <v>632</v>
      </c>
      <c r="C20" s="53">
        <v>40</v>
      </c>
      <c r="D20" s="99">
        <f>C20*O20</f>
        <v>0</v>
      </c>
      <c r="E20" s="13">
        <f>($X$5*D20)/1000</f>
        <v>0</v>
      </c>
      <c r="F20" s="53"/>
      <c r="G20" s="10">
        <f t="shared" si="0"/>
        <v>0</v>
      </c>
      <c r="H20" s="10">
        <f t="shared" si="1"/>
        <v>0</v>
      </c>
      <c r="I20" s="176" t="s">
        <v>611</v>
      </c>
      <c r="J20" s="150"/>
      <c r="K20" s="176"/>
      <c r="L20" s="176" t="s">
        <v>633</v>
      </c>
      <c r="M20" s="110"/>
      <c r="N20" s="110"/>
      <c r="O20" s="110"/>
      <c r="P20" s="52"/>
      <c r="Q20" s="52"/>
      <c r="R20" s="52"/>
      <c r="S20" s="52"/>
      <c r="AD20" s="5"/>
      <c r="AH20" s="5"/>
    </row>
    <row r="21" spans="1:34" ht="27.6" customHeight="1">
      <c r="A21" s="170" t="s">
        <v>589</v>
      </c>
      <c r="B21" s="45" t="s">
        <v>634</v>
      </c>
      <c r="C21" s="53">
        <v>2</v>
      </c>
      <c r="D21" s="107"/>
      <c r="E21" s="13">
        <f>($X$5*C21)/1000</f>
        <v>6.5173095349702357E-5</v>
      </c>
      <c r="F21" s="53"/>
      <c r="G21" s="10">
        <f t="shared" si="0"/>
        <v>2.6069238139880944E-5</v>
      </c>
      <c r="H21" s="10">
        <f t="shared" si="1"/>
        <v>1.9551928604910705E-5</v>
      </c>
      <c r="I21" s="74" t="s">
        <v>635</v>
      </c>
      <c r="J21" s="142">
        <v>233</v>
      </c>
      <c r="K21" s="141"/>
      <c r="L21" s="141" t="s">
        <v>636</v>
      </c>
      <c r="M21" s="143"/>
      <c r="N21" s="143"/>
      <c r="O21" s="180"/>
      <c r="P21" s="52"/>
      <c r="Q21" s="52"/>
      <c r="R21" s="52"/>
      <c r="S21" s="52"/>
      <c r="AG21" s="6"/>
      <c r="AH21" s="5"/>
    </row>
    <row r="22" spans="1:34" ht="27.6" customHeight="1">
      <c r="A22" s="170" t="s">
        <v>589</v>
      </c>
      <c r="B22" s="45" t="s">
        <v>637</v>
      </c>
      <c r="C22" s="53">
        <v>18</v>
      </c>
      <c r="D22" s="106"/>
      <c r="E22" s="13">
        <f>($X$5*C22)/1000</f>
        <v>5.8655785814732124E-4</v>
      </c>
      <c r="F22" s="53"/>
      <c r="G22" s="10">
        <f t="shared" si="0"/>
        <v>2.346231432589285E-4</v>
      </c>
      <c r="H22" s="10">
        <f t="shared" si="1"/>
        <v>1.7596735744419636E-4</v>
      </c>
      <c r="I22" s="141" t="s">
        <v>638</v>
      </c>
      <c r="J22" s="141">
        <v>221</v>
      </c>
      <c r="K22" s="144"/>
      <c r="L22" s="141" t="s">
        <v>639</v>
      </c>
      <c r="M22" s="143"/>
      <c r="N22" s="143"/>
      <c r="O22" s="177"/>
      <c r="P22" s="52"/>
      <c r="Q22" s="52"/>
      <c r="R22" s="52"/>
      <c r="S22" s="52"/>
      <c r="X22" s="5"/>
      <c r="AH22" s="5"/>
    </row>
    <row r="23" spans="1:34" ht="27.6" customHeight="1">
      <c r="A23" s="170" t="s">
        <v>589</v>
      </c>
      <c r="B23" s="45" t="s">
        <v>640</v>
      </c>
      <c r="C23" s="53">
        <v>113108</v>
      </c>
      <c r="D23" s="106"/>
      <c r="E23" s="13">
        <f>($X$5*C23)/1000</f>
        <v>3.6857992344070669</v>
      </c>
      <c r="F23" s="53"/>
      <c r="G23" s="10">
        <f t="shared" si="0"/>
        <v>1.4743196937628269</v>
      </c>
      <c r="H23" s="10">
        <f t="shared" si="1"/>
        <v>1.1057397703221201</v>
      </c>
      <c r="I23" s="141" t="s">
        <v>641</v>
      </c>
      <c r="J23" s="144">
        <v>122</v>
      </c>
      <c r="K23" s="144" t="s">
        <v>642</v>
      </c>
      <c r="L23" s="141" t="s">
        <v>643</v>
      </c>
      <c r="M23" s="143"/>
      <c r="N23" s="143"/>
      <c r="O23" s="180"/>
      <c r="Q23" s="52"/>
      <c r="R23" s="134" t="s">
        <v>644</v>
      </c>
      <c r="S23" s="52"/>
      <c r="X23" s="5"/>
    </row>
    <row r="24" spans="1:34" ht="27.6" customHeight="1">
      <c r="A24" s="170" t="s">
        <v>589</v>
      </c>
      <c r="B24" s="45" t="s">
        <v>645</v>
      </c>
      <c r="C24" s="53">
        <v>26040</v>
      </c>
      <c r="D24" s="99">
        <f>C24*O24</f>
        <v>28396.62</v>
      </c>
      <c r="E24" s="13">
        <f>($X$5*D24)/1000</f>
        <v>0.92534781143463241</v>
      </c>
      <c r="F24" s="53"/>
      <c r="G24" s="10">
        <f t="shared" si="0"/>
        <v>0.37013912457385301</v>
      </c>
      <c r="H24" s="10">
        <f t="shared" si="1"/>
        <v>0.2776043434303897</v>
      </c>
      <c r="I24" s="141" t="s">
        <v>646</v>
      </c>
      <c r="J24" s="141">
        <v>288</v>
      </c>
      <c r="K24" s="144" t="s">
        <v>647</v>
      </c>
      <c r="L24" s="141" t="s">
        <v>648</v>
      </c>
      <c r="M24" s="143"/>
      <c r="N24" s="143">
        <v>2181</v>
      </c>
      <c r="O24" s="180">
        <v>1.0905</v>
      </c>
      <c r="P24" s="52"/>
      <c r="Q24" s="52">
        <v>11</v>
      </c>
      <c r="R24" s="48" t="s">
        <v>649</v>
      </c>
      <c r="S24" s="164">
        <v>100</v>
      </c>
      <c r="T24" s="42"/>
      <c r="U24" s="48" t="s">
        <v>649</v>
      </c>
      <c r="V24" s="164">
        <v>100</v>
      </c>
      <c r="X24" s="5"/>
    </row>
    <row r="25" spans="1:34" ht="27.6" customHeight="1">
      <c r="A25" s="170" t="s">
        <v>589</v>
      </c>
      <c r="B25" s="45" t="s">
        <v>650</v>
      </c>
      <c r="C25" s="53">
        <v>13595</v>
      </c>
      <c r="D25" s="106"/>
      <c r="E25" s="13">
        <f>($X$5*C25)/1000</f>
        <v>0.44301411563960175</v>
      </c>
      <c r="F25" s="53"/>
      <c r="G25" s="10">
        <f t="shared" si="0"/>
        <v>0.1772056462558407</v>
      </c>
      <c r="H25" s="10">
        <f t="shared" si="1"/>
        <v>0.13290423469188051</v>
      </c>
      <c r="I25" s="141" t="s">
        <v>651</v>
      </c>
      <c r="J25" s="141">
        <v>261</v>
      </c>
      <c r="K25" s="141"/>
      <c r="L25" s="141" t="s">
        <v>652</v>
      </c>
      <c r="M25" s="143"/>
      <c r="N25" s="143"/>
      <c r="O25" s="180"/>
      <c r="P25" s="52"/>
      <c r="Q25" s="52"/>
      <c r="R25" s="48" t="s">
        <v>653</v>
      </c>
      <c r="S25" s="164">
        <v>6</v>
      </c>
      <c r="T25" s="42"/>
      <c r="U25" s="48" t="s">
        <v>654</v>
      </c>
      <c r="V25" s="48">
        <v>20</v>
      </c>
    </row>
    <row r="26" spans="1:34" ht="27.6" customHeight="1">
      <c r="A26" s="170" t="s">
        <v>589</v>
      </c>
      <c r="B26" s="45" t="s">
        <v>655</v>
      </c>
      <c r="C26" s="53">
        <v>30315</v>
      </c>
      <c r="D26" s="106"/>
      <c r="E26" s="13">
        <f>($X$5*C26)/1000</f>
        <v>0.98786119276311346</v>
      </c>
      <c r="F26" s="53"/>
      <c r="G26" s="10">
        <f t="shared" si="0"/>
        <v>0.39514447710524542</v>
      </c>
      <c r="H26" s="10">
        <f t="shared" si="1"/>
        <v>0.29635835782893405</v>
      </c>
      <c r="I26" s="141" t="s">
        <v>656</v>
      </c>
      <c r="J26" s="144">
        <v>157</v>
      </c>
      <c r="K26" s="144"/>
      <c r="L26" s="141" t="s">
        <v>657</v>
      </c>
      <c r="M26" s="143"/>
      <c r="N26" s="143"/>
      <c r="O26" s="180"/>
      <c r="P26" s="52"/>
      <c r="Q26" s="52"/>
      <c r="R26" s="48" t="s">
        <v>658</v>
      </c>
      <c r="S26" s="48">
        <v>5</v>
      </c>
      <c r="U26" s="48" t="s">
        <v>659</v>
      </c>
      <c r="V26" s="48">
        <v>15</v>
      </c>
    </row>
    <row r="27" spans="1:34" ht="27.6" customHeight="1">
      <c r="A27" s="170" t="s">
        <v>589</v>
      </c>
      <c r="B27" s="45" t="s">
        <v>660</v>
      </c>
      <c r="C27" s="53">
        <v>47205</v>
      </c>
      <c r="D27" s="106"/>
      <c r="E27" s="13">
        <f>($X$5*C27)/1000</f>
        <v>1.5382479829913498</v>
      </c>
      <c r="F27" s="53"/>
      <c r="G27" s="10">
        <f t="shared" si="0"/>
        <v>0.61529919319653992</v>
      </c>
      <c r="H27" s="10">
        <f t="shared" si="1"/>
        <v>0.46147439489740494</v>
      </c>
      <c r="I27" s="141" t="s">
        <v>661</v>
      </c>
      <c r="J27" s="144">
        <v>196</v>
      </c>
      <c r="K27" s="144" t="s">
        <v>662</v>
      </c>
      <c r="L27" s="141" t="s">
        <v>663</v>
      </c>
      <c r="M27" s="143"/>
      <c r="N27" s="143"/>
      <c r="O27" s="177"/>
      <c r="P27" s="52"/>
      <c r="R27" s="48" t="s">
        <v>664</v>
      </c>
      <c r="S27" s="48">
        <v>5</v>
      </c>
      <c r="U27" s="48" t="s">
        <v>653</v>
      </c>
      <c r="V27" s="164">
        <v>6</v>
      </c>
    </row>
    <row r="28" spans="1:34" ht="27.6" customHeight="1">
      <c r="A28" s="170" t="s">
        <v>589</v>
      </c>
      <c r="B28" s="171" t="s">
        <v>665</v>
      </c>
      <c r="C28" s="53">
        <v>37</v>
      </c>
      <c r="D28" s="99">
        <f>C28*O28</f>
        <v>0</v>
      </c>
      <c r="E28" s="13">
        <f>($X$5*D28)/1000</f>
        <v>0</v>
      </c>
      <c r="F28" s="53"/>
      <c r="G28" s="10">
        <f t="shared" si="0"/>
        <v>0</v>
      </c>
      <c r="H28" s="10">
        <f t="shared" si="1"/>
        <v>0</v>
      </c>
      <c r="I28" s="176" t="s">
        <v>611</v>
      </c>
      <c r="J28" s="150"/>
      <c r="K28" s="176"/>
      <c r="L28" s="176" t="s">
        <v>666</v>
      </c>
      <c r="M28" s="110"/>
      <c r="N28" s="110"/>
      <c r="O28" s="110"/>
      <c r="P28" s="52"/>
      <c r="Q28" s="52"/>
      <c r="R28" s="48" t="s">
        <v>667</v>
      </c>
      <c r="S28" s="48">
        <v>2.1</v>
      </c>
      <c r="U28" s="48" t="s">
        <v>658</v>
      </c>
      <c r="V28" s="48">
        <v>5</v>
      </c>
    </row>
    <row r="29" spans="1:34" ht="27.6" customHeight="1">
      <c r="A29" s="170" t="s">
        <v>589</v>
      </c>
      <c r="B29" s="45" t="s">
        <v>668</v>
      </c>
      <c r="C29" s="53">
        <v>1731</v>
      </c>
      <c r="D29" s="106"/>
      <c r="E29" s="13">
        <f t="shared" ref="E29:E37" si="2">($X$5*C29)/1000</f>
        <v>5.6407314025167389E-2</v>
      </c>
      <c r="F29" s="53"/>
      <c r="G29" s="10">
        <f t="shared" si="0"/>
        <v>2.2562925610066956E-2</v>
      </c>
      <c r="H29" s="10">
        <f t="shared" si="1"/>
        <v>1.6922194207550215E-2</v>
      </c>
      <c r="I29" s="141" t="s">
        <v>669</v>
      </c>
      <c r="J29" s="144">
        <v>227</v>
      </c>
      <c r="K29" s="144"/>
      <c r="L29" s="141" t="s">
        <v>670</v>
      </c>
      <c r="M29" s="143"/>
      <c r="N29" s="143"/>
      <c r="O29" s="177"/>
      <c r="P29" s="52"/>
      <c r="R29" s="48" t="s">
        <v>562</v>
      </c>
      <c r="S29" s="165">
        <f>SUM(S24:S28)</f>
        <v>118.1</v>
      </c>
      <c r="T29" s="42"/>
      <c r="U29" s="48" t="s">
        <v>664</v>
      </c>
      <c r="V29" s="48">
        <v>5</v>
      </c>
    </row>
    <row r="30" spans="1:34" ht="27.6" customHeight="1">
      <c r="A30" s="170" t="s">
        <v>589</v>
      </c>
      <c r="B30" s="45" t="s">
        <v>671</v>
      </c>
      <c r="C30" s="53">
        <v>334</v>
      </c>
      <c r="D30" s="106"/>
      <c r="E30" s="13">
        <f t="shared" si="2"/>
        <v>1.0883906923400292E-2</v>
      </c>
      <c r="F30" s="53"/>
      <c r="G30" s="10">
        <f t="shared" si="0"/>
        <v>4.3535627693601173E-3</v>
      </c>
      <c r="H30" s="10">
        <f t="shared" si="1"/>
        <v>3.2651720770200876E-3</v>
      </c>
      <c r="I30" s="141" t="s">
        <v>635</v>
      </c>
      <c r="J30" s="141">
        <v>233</v>
      </c>
      <c r="K30" s="141"/>
      <c r="L30" s="141" t="s">
        <v>672</v>
      </c>
      <c r="M30" s="143"/>
      <c r="N30" s="143"/>
      <c r="O30" s="177"/>
      <c r="P30" s="52"/>
      <c r="Q30" s="52"/>
      <c r="R30" s="48"/>
      <c r="S30" s="48"/>
      <c r="T30" s="42"/>
      <c r="U30" s="48" t="s">
        <v>673</v>
      </c>
      <c r="V30" s="48">
        <v>4</v>
      </c>
    </row>
    <row r="31" spans="1:34" ht="27.6" customHeight="1">
      <c r="A31" s="170" t="s">
        <v>589</v>
      </c>
      <c r="B31" s="45" t="s">
        <v>674</v>
      </c>
      <c r="C31" s="53">
        <v>20768</v>
      </c>
      <c r="D31" s="106"/>
      <c r="E31" s="13">
        <f t="shared" si="2"/>
        <v>0.67675742211130918</v>
      </c>
      <c r="F31" s="53"/>
      <c r="G31" s="10">
        <f t="shared" si="0"/>
        <v>0.27070296884452366</v>
      </c>
      <c r="H31" s="10">
        <f t="shared" si="1"/>
        <v>0.20302722663339276</v>
      </c>
      <c r="I31" s="141" t="s">
        <v>675</v>
      </c>
      <c r="J31" s="144">
        <v>133</v>
      </c>
      <c r="K31" s="144" t="s">
        <v>675</v>
      </c>
      <c r="L31" s="141" t="s">
        <v>676</v>
      </c>
      <c r="M31" s="143"/>
      <c r="N31" s="143"/>
      <c r="O31" s="177"/>
      <c r="P31" s="52"/>
      <c r="Q31" s="52"/>
      <c r="R31" s="48"/>
      <c r="S31" s="48"/>
      <c r="T31" s="42"/>
      <c r="U31" s="48" t="s">
        <v>667</v>
      </c>
      <c r="V31" s="48">
        <v>2.1</v>
      </c>
    </row>
    <row r="32" spans="1:34" ht="27.6" customHeight="1">
      <c r="A32" s="170" t="s">
        <v>589</v>
      </c>
      <c r="B32" s="45" t="s">
        <v>677</v>
      </c>
      <c r="C32" s="53">
        <v>499</v>
      </c>
      <c r="D32" s="106"/>
      <c r="E32" s="13">
        <f t="shared" si="2"/>
        <v>1.6260687289750737E-2</v>
      </c>
      <c r="F32" s="53"/>
      <c r="G32" s="10">
        <f t="shared" si="0"/>
        <v>6.5042749159002948E-3</v>
      </c>
      <c r="H32" s="10">
        <f t="shared" si="1"/>
        <v>4.8782061869252205E-3</v>
      </c>
      <c r="I32" s="74" t="s">
        <v>651</v>
      </c>
      <c r="J32" s="141">
        <v>261</v>
      </c>
      <c r="K32" s="141"/>
      <c r="L32" s="141" t="s">
        <v>678</v>
      </c>
      <c r="M32" s="143"/>
      <c r="N32" s="143"/>
      <c r="O32" s="177"/>
      <c r="P32" s="52"/>
    </row>
    <row r="33" spans="1:39" ht="27.6" customHeight="1">
      <c r="A33" s="170" t="s">
        <v>589</v>
      </c>
      <c r="B33" s="45" t="s">
        <v>679</v>
      </c>
      <c r="C33" s="53">
        <v>118</v>
      </c>
      <c r="D33" s="106"/>
      <c r="E33" s="13">
        <f t="shared" si="2"/>
        <v>3.8452126256324388E-3</v>
      </c>
      <c r="F33" s="53"/>
      <c r="G33" s="10">
        <f t="shared" si="0"/>
        <v>1.5380850502529756E-3</v>
      </c>
      <c r="H33" s="10">
        <f t="shared" si="1"/>
        <v>1.1535637876897316E-3</v>
      </c>
      <c r="I33" s="141" t="s">
        <v>638</v>
      </c>
      <c r="J33" s="141">
        <v>221</v>
      </c>
      <c r="K33" s="144"/>
      <c r="L33" s="141" t="s">
        <v>680</v>
      </c>
      <c r="M33" s="143"/>
      <c r="N33" s="143"/>
      <c r="O33" s="177"/>
      <c r="P33" s="52"/>
    </row>
    <row r="34" spans="1:39" ht="27.6" customHeight="1">
      <c r="A34" s="170" t="s">
        <v>589</v>
      </c>
      <c r="B34" s="45" t="s">
        <v>681</v>
      </c>
      <c r="C34" s="53">
        <v>17</v>
      </c>
      <c r="D34" s="106"/>
      <c r="E34" s="13">
        <f t="shared" si="2"/>
        <v>5.5397131047247E-4</v>
      </c>
      <c r="F34" s="53"/>
      <c r="G34" s="10">
        <f t="shared" si="0"/>
        <v>2.21588524188988E-4</v>
      </c>
      <c r="H34" s="10">
        <f t="shared" si="1"/>
        <v>1.66191393141741E-4</v>
      </c>
      <c r="I34" s="141" t="s">
        <v>682</v>
      </c>
      <c r="J34" s="141">
        <v>203</v>
      </c>
      <c r="K34" s="141"/>
      <c r="L34" s="141" t="s">
        <v>683</v>
      </c>
      <c r="M34" s="143"/>
      <c r="N34" s="143"/>
      <c r="O34" s="177"/>
      <c r="P34" s="52"/>
    </row>
    <row r="35" spans="1:39" ht="27.6" customHeight="1">
      <c r="A35" s="170" t="s">
        <v>589</v>
      </c>
      <c r="B35" s="45" t="s">
        <v>684</v>
      </c>
      <c r="C35" s="53">
        <v>25</v>
      </c>
      <c r="D35" s="106"/>
      <c r="E35" s="13">
        <f t="shared" si="2"/>
        <v>8.1466369187127943E-4</v>
      </c>
      <c r="F35" s="53"/>
      <c r="G35" s="10">
        <f t="shared" si="0"/>
        <v>3.2586547674851181E-4</v>
      </c>
      <c r="H35" s="10">
        <f t="shared" si="1"/>
        <v>2.4439910756138381E-4</v>
      </c>
      <c r="I35" s="141" t="s">
        <v>641</v>
      </c>
      <c r="J35" s="141">
        <v>122</v>
      </c>
      <c r="K35" s="144"/>
      <c r="L35" s="141" t="s">
        <v>685</v>
      </c>
      <c r="M35" s="148"/>
      <c r="N35" s="143"/>
      <c r="O35" s="180"/>
      <c r="P35" s="52"/>
    </row>
    <row r="36" spans="1:39" ht="27.6" customHeight="1">
      <c r="A36" s="170" t="s">
        <v>589</v>
      </c>
      <c r="B36" s="45" t="s">
        <v>686</v>
      </c>
      <c r="C36" s="53">
        <v>5415</v>
      </c>
      <c r="D36" s="106"/>
      <c r="E36" s="13">
        <f t="shared" si="2"/>
        <v>0.1764561556593191</v>
      </c>
      <c r="F36" s="94"/>
      <c r="G36" s="10">
        <f t="shared" si="0"/>
        <v>7.0582462263727649E-2</v>
      </c>
      <c r="H36" s="10">
        <f t="shared" si="1"/>
        <v>5.2936846697795727E-2</v>
      </c>
      <c r="I36" s="141" t="s">
        <v>635</v>
      </c>
      <c r="J36" s="141">
        <v>233</v>
      </c>
      <c r="K36" s="141"/>
      <c r="L36" s="141" t="s">
        <v>687</v>
      </c>
      <c r="M36" s="143"/>
      <c r="N36" s="143"/>
      <c r="O36" s="177"/>
      <c r="P36" s="52"/>
    </row>
    <row r="37" spans="1:39" ht="27.6" customHeight="1">
      <c r="A37" s="170" t="s">
        <v>589</v>
      </c>
      <c r="B37" s="45" t="s">
        <v>688</v>
      </c>
      <c r="C37" s="53">
        <v>716</v>
      </c>
      <c r="D37" s="106"/>
      <c r="E37" s="13">
        <f t="shared" si="2"/>
        <v>2.3331968135193441E-2</v>
      </c>
      <c r="F37" s="53"/>
      <c r="G37" s="10">
        <f t="shared" si="0"/>
        <v>9.3327872540773776E-3</v>
      </c>
      <c r="H37" s="10">
        <f t="shared" si="1"/>
        <v>6.9995904405580319E-3</v>
      </c>
      <c r="I37" s="141" t="s">
        <v>638</v>
      </c>
      <c r="J37" s="141">
        <v>221</v>
      </c>
      <c r="K37" s="144"/>
      <c r="L37" s="141" t="s">
        <v>689</v>
      </c>
      <c r="M37" s="143"/>
      <c r="N37" s="143"/>
      <c r="O37" s="177"/>
      <c r="P37" s="52"/>
    </row>
    <row r="38" spans="1:39" ht="27.6" customHeight="1">
      <c r="A38" s="170" t="s">
        <v>589</v>
      </c>
      <c r="B38" s="171" t="s">
        <v>690</v>
      </c>
      <c r="C38" s="53">
        <v>100</v>
      </c>
      <c r="D38" s="99">
        <f>C38*O38</f>
        <v>0</v>
      </c>
      <c r="E38" s="13">
        <f>($X$5*D38)/1000</f>
        <v>0</v>
      </c>
      <c r="F38" s="53"/>
      <c r="G38" s="10">
        <f t="shared" si="0"/>
        <v>0</v>
      </c>
      <c r="H38" s="10">
        <f t="shared" si="1"/>
        <v>0</v>
      </c>
      <c r="I38" s="176" t="s">
        <v>611</v>
      </c>
      <c r="J38" s="150"/>
      <c r="K38" s="176"/>
      <c r="L38" s="176" t="s">
        <v>691</v>
      </c>
      <c r="M38" s="110"/>
      <c r="N38" s="110"/>
      <c r="O38" s="110"/>
      <c r="P38" s="52"/>
    </row>
    <row r="39" spans="1:39" ht="27.6" customHeight="1">
      <c r="A39" s="170" t="s">
        <v>589</v>
      </c>
      <c r="B39" s="45" t="s">
        <v>692</v>
      </c>
      <c r="C39" s="53">
        <v>3939</v>
      </c>
      <c r="D39" s="106"/>
      <c r="E39" s="13">
        <f>($X$5*C39)/1000</f>
        <v>0.12835841129123879</v>
      </c>
      <c r="F39" s="53"/>
      <c r="G39" s="10">
        <f t="shared" si="0"/>
        <v>5.1343364516495515E-2</v>
      </c>
      <c r="H39" s="10">
        <f t="shared" si="1"/>
        <v>3.8507523387371637E-2</v>
      </c>
      <c r="I39" s="141" t="s">
        <v>635</v>
      </c>
      <c r="J39" s="141">
        <v>233</v>
      </c>
      <c r="K39" s="149"/>
      <c r="L39" s="141" t="s">
        <v>693</v>
      </c>
      <c r="M39" s="143"/>
      <c r="N39" s="143"/>
      <c r="O39" s="177"/>
      <c r="P39" s="52"/>
      <c r="R39" s="48"/>
      <c r="S39" s="48"/>
      <c r="T39" s="42"/>
      <c r="U39" s="48"/>
      <c r="V39" s="48"/>
      <c r="AG39" t="s">
        <v>694</v>
      </c>
    </row>
    <row r="40" spans="1:39" ht="27.6" customHeight="1">
      <c r="A40" s="170" t="s">
        <v>589</v>
      </c>
      <c r="B40" s="45" t="s">
        <v>695</v>
      </c>
      <c r="C40" s="53">
        <v>32</v>
      </c>
      <c r="D40" s="106"/>
      <c r="E40" s="13">
        <f>($X$5*C40)/1000</f>
        <v>1.0427695255952377E-3</v>
      </c>
      <c r="F40" s="53"/>
      <c r="G40" s="10">
        <f t="shared" si="0"/>
        <v>4.171078102380951E-4</v>
      </c>
      <c r="H40" s="10">
        <f t="shared" si="1"/>
        <v>3.1283085767857128E-4</v>
      </c>
      <c r="I40" s="146" t="s">
        <v>696</v>
      </c>
      <c r="J40" s="146">
        <v>108</v>
      </c>
      <c r="K40" s="146"/>
      <c r="L40" s="146" t="s">
        <v>697</v>
      </c>
      <c r="M40" s="143"/>
      <c r="N40" s="143"/>
      <c r="O40" s="177"/>
      <c r="P40" s="52"/>
      <c r="R40" s="48"/>
      <c r="S40" s="48"/>
      <c r="T40" s="42"/>
      <c r="U40" s="42"/>
      <c r="V40" s="42"/>
    </row>
    <row r="41" spans="1:39" ht="27.6" customHeight="1">
      <c r="A41" s="170" t="s">
        <v>589</v>
      </c>
      <c r="B41" s="45" t="s">
        <v>698</v>
      </c>
      <c r="C41" s="53">
        <v>182</v>
      </c>
      <c r="D41" s="106"/>
      <c r="E41" s="13">
        <f>($X$5*C41)/1000</f>
        <v>5.9307516768229143E-3</v>
      </c>
      <c r="F41" s="53"/>
      <c r="G41" s="10">
        <f t="shared" si="0"/>
        <v>2.3723006707291657E-3</v>
      </c>
      <c r="H41" s="10">
        <f t="shared" si="1"/>
        <v>1.7792255030468743E-3</v>
      </c>
      <c r="I41" s="141" t="s">
        <v>699</v>
      </c>
      <c r="J41" s="141">
        <v>278</v>
      </c>
      <c r="K41" s="144"/>
      <c r="L41" s="141" t="s">
        <v>700</v>
      </c>
      <c r="M41" s="143"/>
      <c r="N41" s="143"/>
      <c r="O41" s="177"/>
      <c r="P41" s="52"/>
      <c r="R41" s="48"/>
      <c r="S41" s="48"/>
      <c r="AG41" t="s">
        <v>701</v>
      </c>
    </row>
    <row r="42" spans="1:39" ht="27.6" customHeight="1">
      <c r="A42" s="170" t="s">
        <v>589</v>
      </c>
      <c r="B42" s="45" t="s">
        <v>702</v>
      </c>
      <c r="C42" s="53">
        <v>67</v>
      </c>
      <c r="D42" s="107"/>
      <c r="E42" s="13">
        <f>($X$5*C42)/1000</f>
        <v>2.183298694215029E-3</v>
      </c>
      <c r="F42" s="53"/>
      <c r="G42" s="10">
        <f t="shared" ref="G42:G73" si="3">(E42*40%)+((F42/100)*80%)</f>
        <v>8.7331947768601163E-4</v>
      </c>
      <c r="H42" s="10">
        <f t="shared" ref="H42:H73" si="4">(E42*30%)+((F42/100)*20%)</f>
        <v>6.5498960826450867E-4</v>
      </c>
      <c r="I42" s="146" t="s">
        <v>703</v>
      </c>
      <c r="J42" s="146">
        <v>218</v>
      </c>
      <c r="K42" s="146"/>
      <c r="L42" s="146" t="s">
        <v>704</v>
      </c>
      <c r="M42" s="143"/>
      <c r="N42" s="143"/>
      <c r="O42" s="180"/>
      <c r="P42" s="52"/>
      <c r="R42" s="48"/>
      <c r="S42" s="165"/>
      <c r="AF42" s="52"/>
      <c r="AG42" s="52" t="s">
        <v>705</v>
      </c>
      <c r="AH42" s="52" t="s">
        <v>706</v>
      </c>
      <c r="AI42" t="s">
        <v>707</v>
      </c>
      <c r="AJ42" s="52" t="s">
        <v>708</v>
      </c>
      <c r="AK42" s="52" t="s">
        <v>709</v>
      </c>
      <c r="AL42" s="52" t="s">
        <v>710</v>
      </c>
      <c r="AM42" s="52" t="s">
        <v>711</v>
      </c>
    </row>
    <row r="43" spans="1:39" ht="27.6" customHeight="1">
      <c r="A43" s="170" t="s">
        <v>589</v>
      </c>
      <c r="B43" s="45" t="s">
        <v>712</v>
      </c>
      <c r="C43" s="53">
        <v>10566</v>
      </c>
      <c r="D43" s="99">
        <f>C43*O43</f>
        <v>11020.338</v>
      </c>
      <c r="E43" s="13">
        <f>($X$5*D43)/1000</f>
        <v>0.35911476962997402</v>
      </c>
      <c r="F43" s="53"/>
      <c r="G43" s="10">
        <f t="shared" si="3"/>
        <v>0.14364590785198961</v>
      </c>
      <c r="H43" s="10">
        <f t="shared" si="4"/>
        <v>0.10773443088899221</v>
      </c>
      <c r="I43" s="180" t="s">
        <v>646</v>
      </c>
      <c r="J43" s="180">
        <v>288</v>
      </c>
      <c r="K43" s="144" t="s">
        <v>713</v>
      </c>
      <c r="L43" s="141" t="s">
        <v>714</v>
      </c>
      <c r="M43" s="143"/>
      <c r="N43" s="143">
        <v>2086</v>
      </c>
      <c r="O43" s="180">
        <v>1.0429999999999999</v>
      </c>
      <c r="P43" s="52"/>
      <c r="AF43" t="s">
        <v>715</v>
      </c>
      <c r="AG43" s="52" t="s">
        <v>716</v>
      </c>
      <c r="AH43" s="52"/>
      <c r="AJ43">
        <v>1.008</v>
      </c>
      <c r="AK43">
        <v>41</v>
      </c>
    </row>
    <row r="44" spans="1:39" ht="27.6" customHeight="1">
      <c r="A44" s="170" t="s">
        <v>589</v>
      </c>
      <c r="B44" s="45" t="s">
        <v>717</v>
      </c>
      <c r="C44" s="53">
        <v>126</v>
      </c>
      <c r="D44" s="106"/>
      <c r="E44" s="13">
        <f>($X$5*C44)/1000</f>
        <v>4.1059050070312488E-3</v>
      </c>
      <c r="F44" s="53"/>
      <c r="G44" s="10">
        <f t="shared" si="3"/>
        <v>1.6423620028124997E-3</v>
      </c>
      <c r="H44" s="10">
        <f t="shared" si="4"/>
        <v>1.2317715021093747E-3</v>
      </c>
      <c r="I44" s="141" t="s">
        <v>718</v>
      </c>
      <c r="J44" s="150"/>
      <c r="K44" s="141"/>
      <c r="L44" s="141" t="s">
        <v>719</v>
      </c>
      <c r="M44" s="143"/>
      <c r="N44" s="143"/>
      <c r="O44" s="180"/>
      <c r="P44" s="52"/>
      <c r="AF44" s="52">
        <v>36.5</v>
      </c>
      <c r="AG44" s="52">
        <v>3700</v>
      </c>
      <c r="AH44" s="52">
        <f>AG44/AF44</f>
        <v>101.36986301369863</v>
      </c>
      <c r="AI44" s="132">
        <f>AH44</f>
        <v>101.36986301369863</v>
      </c>
      <c r="AJ44">
        <f>AI44/AJ43</f>
        <v>100.56534029136769</v>
      </c>
      <c r="AK44">
        <f>AK43*AJ44</f>
        <v>4123.1789519460754</v>
      </c>
      <c r="AL44">
        <f>AK44-AG44</f>
        <v>423.17895194607536</v>
      </c>
      <c r="AM44">
        <f>AL44/(AG44/100)</f>
        <v>11.43726897151555</v>
      </c>
    </row>
    <row r="45" spans="1:39" ht="27.6" customHeight="1">
      <c r="A45" s="170" t="s">
        <v>589</v>
      </c>
      <c r="B45" s="45" t="s">
        <v>720</v>
      </c>
      <c r="C45" s="53">
        <v>1811</v>
      </c>
      <c r="D45" s="99">
        <f>C45*O45</f>
        <v>1861.7080000000001</v>
      </c>
      <c r="E45" s="13">
        <f>($X$5*D45)/1000</f>
        <v>6.0666636498651831E-2</v>
      </c>
      <c r="F45" s="53"/>
      <c r="G45" s="10">
        <f t="shared" si="3"/>
        <v>2.4266654599460733E-2</v>
      </c>
      <c r="H45" s="10">
        <f t="shared" si="4"/>
        <v>1.8199990949595547E-2</v>
      </c>
      <c r="I45" s="141" t="s">
        <v>721</v>
      </c>
      <c r="J45" s="150"/>
      <c r="K45" s="180"/>
      <c r="L45" s="141" t="s">
        <v>722</v>
      </c>
      <c r="M45" s="143"/>
      <c r="N45" s="143">
        <v>2056</v>
      </c>
      <c r="O45" s="180">
        <v>1.028</v>
      </c>
      <c r="P45" s="52"/>
      <c r="AF45">
        <v>75</v>
      </c>
    </row>
    <row r="46" spans="1:39" ht="27.6" customHeight="1">
      <c r="A46" s="170" t="s">
        <v>589</v>
      </c>
      <c r="B46" s="45" t="s">
        <v>723</v>
      </c>
      <c r="C46" s="53">
        <v>1270</v>
      </c>
      <c r="D46" s="99">
        <f>C46*O46</f>
        <v>893.44500000000005</v>
      </c>
      <c r="E46" s="13">
        <f>($X$5*D46)/1000</f>
        <v>2.9114288087357408E-2</v>
      </c>
      <c r="F46" s="53"/>
      <c r="G46" s="10">
        <f t="shared" si="3"/>
        <v>1.1645715234942964E-2</v>
      </c>
      <c r="H46" s="10">
        <f t="shared" si="4"/>
        <v>8.7342864262072214E-3</v>
      </c>
      <c r="I46" s="74" t="s">
        <v>724</v>
      </c>
      <c r="J46" s="142">
        <v>233</v>
      </c>
      <c r="K46" s="141"/>
      <c r="L46" s="141" t="s">
        <v>725</v>
      </c>
      <c r="M46" s="143"/>
      <c r="N46" s="143">
        <v>1407</v>
      </c>
      <c r="O46" s="180">
        <v>0.70350000000000001</v>
      </c>
      <c r="P46" s="52"/>
      <c r="AF46" s="52">
        <f>AF44*AF45</f>
        <v>2737.5</v>
      </c>
      <c r="AG46" s="52"/>
      <c r="AH46" s="52"/>
      <c r="AI46" s="52"/>
      <c r="AK46" s="52"/>
      <c r="AL46" s="52"/>
      <c r="AM46" s="52"/>
    </row>
    <row r="47" spans="1:39" ht="27.6" customHeight="1">
      <c r="A47" s="170" t="s">
        <v>589</v>
      </c>
      <c r="B47" s="45" t="s">
        <v>726</v>
      </c>
      <c r="C47" s="53">
        <v>14514</v>
      </c>
      <c r="D47" s="99">
        <f>C47*O47</f>
        <v>10965.326999999999</v>
      </c>
      <c r="E47" s="13">
        <f>($X$5*D47)/1000</f>
        <v>0.35732215105583282</v>
      </c>
      <c r="F47" s="53"/>
      <c r="G47" s="10">
        <f t="shared" si="3"/>
        <v>0.14292886042233313</v>
      </c>
      <c r="H47" s="10">
        <f t="shared" si="4"/>
        <v>0.10719664531674984</v>
      </c>
      <c r="I47" s="141" t="s">
        <v>727</v>
      </c>
      <c r="J47" s="141">
        <v>300</v>
      </c>
      <c r="K47" s="144" t="s">
        <v>728</v>
      </c>
      <c r="L47" s="141" t="s">
        <v>729</v>
      </c>
      <c r="M47" s="143"/>
      <c r="N47" s="143">
        <v>1511</v>
      </c>
      <c r="O47" s="180">
        <v>0.75549999999999995</v>
      </c>
      <c r="P47" s="52"/>
      <c r="Q47" s="52"/>
    </row>
    <row r="48" spans="1:39" ht="27.6" customHeight="1">
      <c r="A48" s="170" t="s">
        <v>589</v>
      </c>
      <c r="B48" s="45" t="s">
        <v>730</v>
      </c>
      <c r="C48" s="53">
        <v>371</v>
      </c>
      <c r="D48" s="106"/>
      <c r="E48" s="13">
        <f t="shared" ref="E48:E58" si="5">($X$5*C48)/1000</f>
        <v>1.2089609187369786E-2</v>
      </c>
      <c r="F48" s="53"/>
      <c r="G48" s="10">
        <f t="shared" si="3"/>
        <v>4.8358436749479147E-3</v>
      </c>
      <c r="H48" s="10">
        <f t="shared" si="4"/>
        <v>3.6268827562109356E-3</v>
      </c>
      <c r="I48" s="141" t="s">
        <v>731</v>
      </c>
      <c r="J48" s="141">
        <v>218</v>
      </c>
      <c r="K48" s="141" t="s">
        <v>732</v>
      </c>
      <c r="L48" s="141" t="s">
        <v>733</v>
      </c>
      <c r="M48" s="143"/>
      <c r="N48" s="143"/>
      <c r="O48" s="177"/>
      <c r="P48" s="52"/>
      <c r="Q48" s="52"/>
    </row>
    <row r="49" spans="1:19" ht="27.6" customHeight="1">
      <c r="A49" s="170" t="s">
        <v>589</v>
      </c>
      <c r="B49" s="45" t="s">
        <v>734</v>
      </c>
      <c r="C49" s="53">
        <v>14879</v>
      </c>
      <c r="D49" s="106"/>
      <c r="E49" s="13">
        <f t="shared" si="5"/>
        <v>0.48485524285411064</v>
      </c>
      <c r="F49" s="53"/>
      <c r="G49" s="10">
        <f t="shared" si="3"/>
        <v>0.19394209714164426</v>
      </c>
      <c r="H49" s="10">
        <f t="shared" si="4"/>
        <v>0.14545657285623317</v>
      </c>
      <c r="I49" s="141" t="s">
        <v>735</v>
      </c>
      <c r="J49" s="144">
        <v>122</v>
      </c>
      <c r="K49" s="144"/>
      <c r="L49" s="141" t="s">
        <v>736</v>
      </c>
      <c r="M49" s="143"/>
      <c r="N49" s="143"/>
      <c r="O49" s="177"/>
      <c r="P49" s="52"/>
      <c r="Q49" s="52"/>
    </row>
    <row r="50" spans="1:19" ht="27.6" customHeight="1">
      <c r="A50" s="170" t="s">
        <v>589</v>
      </c>
      <c r="B50" s="45" t="s">
        <v>737</v>
      </c>
      <c r="C50" s="53">
        <v>3112</v>
      </c>
      <c r="D50" s="106"/>
      <c r="E50" s="13">
        <f t="shared" si="5"/>
        <v>0.10140933636413686</v>
      </c>
      <c r="F50" s="53"/>
      <c r="G50" s="10">
        <f t="shared" si="3"/>
        <v>4.0563734545654748E-2</v>
      </c>
      <c r="H50" s="10">
        <f t="shared" si="4"/>
        <v>3.0422800909241057E-2</v>
      </c>
      <c r="I50" s="141" t="s">
        <v>738</v>
      </c>
      <c r="J50" s="141">
        <v>261</v>
      </c>
      <c r="K50" s="144"/>
      <c r="L50" s="141" t="s">
        <v>739</v>
      </c>
      <c r="M50" s="143"/>
      <c r="N50" s="143"/>
      <c r="O50" s="177"/>
      <c r="P50" s="52"/>
      <c r="Q50" s="52"/>
    </row>
    <row r="51" spans="1:19" ht="27.6" customHeight="1">
      <c r="A51" s="170" t="s">
        <v>589</v>
      </c>
      <c r="B51" s="45" t="s">
        <v>740</v>
      </c>
      <c r="C51" s="53">
        <v>33</v>
      </c>
      <c r="D51" s="106"/>
      <c r="E51" s="13">
        <f t="shared" si="5"/>
        <v>1.075356073270089E-3</v>
      </c>
      <c r="F51" s="53"/>
      <c r="G51" s="10">
        <f t="shared" si="3"/>
        <v>4.3014242930803563E-4</v>
      </c>
      <c r="H51" s="10">
        <f t="shared" si="4"/>
        <v>3.2260682198102667E-4</v>
      </c>
      <c r="I51" s="141" t="s">
        <v>731</v>
      </c>
      <c r="J51" s="141">
        <v>218</v>
      </c>
      <c r="K51" s="149"/>
      <c r="L51" s="141" t="s">
        <v>741</v>
      </c>
      <c r="M51" s="143"/>
      <c r="N51" s="143"/>
      <c r="O51" s="177"/>
      <c r="P51" s="52"/>
      <c r="Q51" s="52"/>
    </row>
    <row r="52" spans="1:19" ht="27.6" customHeight="1">
      <c r="A52" s="170" t="s">
        <v>589</v>
      </c>
      <c r="B52" s="45" t="s">
        <v>742</v>
      </c>
      <c r="C52" s="53">
        <v>26</v>
      </c>
      <c r="D52" s="106"/>
      <c r="E52" s="13">
        <f t="shared" si="5"/>
        <v>8.4725023954613057E-4</v>
      </c>
      <c r="F52" s="53"/>
      <c r="G52" s="10">
        <f t="shared" si="3"/>
        <v>3.3890009581845224E-4</v>
      </c>
      <c r="H52" s="10">
        <f t="shared" si="4"/>
        <v>2.5417507186383914E-4</v>
      </c>
      <c r="I52" s="146" t="s">
        <v>743</v>
      </c>
      <c r="J52" s="146">
        <v>317</v>
      </c>
      <c r="K52" s="146"/>
      <c r="L52" s="146" t="s">
        <v>744</v>
      </c>
      <c r="M52" s="143"/>
      <c r="N52" s="143"/>
      <c r="O52" s="177"/>
      <c r="P52" s="52"/>
      <c r="Q52" s="52"/>
    </row>
    <row r="53" spans="1:19" ht="27.6" customHeight="1">
      <c r="A53" s="170" t="s">
        <v>589</v>
      </c>
      <c r="B53" s="45" t="s">
        <v>745</v>
      </c>
      <c r="C53" s="53">
        <v>524</v>
      </c>
      <c r="D53" s="106"/>
      <c r="E53" s="13">
        <f t="shared" si="5"/>
        <v>1.7075350981622016E-2</v>
      </c>
      <c r="F53" s="53"/>
      <c r="G53" s="10">
        <f t="shared" si="3"/>
        <v>6.8301403926488069E-3</v>
      </c>
      <c r="H53" s="10">
        <f t="shared" si="4"/>
        <v>5.1226052944866049E-3</v>
      </c>
      <c r="I53" s="146" t="s">
        <v>746</v>
      </c>
      <c r="J53" s="150"/>
      <c r="K53" s="146"/>
      <c r="L53" s="146" t="s">
        <v>747</v>
      </c>
      <c r="M53" s="143"/>
      <c r="N53" s="143"/>
      <c r="O53" s="180"/>
      <c r="P53" s="52"/>
      <c r="Q53" s="52"/>
      <c r="R53" s="52"/>
    </row>
    <row r="54" spans="1:19" ht="27.6" customHeight="1">
      <c r="A54" s="170" t="s">
        <v>589</v>
      </c>
      <c r="B54" s="45" t="s">
        <v>748</v>
      </c>
      <c r="C54" s="53">
        <v>17</v>
      </c>
      <c r="D54" s="106"/>
      <c r="E54" s="13">
        <f t="shared" si="5"/>
        <v>5.5397131047247E-4</v>
      </c>
      <c r="F54" s="53"/>
      <c r="G54" s="10">
        <f t="shared" si="3"/>
        <v>2.21588524188988E-4</v>
      </c>
      <c r="H54" s="10">
        <f t="shared" si="4"/>
        <v>1.66191393141741E-4</v>
      </c>
      <c r="I54" s="141" t="s">
        <v>682</v>
      </c>
      <c r="J54" s="141">
        <v>203</v>
      </c>
      <c r="K54" s="141"/>
      <c r="L54" s="141" t="s">
        <v>749</v>
      </c>
      <c r="M54" s="143"/>
      <c r="N54" s="143"/>
      <c r="O54" s="177"/>
      <c r="Q54" s="52"/>
      <c r="R54" s="52"/>
    </row>
    <row r="55" spans="1:19" ht="27.6" customHeight="1">
      <c r="A55" s="170" t="s">
        <v>589</v>
      </c>
      <c r="B55" s="45" t="s">
        <v>750</v>
      </c>
      <c r="C55" s="53">
        <v>24</v>
      </c>
      <c r="D55" s="106"/>
      <c r="E55" s="13">
        <f t="shared" si="5"/>
        <v>7.8207714419642829E-4</v>
      </c>
      <c r="F55" s="53"/>
      <c r="G55" s="10">
        <f t="shared" si="3"/>
        <v>3.1283085767857134E-4</v>
      </c>
      <c r="H55" s="10">
        <f t="shared" si="4"/>
        <v>2.3462314325892848E-4</v>
      </c>
      <c r="I55" s="141" t="s">
        <v>641</v>
      </c>
      <c r="J55" s="141">
        <v>122</v>
      </c>
      <c r="K55" s="144"/>
      <c r="L55" s="141" t="s">
        <v>751</v>
      </c>
      <c r="M55" s="143"/>
      <c r="N55" s="143"/>
      <c r="O55" s="177"/>
      <c r="P55" s="52"/>
      <c r="Q55" s="52"/>
      <c r="R55" s="52"/>
    </row>
    <row r="56" spans="1:19" ht="27.6" customHeight="1">
      <c r="A56" s="170" t="s">
        <v>589</v>
      </c>
      <c r="B56" s="45" t="s">
        <v>752</v>
      </c>
      <c r="C56" s="53">
        <v>16</v>
      </c>
      <c r="D56" s="106"/>
      <c r="E56" s="13">
        <f t="shared" si="5"/>
        <v>5.2138476279761886E-4</v>
      </c>
      <c r="F56" s="53"/>
      <c r="G56" s="10">
        <f t="shared" si="3"/>
        <v>2.0855390511904755E-4</v>
      </c>
      <c r="H56" s="10">
        <f t="shared" si="4"/>
        <v>1.5641542883928564E-4</v>
      </c>
      <c r="I56" s="74" t="s">
        <v>608</v>
      </c>
      <c r="J56" s="141">
        <v>203</v>
      </c>
      <c r="K56" s="141"/>
      <c r="L56" s="141" t="s">
        <v>753</v>
      </c>
      <c r="M56" s="143"/>
      <c r="N56" s="143"/>
      <c r="O56" s="177"/>
      <c r="P56" s="52"/>
      <c r="Q56" s="52"/>
      <c r="R56" s="52"/>
      <c r="S56" s="52"/>
    </row>
    <row r="57" spans="1:19" ht="27.6" customHeight="1">
      <c r="A57" s="170" t="s">
        <v>589</v>
      </c>
      <c r="B57" s="45" t="s">
        <v>754</v>
      </c>
      <c r="C57" s="53">
        <v>24</v>
      </c>
      <c r="D57" s="106"/>
      <c r="E57" s="13">
        <f t="shared" si="5"/>
        <v>7.8207714419642829E-4</v>
      </c>
      <c r="F57" s="53"/>
      <c r="G57" s="10">
        <f t="shared" si="3"/>
        <v>3.1283085767857134E-4</v>
      </c>
      <c r="H57" s="10">
        <f t="shared" si="4"/>
        <v>2.3462314325892848E-4</v>
      </c>
      <c r="I57" s="146" t="s">
        <v>755</v>
      </c>
      <c r="J57" s="151"/>
      <c r="K57" s="146"/>
      <c r="L57" s="146" t="s">
        <v>756</v>
      </c>
      <c r="M57" s="143"/>
      <c r="N57" s="143"/>
      <c r="O57" s="177"/>
      <c r="P57" s="52"/>
    </row>
    <row r="58" spans="1:19" ht="27.6" customHeight="1">
      <c r="A58" s="170" t="s">
        <v>589</v>
      </c>
      <c r="B58" s="45" t="s">
        <v>757</v>
      </c>
      <c r="C58" s="53">
        <v>56</v>
      </c>
      <c r="D58" s="106"/>
      <c r="E58" s="13">
        <f t="shared" si="5"/>
        <v>1.8248466697916659E-3</v>
      </c>
      <c r="F58" s="53"/>
      <c r="G58" s="10">
        <f t="shared" si="3"/>
        <v>7.2993866791666638E-4</v>
      </c>
      <c r="H58" s="10">
        <f t="shared" si="4"/>
        <v>5.4745400093749971E-4</v>
      </c>
      <c r="I58" s="146" t="s">
        <v>758</v>
      </c>
      <c r="J58" s="146">
        <v>202</v>
      </c>
      <c r="K58" s="146"/>
      <c r="L58" s="146" t="s">
        <v>759</v>
      </c>
      <c r="M58" s="143"/>
      <c r="N58" s="143"/>
      <c r="O58" s="177"/>
      <c r="P58" s="52"/>
    </row>
    <row r="59" spans="1:19" ht="27.6" customHeight="1">
      <c r="A59" s="170" t="s">
        <v>589</v>
      </c>
      <c r="B59" s="45" t="s">
        <v>760</v>
      </c>
      <c r="C59" s="53">
        <v>1101</v>
      </c>
      <c r="D59" s="99">
        <f>C59*O59</f>
        <v>593.98950000000002</v>
      </c>
      <c r="E59" s="13">
        <f>($X$5*D59)/1000</f>
        <v>1.9356067160111012E-2</v>
      </c>
      <c r="F59" s="53"/>
      <c r="G59" s="10">
        <f t="shared" si="3"/>
        <v>7.7424268640444056E-3</v>
      </c>
      <c r="H59" s="10">
        <f t="shared" si="4"/>
        <v>5.8068201480333034E-3</v>
      </c>
      <c r="I59" s="141" t="s">
        <v>761</v>
      </c>
      <c r="J59" s="154"/>
      <c r="K59" s="146"/>
      <c r="L59" s="141" t="s">
        <v>762</v>
      </c>
      <c r="M59" s="143"/>
      <c r="N59" s="143">
        <v>1079</v>
      </c>
      <c r="O59" s="180">
        <v>0.53949999999999998</v>
      </c>
      <c r="P59" s="52"/>
    </row>
    <row r="60" spans="1:19" ht="27.6" customHeight="1">
      <c r="A60" s="170" t="s">
        <v>589</v>
      </c>
      <c r="B60" s="45" t="s">
        <v>763</v>
      </c>
      <c r="C60" s="53">
        <v>45996</v>
      </c>
      <c r="D60" s="106"/>
      <c r="E60" s="13">
        <f>($X$5*C60)/1000</f>
        <v>1.4988508468524546</v>
      </c>
      <c r="F60" s="53"/>
      <c r="G60" s="10">
        <f t="shared" si="3"/>
        <v>0.59954033874098189</v>
      </c>
      <c r="H60" s="10">
        <f t="shared" si="4"/>
        <v>0.44965525405573636</v>
      </c>
      <c r="I60" s="141" t="s">
        <v>764</v>
      </c>
      <c r="J60" s="152" t="s">
        <v>592</v>
      </c>
      <c r="K60" s="144"/>
      <c r="L60" s="141" t="s">
        <v>765</v>
      </c>
      <c r="M60" s="143"/>
      <c r="N60" s="143"/>
      <c r="O60" s="177"/>
      <c r="P60" s="52"/>
    </row>
    <row r="61" spans="1:19" ht="27.6" customHeight="1">
      <c r="A61" s="170" t="s">
        <v>589</v>
      </c>
      <c r="B61" s="45" t="s">
        <v>766</v>
      </c>
      <c r="C61" s="53">
        <v>2280</v>
      </c>
      <c r="D61" s="106"/>
      <c r="E61" s="13">
        <f>($X$5*C61)/1000</f>
        <v>7.4297328698660681E-2</v>
      </c>
      <c r="F61" s="53"/>
      <c r="G61" s="10">
        <f t="shared" si="3"/>
        <v>2.9718931479464274E-2</v>
      </c>
      <c r="H61" s="10">
        <f t="shared" si="4"/>
        <v>2.2289198609598205E-2</v>
      </c>
      <c r="I61" s="141" t="s">
        <v>651</v>
      </c>
      <c r="J61" s="141">
        <v>261</v>
      </c>
      <c r="K61" s="141"/>
      <c r="L61" s="141" t="s">
        <v>767</v>
      </c>
      <c r="M61" s="143"/>
      <c r="N61" s="143"/>
      <c r="O61" s="177"/>
      <c r="P61" s="52"/>
    </row>
    <row r="62" spans="1:19" ht="27.6" customHeight="1">
      <c r="A62" s="170" t="s">
        <v>589</v>
      </c>
      <c r="B62" s="45" t="s">
        <v>768</v>
      </c>
      <c r="C62" s="53">
        <v>35903</v>
      </c>
      <c r="D62" s="99">
        <f>C62*O62</f>
        <v>28632.642499999998</v>
      </c>
      <c r="E62" s="13">
        <f>($X$5*D62)/1000</f>
        <v>0.93303896988321988</v>
      </c>
      <c r="F62" s="94"/>
      <c r="G62" s="10">
        <f t="shared" si="3"/>
        <v>0.37321558795328796</v>
      </c>
      <c r="H62" s="10">
        <f t="shared" si="4"/>
        <v>0.27991169096496593</v>
      </c>
      <c r="I62" s="143" t="s">
        <v>769</v>
      </c>
      <c r="J62" s="155">
        <v>339</v>
      </c>
      <c r="K62" s="146"/>
      <c r="L62" s="143" t="s">
        <v>770</v>
      </c>
      <c r="M62" s="143"/>
      <c r="N62" s="143">
        <v>1595</v>
      </c>
      <c r="O62" s="180">
        <v>0.79749999999999999</v>
      </c>
      <c r="P62" s="52"/>
    </row>
    <row r="63" spans="1:19" ht="27.6" customHeight="1">
      <c r="A63" s="170" t="s">
        <v>589</v>
      </c>
      <c r="B63" s="45" t="s">
        <v>771</v>
      </c>
      <c r="C63" s="53">
        <v>211</v>
      </c>
      <c r="D63" s="106"/>
      <c r="E63" s="13">
        <f>($X$5*C63)/1000</f>
        <v>6.8757615593935976E-3</v>
      </c>
      <c r="F63" s="53"/>
      <c r="G63" s="10">
        <f t="shared" si="3"/>
        <v>2.7503046237574392E-3</v>
      </c>
      <c r="H63" s="10">
        <f t="shared" si="4"/>
        <v>2.0627284678180792E-3</v>
      </c>
      <c r="I63" s="141" t="s">
        <v>727</v>
      </c>
      <c r="J63" s="141">
        <v>300</v>
      </c>
      <c r="K63" s="144"/>
      <c r="L63" s="141" t="s">
        <v>772</v>
      </c>
      <c r="M63" s="143"/>
      <c r="N63" s="143"/>
      <c r="O63" s="177"/>
      <c r="P63" s="52"/>
    </row>
    <row r="64" spans="1:19" ht="27.6" customHeight="1">
      <c r="A64" s="170" t="s">
        <v>589</v>
      </c>
      <c r="B64" s="45" t="s">
        <v>773</v>
      </c>
      <c r="C64" s="53">
        <v>434</v>
      </c>
      <c r="D64" s="107"/>
      <c r="E64" s="13">
        <f>($X$5*C64)/1000</f>
        <v>1.4142561690885409E-2</v>
      </c>
      <c r="F64" s="53"/>
      <c r="G64" s="10">
        <f t="shared" si="3"/>
        <v>5.6570246763541637E-3</v>
      </c>
      <c r="H64" s="10">
        <f t="shared" si="4"/>
        <v>4.2427685072656228E-3</v>
      </c>
      <c r="I64" s="141" t="s">
        <v>669</v>
      </c>
      <c r="J64" s="144">
        <v>227</v>
      </c>
      <c r="K64" s="144"/>
      <c r="L64" s="141" t="s">
        <v>774</v>
      </c>
      <c r="M64" s="143"/>
      <c r="N64" s="143"/>
      <c r="O64" s="180"/>
      <c r="P64" s="52"/>
    </row>
    <row r="65" spans="1:19" ht="27.6" customHeight="1">
      <c r="A65" s="172" t="s">
        <v>775</v>
      </c>
      <c r="B65" s="45" t="s">
        <v>776</v>
      </c>
      <c r="C65" s="53">
        <v>486997</v>
      </c>
      <c r="D65" s="106"/>
      <c r="E65" s="13">
        <f>($X$5*C65)/1000</f>
        <v>15.869550958009498</v>
      </c>
      <c r="F65" s="53"/>
      <c r="G65" s="10">
        <f t="shared" si="3"/>
        <v>6.3478203832037998</v>
      </c>
      <c r="H65" s="10">
        <f t="shared" si="4"/>
        <v>4.760865287402849</v>
      </c>
      <c r="I65" s="141" t="s">
        <v>777</v>
      </c>
      <c r="J65" s="144" t="s">
        <v>777</v>
      </c>
      <c r="K65" s="141"/>
      <c r="L65" s="141" t="s">
        <v>778</v>
      </c>
      <c r="M65" s="143"/>
      <c r="N65" s="143"/>
      <c r="O65" s="177"/>
      <c r="P65" s="52"/>
    </row>
    <row r="66" spans="1:19" ht="27.6" customHeight="1">
      <c r="A66" s="172" t="s">
        <v>775</v>
      </c>
      <c r="B66" s="45" t="s">
        <v>779</v>
      </c>
      <c r="C66" s="53">
        <v>11751</v>
      </c>
      <c r="D66" s="106"/>
      <c r="E66" s="13">
        <f>($X$5*C66)/1000</f>
        <v>0.38292452172717617</v>
      </c>
      <c r="F66" s="53"/>
      <c r="G66" s="10">
        <f t="shared" si="3"/>
        <v>0.15316980869087049</v>
      </c>
      <c r="H66" s="10">
        <f t="shared" si="4"/>
        <v>0.11487735651815284</v>
      </c>
      <c r="I66" s="141" t="s">
        <v>777</v>
      </c>
      <c r="J66" s="144" t="s">
        <v>777</v>
      </c>
      <c r="K66" s="144" t="s">
        <v>780</v>
      </c>
      <c r="L66" s="141" t="s">
        <v>781</v>
      </c>
      <c r="M66" s="143"/>
      <c r="N66" s="143"/>
      <c r="O66" s="177"/>
      <c r="P66" s="52"/>
    </row>
    <row r="67" spans="1:19" ht="27.6" customHeight="1">
      <c r="A67" s="170" t="s">
        <v>782</v>
      </c>
      <c r="B67" s="45" t="s">
        <v>783</v>
      </c>
      <c r="C67" s="53">
        <v>36405</v>
      </c>
      <c r="D67" s="99">
        <f>C67*O67</f>
        <v>25902.157500000001</v>
      </c>
      <c r="E67" s="13">
        <f>($X$5*D67)/1000</f>
        <v>0.84406189025525391</v>
      </c>
      <c r="F67" s="53"/>
      <c r="G67" s="10">
        <f t="shared" si="3"/>
        <v>0.33762475610210158</v>
      </c>
      <c r="H67" s="10">
        <f t="shared" si="4"/>
        <v>0.25321856707657614</v>
      </c>
      <c r="I67" s="141" t="s">
        <v>626</v>
      </c>
      <c r="J67" s="144">
        <v>251</v>
      </c>
      <c r="K67" s="144"/>
      <c r="L67" s="141" t="s">
        <v>784</v>
      </c>
      <c r="M67" s="143"/>
      <c r="N67" s="143">
        <v>1423</v>
      </c>
      <c r="O67" s="20">
        <f>N67/2000</f>
        <v>0.71150000000000002</v>
      </c>
      <c r="P67" s="52"/>
    </row>
    <row r="68" spans="1:19" ht="27.6" customHeight="1">
      <c r="A68" s="170" t="s">
        <v>618</v>
      </c>
      <c r="B68" s="46">
        <v>0.2</v>
      </c>
      <c r="C68" s="53">
        <v>46</v>
      </c>
      <c r="D68" s="107"/>
      <c r="E68" s="13">
        <f t="shared" ref="E68:E89" si="6">($X$5*C68)/1000</f>
        <v>1.4989811930431541E-3</v>
      </c>
      <c r="F68" s="53"/>
      <c r="G68" s="10">
        <f t="shared" si="3"/>
        <v>5.9959247721726172E-4</v>
      </c>
      <c r="H68" s="10">
        <f t="shared" si="4"/>
        <v>4.4969435791294618E-4</v>
      </c>
      <c r="I68" s="141" t="s">
        <v>785</v>
      </c>
      <c r="J68" s="152" t="s">
        <v>592</v>
      </c>
      <c r="K68" s="144"/>
      <c r="L68" s="156" t="s">
        <v>786</v>
      </c>
      <c r="M68" s="143"/>
      <c r="N68" s="143"/>
      <c r="O68" s="180"/>
    </row>
    <row r="69" spans="1:19" ht="27.6" customHeight="1">
      <c r="A69" s="170" t="s">
        <v>618</v>
      </c>
      <c r="B69" s="45" t="s">
        <v>787</v>
      </c>
      <c r="C69" s="53">
        <v>412</v>
      </c>
      <c r="D69" s="106"/>
      <c r="E69" s="13">
        <f t="shared" si="6"/>
        <v>1.3425657642038685E-2</v>
      </c>
      <c r="F69" s="53"/>
      <c r="G69" s="10">
        <f t="shared" si="3"/>
        <v>5.3702630568154743E-3</v>
      </c>
      <c r="H69" s="10">
        <f t="shared" si="4"/>
        <v>4.0276972926116053E-3</v>
      </c>
      <c r="I69" s="141" t="s">
        <v>785</v>
      </c>
      <c r="J69" s="152" t="s">
        <v>592</v>
      </c>
      <c r="K69" s="144"/>
      <c r="L69" s="141" t="s">
        <v>788</v>
      </c>
      <c r="M69" s="143"/>
      <c r="N69" s="143"/>
      <c r="O69" s="177"/>
      <c r="P69" s="52"/>
    </row>
    <row r="70" spans="1:19" ht="27.6" customHeight="1">
      <c r="A70" s="170" t="s">
        <v>618</v>
      </c>
      <c r="B70" s="45" t="s">
        <v>789</v>
      </c>
      <c r="C70" s="53">
        <v>1333</v>
      </c>
      <c r="D70" s="106"/>
      <c r="E70" s="13">
        <f t="shared" si="6"/>
        <v>4.3437868050576617E-2</v>
      </c>
      <c r="F70" s="53"/>
      <c r="G70" s="10">
        <f t="shared" si="3"/>
        <v>1.7375147220230647E-2</v>
      </c>
      <c r="H70" s="10">
        <f t="shared" si="4"/>
        <v>1.3031360415172985E-2</v>
      </c>
      <c r="I70" s="141" t="s">
        <v>785</v>
      </c>
      <c r="J70" s="152" t="s">
        <v>592</v>
      </c>
      <c r="K70" s="144"/>
      <c r="L70" s="141" t="s">
        <v>790</v>
      </c>
      <c r="M70" s="143"/>
      <c r="N70" s="143"/>
      <c r="O70" s="177"/>
      <c r="P70" s="52"/>
    </row>
    <row r="71" spans="1:19" ht="27.6" customHeight="1">
      <c r="A71" s="170" t="s">
        <v>618</v>
      </c>
      <c r="B71" s="45" t="s">
        <v>791</v>
      </c>
      <c r="C71" s="53">
        <v>24</v>
      </c>
      <c r="D71" s="106"/>
      <c r="E71" s="13">
        <f t="shared" si="6"/>
        <v>7.8207714419642829E-4</v>
      </c>
      <c r="F71" s="53"/>
      <c r="G71" s="10">
        <f t="shared" si="3"/>
        <v>3.1283085767857134E-4</v>
      </c>
      <c r="H71" s="10">
        <f t="shared" si="4"/>
        <v>2.3462314325892848E-4</v>
      </c>
      <c r="I71" s="141" t="s">
        <v>785</v>
      </c>
      <c r="J71" s="152" t="s">
        <v>592</v>
      </c>
      <c r="K71" s="144"/>
      <c r="L71" s="141" t="s">
        <v>792</v>
      </c>
      <c r="M71" s="143"/>
      <c r="N71" s="143"/>
      <c r="O71" s="177"/>
    </row>
    <row r="72" spans="1:19" ht="27.6" customHeight="1">
      <c r="A72" s="170" t="s">
        <v>618</v>
      </c>
      <c r="B72" s="45" t="s">
        <v>793</v>
      </c>
      <c r="C72" s="53">
        <v>3235</v>
      </c>
      <c r="D72" s="106"/>
      <c r="E72" s="13">
        <f t="shared" si="6"/>
        <v>0.10541748172814355</v>
      </c>
      <c r="F72" s="53"/>
      <c r="G72" s="10">
        <f t="shared" si="3"/>
        <v>4.2166992691257427E-2</v>
      </c>
      <c r="H72" s="10">
        <f t="shared" si="4"/>
        <v>3.1625244518443063E-2</v>
      </c>
      <c r="I72" s="141" t="s">
        <v>794</v>
      </c>
      <c r="J72" s="152" t="s">
        <v>592</v>
      </c>
      <c r="K72" s="144"/>
      <c r="L72" s="141" t="s">
        <v>795</v>
      </c>
      <c r="M72" s="143"/>
      <c r="N72" s="143"/>
      <c r="O72" s="177"/>
      <c r="P72" s="52"/>
      <c r="Q72" s="52"/>
      <c r="R72" s="52"/>
      <c r="S72" s="52"/>
    </row>
    <row r="73" spans="1:19" ht="27.6" customHeight="1">
      <c r="A73" s="170" t="s">
        <v>618</v>
      </c>
      <c r="B73" s="45" t="s">
        <v>796</v>
      </c>
      <c r="C73" s="53">
        <v>28</v>
      </c>
      <c r="D73" s="106"/>
      <c r="E73" s="13">
        <f t="shared" si="6"/>
        <v>9.1242333489583295E-4</v>
      </c>
      <c r="F73" s="53"/>
      <c r="G73" s="10">
        <f t="shared" si="3"/>
        <v>3.6496933395833319E-4</v>
      </c>
      <c r="H73" s="10">
        <f t="shared" si="4"/>
        <v>2.7372700046874985E-4</v>
      </c>
      <c r="I73" s="141" t="s">
        <v>785</v>
      </c>
      <c r="J73" s="152" t="s">
        <v>592</v>
      </c>
      <c r="K73" s="144"/>
      <c r="L73" s="141" t="s">
        <v>797</v>
      </c>
      <c r="M73" s="143"/>
      <c r="N73" s="143"/>
      <c r="O73" s="177"/>
      <c r="P73" s="52"/>
      <c r="Q73" s="52"/>
      <c r="R73" s="52"/>
      <c r="S73" s="52"/>
    </row>
    <row r="74" spans="1:19" ht="27.6" customHeight="1">
      <c r="A74" s="170" t="s">
        <v>618</v>
      </c>
      <c r="B74" s="45" t="s">
        <v>798</v>
      </c>
      <c r="C74" s="53">
        <v>7738</v>
      </c>
      <c r="D74" s="106"/>
      <c r="E74" s="13">
        <f t="shared" si="6"/>
        <v>0.25215470590799838</v>
      </c>
      <c r="F74" s="53"/>
      <c r="G74" s="10">
        <f t="shared" ref="G74:G90" si="7">(E74*40%)+((F74/100)*80%)</f>
        <v>0.10086188236319936</v>
      </c>
      <c r="H74" s="10">
        <f t="shared" ref="H74:H90" si="8">(E74*30%)+((F74/100)*20%)</f>
        <v>7.5646411772399516E-2</v>
      </c>
      <c r="I74" s="141" t="s">
        <v>794</v>
      </c>
      <c r="J74" s="144" t="s">
        <v>592</v>
      </c>
      <c r="K74" s="144" t="s">
        <v>799</v>
      </c>
      <c r="L74" s="141" t="s">
        <v>800</v>
      </c>
      <c r="M74" s="143"/>
      <c r="N74" s="143"/>
      <c r="O74" s="177"/>
      <c r="P74" s="52"/>
      <c r="Q74" s="52"/>
      <c r="R74" s="52"/>
      <c r="S74" s="52"/>
    </row>
    <row r="75" spans="1:19" ht="27.6" customHeight="1">
      <c r="A75" s="170" t="s">
        <v>618</v>
      </c>
      <c r="B75" s="45" t="s">
        <v>801</v>
      </c>
      <c r="C75" s="53">
        <v>512</v>
      </c>
      <c r="D75" s="106"/>
      <c r="E75" s="13">
        <f t="shared" si="6"/>
        <v>1.6684312409523804E-2</v>
      </c>
      <c r="F75" s="53"/>
      <c r="G75" s="10">
        <f t="shared" si="7"/>
        <v>6.6737249638095216E-3</v>
      </c>
      <c r="H75" s="10">
        <f t="shared" si="8"/>
        <v>5.0052937228571405E-3</v>
      </c>
      <c r="I75" s="141" t="s">
        <v>794</v>
      </c>
      <c r="J75" s="157" t="s">
        <v>553</v>
      </c>
      <c r="K75" s="141"/>
      <c r="L75" s="141" t="s">
        <v>802</v>
      </c>
      <c r="M75" s="143"/>
      <c r="N75" s="143"/>
      <c r="O75" s="177"/>
      <c r="P75" s="52"/>
      <c r="Q75" s="52"/>
      <c r="R75" s="52"/>
      <c r="S75" s="52"/>
    </row>
    <row r="76" spans="1:19" ht="27.6" customHeight="1">
      <c r="A76" s="170" t="s">
        <v>618</v>
      </c>
      <c r="B76" s="45" t="s">
        <v>803</v>
      </c>
      <c r="C76" s="53">
        <v>24</v>
      </c>
      <c r="D76" s="106"/>
      <c r="E76" s="13">
        <f t="shared" si="6"/>
        <v>7.8207714419642829E-4</v>
      </c>
      <c r="F76" s="53"/>
      <c r="G76" s="10">
        <f t="shared" si="7"/>
        <v>3.1283085767857134E-4</v>
      </c>
      <c r="H76" s="10">
        <f t="shared" si="8"/>
        <v>2.3462314325892848E-4</v>
      </c>
      <c r="I76" s="141" t="s">
        <v>785</v>
      </c>
      <c r="J76" s="152" t="s">
        <v>592</v>
      </c>
      <c r="K76" s="144"/>
      <c r="L76" s="141" t="s">
        <v>804</v>
      </c>
      <c r="M76" s="143"/>
      <c r="N76" s="143"/>
      <c r="O76" s="177"/>
      <c r="P76" s="52"/>
      <c r="Q76" s="52"/>
      <c r="R76" s="52"/>
      <c r="S76" s="52"/>
    </row>
    <row r="77" spans="1:19" ht="27.6" customHeight="1">
      <c r="A77" s="170" t="s">
        <v>618</v>
      </c>
      <c r="B77" s="45" t="s">
        <v>805</v>
      </c>
      <c r="C77" s="53">
        <v>149</v>
      </c>
      <c r="D77" s="106"/>
      <c r="E77" s="13">
        <f t="shared" si="6"/>
        <v>4.8553956035528251E-3</v>
      </c>
      <c r="F77" s="53"/>
      <c r="G77" s="10">
        <f t="shared" si="7"/>
        <v>1.9421582414211301E-3</v>
      </c>
      <c r="H77" s="10">
        <f t="shared" si="8"/>
        <v>1.4566186810658474E-3</v>
      </c>
      <c r="I77" s="141" t="s">
        <v>785</v>
      </c>
      <c r="J77" s="152" t="s">
        <v>592</v>
      </c>
      <c r="K77" s="144"/>
      <c r="L77" s="141" t="s">
        <v>806</v>
      </c>
      <c r="M77" s="143"/>
      <c r="N77" s="143"/>
      <c r="O77" s="177"/>
      <c r="P77" s="52"/>
      <c r="Q77" s="52"/>
      <c r="R77" s="52"/>
      <c r="S77" s="52"/>
    </row>
    <row r="78" spans="1:19" ht="27.6" customHeight="1">
      <c r="A78" s="170" t="s">
        <v>618</v>
      </c>
      <c r="B78" s="45" t="s">
        <v>807</v>
      </c>
      <c r="C78" s="53">
        <v>1477</v>
      </c>
      <c r="D78" s="106"/>
      <c r="E78" s="13">
        <f t="shared" si="6"/>
        <v>4.8130330915755186E-2</v>
      </c>
      <c r="F78" s="53"/>
      <c r="G78" s="10">
        <f t="shared" si="7"/>
        <v>1.9252132366302077E-2</v>
      </c>
      <c r="H78" s="10">
        <f t="shared" si="8"/>
        <v>1.4439099274726554E-2</v>
      </c>
      <c r="I78" s="141" t="s">
        <v>621</v>
      </c>
      <c r="J78" s="144">
        <v>222</v>
      </c>
      <c r="K78" s="144"/>
      <c r="L78" s="141" t="s">
        <v>808</v>
      </c>
      <c r="M78" s="143"/>
      <c r="N78" s="143"/>
      <c r="O78" s="177"/>
      <c r="P78" s="52"/>
      <c r="Q78" s="52"/>
      <c r="R78" s="52"/>
      <c r="S78" s="52"/>
    </row>
    <row r="79" spans="1:19" ht="27.6" customHeight="1">
      <c r="A79" s="170" t="s">
        <v>618</v>
      </c>
      <c r="B79" s="45" t="s">
        <v>809</v>
      </c>
      <c r="C79" s="53">
        <v>14678</v>
      </c>
      <c r="D79" s="106"/>
      <c r="E79" s="13">
        <f t="shared" si="6"/>
        <v>0.47830534677146558</v>
      </c>
      <c r="F79" s="53"/>
      <c r="G79" s="10">
        <f t="shared" si="7"/>
        <v>0.19132213870858625</v>
      </c>
      <c r="H79" s="10">
        <f t="shared" si="8"/>
        <v>0.14349160403143968</v>
      </c>
      <c r="I79" s="141" t="s">
        <v>794</v>
      </c>
      <c r="J79" s="144" t="s">
        <v>592</v>
      </c>
      <c r="K79" s="144"/>
      <c r="L79" s="141" t="s">
        <v>810</v>
      </c>
      <c r="M79" s="143"/>
      <c r="N79" s="143"/>
      <c r="O79" s="177"/>
      <c r="P79" s="52"/>
      <c r="Q79" s="52"/>
      <c r="R79" s="52"/>
      <c r="S79" s="52"/>
    </row>
    <row r="80" spans="1:19" ht="27.6" customHeight="1">
      <c r="A80" s="170" t="s">
        <v>618</v>
      </c>
      <c r="B80" s="45" t="s">
        <v>811</v>
      </c>
      <c r="C80" s="53">
        <v>42952</v>
      </c>
      <c r="D80" s="106"/>
      <c r="E80" s="13">
        <f t="shared" si="6"/>
        <v>1.3996573957302079</v>
      </c>
      <c r="F80" s="53"/>
      <c r="G80" s="10">
        <f t="shared" si="7"/>
        <v>0.55986295829208321</v>
      </c>
      <c r="H80" s="10">
        <f t="shared" si="8"/>
        <v>0.41989721871906233</v>
      </c>
      <c r="I80" s="141" t="s">
        <v>794</v>
      </c>
      <c r="J80" s="144" t="s">
        <v>592</v>
      </c>
      <c r="K80" s="144" t="s">
        <v>812</v>
      </c>
      <c r="L80" s="141" t="s">
        <v>813</v>
      </c>
      <c r="M80" s="143"/>
      <c r="N80" s="143"/>
      <c r="O80" s="177"/>
      <c r="P80" s="52"/>
      <c r="Q80" s="52"/>
      <c r="R80" s="52"/>
      <c r="S80" s="52"/>
    </row>
    <row r="81" spans="1:19" ht="27.6" customHeight="1">
      <c r="A81" s="170" t="s">
        <v>618</v>
      </c>
      <c r="B81" s="45" t="s">
        <v>814</v>
      </c>
      <c r="C81" s="53">
        <v>9</v>
      </c>
      <c r="D81" s="106"/>
      <c r="E81" s="13">
        <f t="shared" si="6"/>
        <v>2.9327892907366062E-4</v>
      </c>
      <c r="F81" s="53"/>
      <c r="G81" s="10">
        <f t="shared" si="7"/>
        <v>1.1731157162946425E-4</v>
      </c>
      <c r="H81" s="10">
        <f t="shared" si="8"/>
        <v>8.7983678722098179E-5</v>
      </c>
      <c r="I81" s="141" t="s">
        <v>785</v>
      </c>
      <c r="J81" s="152" t="s">
        <v>592</v>
      </c>
      <c r="K81" s="144"/>
      <c r="L81" s="141" t="s">
        <v>815</v>
      </c>
      <c r="M81" s="143"/>
      <c r="N81" s="143"/>
      <c r="O81" s="177"/>
      <c r="P81" s="52"/>
      <c r="Q81" s="52"/>
      <c r="R81" s="52"/>
      <c r="S81" s="52"/>
    </row>
    <row r="82" spans="1:19" ht="27.6" customHeight="1">
      <c r="A82" s="170" t="s">
        <v>618</v>
      </c>
      <c r="B82" s="45" t="s">
        <v>816</v>
      </c>
      <c r="C82" s="53">
        <v>550</v>
      </c>
      <c r="D82" s="106"/>
      <c r="E82" s="13">
        <f t="shared" si="6"/>
        <v>1.7922601221168146E-2</v>
      </c>
      <c r="F82" s="53"/>
      <c r="G82" s="10">
        <f t="shared" si="7"/>
        <v>7.1690404884672586E-3</v>
      </c>
      <c r="H82" s="10">
        <f t="shared" si="8"/>
        <v>5.3767803663504433E-3</v>
      </c>
      <c r="I82" s="141" t="s">
        <v>794</v>
      </c>
      <c r="J82" s="144" t="s">
        <v>592</v>
      </c>
      <c r="K82" s="144" t="s">
        <v>817</v>
      </c>
      <c r="L82" s="141" t="s">
        <v>818</v>
      </c>
      <c r="M82" s="143"/>
      <c r="N82" s="143"/>
      <c r="O82" s="177"/>
      <c r="P82" s="52"/>
      <c r="Q82" s="52"/>
      <c r="R82" s="52"/>
      <c r="S82" s="52"/>
    </row>
    <row r="83" spans="1:19" ht="27.6" customHeight="1">
      <c r="A83" s="170" t="s">
        <v>618</v>
      </c>
      <c r="B83" s="45" t="s">
        <v>819</v>
      </c>
      <c r="C83" s="53">
        <v>257102</v>
      </c>
      <c r="D83" s="106"/>
      <c r="E83" s="13">
        <f t="shared" si="6"/>
        <v>8.3780665802995866</v>
      </c>
      <c r="F83" s="53"/>
      <c r="G83" s="10">
        <f t="shared" si="7"/>
        <v>3.3512266321198347</v>
      </c>
      <c r="H83" s="10">
        <f t="shared" si="8"/>
        <v>2.5134199740898757</v>
      </c>
      <c r="I83" s="141" t="s">
        <v>794</v>
      </c>
      <c r="J83" s="152" t="s">
        <v>592</v>
      </c>
      <c r="K83" s="144" t="s">
        <v>820</v>
      </c>
      <c r="L83" s="141" t="s">
        <v>821</v>
      </c>
      <c r="M83" s="143"/>
      <c r="N83" s="143"/>
      <c r="O83" s="177"/>
      <c r="P83" s="52"/>
      <c r="Q83" s="52"/>
      <c r="R83" s="52"/>
      <c r="S83" s="52"/>
    </row>
    <row r="84" spans="1:19" ht="27.6" customHeight="1">
      <c r="A84" s="170" t="s">
        <v>618</v>
      </c>
      <c r="B84" s="45" t="s">
        <v>822</v>
      </c>
      <c r="C84" s="53">
        <v>19</v>
      </c>
      <c r="D84" s="106"/>
      <c r="E84" s="13">
        <f t="shared" si="6"/>
        <v>6.1914440582217238E-4</v>
      </c>
      <c r="F84" s="53"/>
      <c r="G84" s="10">
        <f t="shared" si="7"/>
        <v>2.4765776232886895E-4</v>
      </c>
      <c r="H84" s="10">
        <f t="shared" si="8"/>
        <v>1.8574332174665171E-4</v>
      </c>
      <c r="I84" s="141" t="s">
        <v>823</v>
      </c>
      <c r="J84" s="141" t="s">
        <v>824</v>
      </c>
      <c r="K84" s="141"/>
      <c r="L84" s="141" t="s">
        <v>825</v>
      </c>
      <c r="M84" s="143"/>
      <c r="N84" s="143"/>
      <c r="O84" s="177"/>
      <c r="P84" s="52"/>
      <c r="Q84" s="52"/>
      <c r="R84" s="52"/>
      <c r="S84" s="52"/>
    </row>
    <row r="85" spans="1:19" ht="27.6" customHeight="1">
      <c r="A85" s="170" t="s">
        <v>618</v>
      </c>
      <c r="B85" s="45" t="s">
        <v>826</v>
      </c>
      <c r="C85" s="53">
        <v>88</v>
      </c>
      <c r="D85" s="106"/>
      <c r="E85" s="13">
        <f t="shared" si="6"/>
        <v>2.8676161953869036E-3</v>
      </c>
      <c r="F85" s="53"/>
      <c r="G85" s="10">
        <f t="shared" si="7"/>
        <v>1.1470464781547615E-3</v>
      </c>
      <c r="H85" s="10">
        <f t="shared" si="8"/>
        <v>8.6028485861607104E-4</v>
      </c>
      <c r="I85" s="141" t="s">
        <v>785</v>
      </c>
      <c r="J85" s="152" t="s">
        <v>592</v>
      </c>
      <c r="K85" s="144"/>
      <c r="L85" s="141" t="s">
        <v>827</v>
      </c>
      <c r="M85" s="143"/>
      <c r="N85" s="143"/>
      <c r="O85" s="177"/>
      <c r="Q85" s="52"/>
      <c r="R85" s="14" t="s">
        <v>828</v>
      </c>
      <c r="S85" s="52"/>
    </row>
    <row r="86" spans="1:19" ht="27.6" customHeight="1">
      <c r="A86" s="170" t="s">
        <v>618</v>
      </c>
      <c r="B86" s="45" t="s">
        <v>829</v>
      </c>
      <c r="C86" s="53">
        <v>373</v>
      </c>
      <c r="D86" s="106"/>
      <c r="E86" s="13">
        <f t="shared" si="6"/>
        <v>1.2154782282719488E-2</v>
      </c>
      <c r="F86" s="53"/>
      <c r="G86" s="10">
        <f t="shared" si="7"/>
        <v>4.8619129130877958E-3</v>
      </c>
      <c r="H86" s="10">
        <f t="shared" si="8"/>
        <v>3.646434684815846E-3</v>
      </c>
      <c r="I86" s="141" t="s">
        <v>794</v>
      </c>
      <c r="J86" s="144" t="s">
        <v>592</v>
      </c>
      <c r="K86" s="144" t="s">
        <v>830</v>
      </c>
      <c r="L86" s="141" t="s">
        <v>831</v>
      </c>
      <c r="M86" s="143"/>
      <c r="N86" s="143"/>
      <c r="O86" s="177"/>
      <c r="P86" s="52"/>
      <c r="Q86" s="52"/>
      <c r="R86" s="52"/>
      <c r="S86" s="52"/>
    </row>
    <row r="87" spans="1:19" ht="27.6" customHeight="1">
      <c r="A87" s="170" t="s">
        <v>618</v>
      </c>
      <c r="B87" s="45" t="s">
        <v>832</v>
      </c>
      <c r="C87" s="53">
        <v>21</v>
      </c>
      <c r="D87" s="106"/>
      <c r="E87" s="13">
        <f t="shared" si="6"/>
        <v>6.8431750117187477E-4</v>
      </c>
      <c r="F87" s="53"/>
      <c r="G87" s="10">
        <f t="shared" si="7"/>
        <v>2.7372700046874991E-4</v>
      </c>
      <c r="H87" s="10">
        <f t="shared" si="8"/>
        <v>2.0529525035156243E-4</v>
      </c>
      <c r="I87" s="141" t="s">
        <v>785</v>
      </c>
      <c r="J87" s="152" t="s">
        <v>592</v>
      </c>
      <c r="K87" s="144"/>
      <c r="L87" s="141" t="s">
        <v>833</v>
      </c>
      <c r="M87" s="143"/>
      <c r="N87" s="143"/>
      <c r="O87" s="177"/>
      <c r="Q87" s="52"/>
      <c r="R87" s="15" t="s">
        <v>834</v>
      </c>
      <c r="S87" s="7">
        <f>SUM(G92:G95)</f>
        <v>3.7341980295958406</v>
      </c>
    </row>
    <row r="88" spans="1:19" ht="27.6" customHeight="1">
      <c r="A88" s="170" t="s">
        <v>618</v>
      </c>
      <c r="B88" s="45" t="s">
        <v>835</v>
      </c>
      <c r="C88" s="53">
        <v>7200</v>
      </c>
      <c r="D88" s="106"/>
      <c r="E88" s="13">
        <f t="shared" si="6"/>
        <v>0.23462314325892844</v>
      </c>
      <c r="F88" s="53"/>
      <c r="G88" s="10">
        <f t="shared" si="7"/>
        <v>9.3849257303571382E-2</v>
      </c>
      <c r="H88" s="10">
        <f t="shared" si="8"/>
        <v>7.0386942977678529E-2</v>
      </c>
      <c r="I88" s="141" t="s">
        <v>794</v>
      </c>
      <c r="J88" s="144" t="s">
        <v>592</v>
      </c>
      <c r="K88" s="141" t="s">
        <v>836</v>
      </c>
      <c r="L88" s="141" t="s">
        <v>837</v>
      </c>
      <c r="M88" s="143"/>
      <c r="N88" s="143"/>
      <c r="O88" s="141" t="s">
        <v>588</v>
      </c>
      <c r="P88" s="52"/>
      <c r="Q88" s="52"/>
      <c r="R88" s="11" t="s">
        <v>838</v>
      </c>
      <c r="S88" s="7">
        <f>SUM(G96:G126)</f>
        <v>47.69791591853491</v>
      </c>
    </row>
    <row r="89" spans="1:19" ht="27.6" customHeight="1">
      <c r="A89" s="170" t="s">
        <v>618</v>
      </c>
      <c r="B89" s="45" t="s">
        <v>839</v>
      </c>
      <c r="C89" s="53">
        <v>716</v>
      </c>
      <c r="D89" s="106"/>
      <c r="E89" s="13">
        <f t="shared" si="6"/>
        <v>2.3331968135193441E-2</v>
      </c>
      <c r="F89" s="53"/>
      <c r="G89" s="10">
        <f t="shared" si="7"/>
        <v>9.3327872540773776E-3</v>
      </c>
      <c r="H89" s="10">
        <f t="shared" si="8"/>
        <v>6.9995904405580319E-3</v>
      </c>
      <c r="I89" s="141" t="s">
        <v>794</v>
      </c>
      <c r="J89" s="144" t="s">
        <v>592</v>
      </c>
      <c r="K89" s="144"/>
      <c r="L89" s="141" t="s">
        <v>840</v>
      </c>
      <c r="M89" s="143"/>
      <c r="N89" s="143"/>
      <c r="O89" s="180"/>
      <c r="P89" s="52"/>
      <c r="Q89" s="52"/>
      <c r="R89" s="52"/>
      <c r="S89" s="52"/>
    </row>
    <row r="90" spans="1:19" ht="27.6" customHeight="1">
      <c r="A90" s="170" t="s">
        <v>618</v>
      </c>
      <c r="B90" s="45" t="s">
        <v>841</v>
      </c>
      <c r="C90" s="53">
        <v>41794</v>
      </c>
      <c r="D90" s="99">
        <f t="shared" ref="D90:D121" si="9">C90*O90</f>
        <v>31052.941999999999</v>
      </c>
      <c r="E90" s="13">
        <f t="shared" ref="E90:E121" si="10">($X$5*D90)/1000</f>
        <v>1.0119081749273884</v>
      </c>
      <c r="F90" s="53"/>
      <c r="G90" s="10">
        <f t="shared" si="7"/>
        <v>0.40476326997095535</v>
      </c>
      <c r="H90" s="10">
        <f t="shared" si="8"/>
        <v>0.30357245247821651</v>
      </c>
      <c r="I90" s="141" t="s">
        <v>794</v>
      </c>
      <c r="J90" s="144" t="s">
        <v>553</v>
      </c>
      <c r="K90" s="144" t="s">
        <v>842</v>
      </c>
      <c r="L90" s="141" t="s">
        <v>843</v>
      </c>
      <c r="M90" s="143"/>
      <c r="N90" s="143">
        <v>1486</v>
      </c>
      <c r="O90" s="192">
        <v>0.74299999999999999</v>
      </c>
    </row>
    <row r="91" spans="1:19" ht="27.6" customHeight="1">
      <c r="A91" s="170" t="s">
        <v>844</v>
      </c>
      <c r="B91" s="45" t="s">
        <v>845</v>
      </c>
      <c r="C91" s="53">
        <v>3</v>
      </c>
      <c r="D91" s="99">
        <f t="shared" si="9"/>
        <v>1.0545</v>
      </c>
      <c r="E91" s="13">
        <f t="shared" si="10"/>
        <v>3.4362514523130564E-5</v>
      </c>
      <c r="F91" s="53"/>
      <c r="G91" s="10">
        <f t="shared" ref="G91:G122" si="11">(E91*65%)+((F91/100)*80%)</f>
        <v>2.2335634440034866E-5</v>
      </c>
      <c r="H91" s="10">
        <f t="shared" ref="H91:H122" si="12">(E91*35%)+((F91/100)*20%)</f>
        <v>1.2026880083095696E-5</v>
      </c>
      <c r="I91" s="151"/>
      <c r="J91" s="151"/>
      <c r="K91" s="144"/>
      <c r="L91" s="141" t="s">
        <v>846</v>
      </c>
      <c r="M91" s="143"/>
      <c r="N91" s="143">
        <v>703</v>
      </c>
      <c r="O91" s="4">
        <f t="shared" ref="O91:O122" si="13">N91/2000</f>
        <v>0.35149999999999998</v>
      </c>
      <c r="P91" s="52"/>
    </row>
    <row r="92" spans="1:19" ht="27.6" customHeight="1">
      <c r="A92" s="173" t="s">
        <v>847</v>
      </c>
      <c r="B92" s="45" t="s">
        <v>848</v>
      </c>
      <c r="C92" s="53">
        <v>108550</v>
      </c>
      <c r="D92" s="99">
        <f t="shared" si="9"/>
        <v>76147.824999999997</v>
      </c>
      <c r="E92" s="13">
        <f t="shared" si="10"/>
        <v>2.481394729698724</v>
      </c>
      <c r="F92" s="97"/>
      <c r="G92" s="10">
        <f t="shared" si="11"/>
        <v>1.6129065743041706</v>
      </c>
      <c r="H92" s="10">
        <f t="shared" si="12"/>
        <v>0.86848815539455337</v>
      </c>
      <c r="I92" s="142" t="s">
        <v>794</v>
      </c>
      <c r="J92" s="144" t="s">
        <v>553</v>
      </c>
      <c r="K92" s="144" t="s">
        <v>849</v>
      </c>
      <c r="L92" s="141" t="s">
        <v>850</v>
      </c>
      <c r="M92" s="143"/>
      <c r="N92" s="143">
        <v>1403</v>
      </c>
      <c r="O92" s="4">
        <f t="shared" si="13"/>
        <v>0.70150000000000001</v>
      </c>
      <c r="P92" s="52"/>
    </row>
    <row r="93" spans="1:19" ht="27.6" customHeight="1">
      <c r="A93" s="173" t="s">
        <v>847</v>
      </c>
      <c r="B93" s="45" t="s">
        <v>851</v>
      </c>
      <c r="C93" s="53">
        <v>65401</v>
      </c>
      <c r="D93" s="99">
        <f t="shared" si="9"/>
        <v>28187.830999999998</v>
      </c>
      <c r="E93" s="13">
        <f t="shared" si="10"/>
        <v>0.91854409873214782</v>
      </c>
      <c r="F93" s="53"/>
      <c r="G93" s="10">
        <f t="shared" si="11"/>
        <v>0.59705366417589611</v>
      </c>
      <c r="H93" s="10">
        <f t="shared" si="12"/>
        <v>0.3214904345562517</v>
      </c>
      <c r="I93" s="142" t="s">
        <v>794</v>
      </c>
      <c r="J93" s="144" t="s">
        <v>553</v>
      </c>
      <c r="K93" s="144" t="s">
        <v>852</v>
      </c>
      <c r="L93" s="141" t="s">
        <v>853</v>
      </c>
      <c r="M93" s="143"/>
      <c r="N93" s="143">
        <v>862</v>
      </c>
      <c r="O93" s="4">
        <f t="shared" si="13"/>
        <v>0.43099999999999999</v>
      </c>
    </row>
    <row r="94" spans="1:19" ht="27.6" customHeight="1">
      <c r="A94" s="173" t="s">
        <v>854</v>
      </c>
      <c r="B94" s="45" t="s">
        <v>855</v>
      </c>
      <c r="C94" s="53">
        <v>12984</v>
      </c>
      <c r="D94" s="99">
        <f t="shared" si="9"/>
        <v>11049.384</v>
      </c>
      <c r="E94" s="13">
        <f t="shared" si="10"/>
        <v>0.36006127849373781</v>
      </c>
      <c r="F94" s="53"/>
      <c r="G94" s="10">
        <f t="shared" si="11"/>
        <v>0.2340398310209296</v>
      </c>
      <c r="H94" s="10">
        <f t="shared" si="12"/>
        <v>0.12602144747280822</v>
      </c>
      <c r="I94" s="141" t="s">
        <v>856</v>
      </c>
      <c r="J94" s="144" t="s">
        <v>592</v>
      </c>
      <c r="K94" s="144"/>
      <c r="L94" s="141" t="s">
        <v>857</v>
      </c>
      <c r="M94" s="143"/>
      <c r="N94" s="143">
        <v>1702</v>
      </c>
      <c r="O94" s="4">
        <f t="shared" si="13"/>
        <v>0.85099999999999998</v>
      </c>
      <c r="P94" s="52"/>
    </row>
    <row r="95" spans="1:19" ht="27.6" customHeight="1">
      <c r="A95" s="173" t="s">
        <v>854</v>
      </c>
      <c r="B95" s="45" t="s">
        <v>858</v>
      </c>
      <c r="C95" s="53">
        <v>174035</v>
      </c>
      <c r="D95" s="99">
        <f t="shared" si="9"/>
        <v>60912.249999999993</v>
      </c>
      <c r="E95" s="13">
        <f t="shared" si="10"/>
        <v>1.9849199386074534</v>
      </c>
      <c r="F95" s="53"/>
      <c r="G95" s="10">
        <f t="shared" si="11"/>
        <v>1.2901979600948448</v>
      </c>
      <c r="H95" s="10">
        <f t="shared" si="12"/>
        <v>0.69472197851260864</v>
      </c>
      <c r="I95" s="141" t="s">
        <v>859</v>
      </c>
      <c r="J95" s="144">
        <v>18</v>
      </c>
      <c r="K95" s="144" t="s">
        <v>860</v>
      </c>
      <c r="L95" s="141" t="s">
        <v>861</v>
      </c>
      <c r="M95" s="143"/>
      <c r="N95" s="143">
        <v>700</v>
      </c>
      <c r="O95" s="4">
        <f t="shared" si="13"/>
        <v>0.35</v>
      </c>
      <c r="P95" s="52"/>
    </row>
    <row r="96" spans="1:19" ht="27.6" customHeight="1">
      <c r="A96" s="174" t="s">
        <v>838</v>
      </c>
      <c r="B96" s="45" t="s">
        <v>862</v>
      </c>
      <c r="C96" s="53">
        <v>347</v>
      </c>
      <c r="D96" s="99">
        <f t="shared" si="9"/>
        <v>235.26600000000002</v>
      </c>
      <c r="E96" s="13">
        <f t="shared" si="10"/>
        <v>7.6665067252715373E-3</v>
      </c>
      <c r="F96" s="53"/>
      <c r="G96" s="10">
        <f t="shared" si="11"/>
        <v>4.9832293714264994E-3</v>
      </c>
      <c r="H96" s="10">
        <f t="shared" si="12"/>
        <v>2.6832773538450379E-3</v>
      </c>
      <c r="I96" s="141" t="s">
        <v>863</v>
      </c>
      <c r="J96" s="141">
        <v>323</v>
      </c>
      <c r="K96" s="141"/>
      <c r="L96" s="141" t="s">
        <v>864</v>
      </c>
      <c r="M96" s="143"/>
      <c r="N96" s="143">
        <v>1356</v>
      </c>
      <c r="O96" s="4">
        <f t="shared" si="13"/>
        <v>0.67800000000000005</v>
      </c>
      <c r="P96" s="52"/>
    </row>
    <row r="97" spans="1:19" ht="27.6" customHeight="1">
      <c r="A97" s="174" t="s">
        <v>838</v>
      </c>
      <c r="B97" s="171" t="s">
        <v>865</v>
      </c>
      <c r="C97" s="53">
        <v>230</v>
      </c>
      <c r="D97" s="99">
        <f t="shared" si="9"/>
        <v>189.405</v>
      </c>
      <c r="E97" s="13">
        <f t="shared" si="10"/>
        <v>6.1720550623551871E-3</v>
      </c>
      <c r="F97" s="53"/>
      <c r="G97" s="10">
        <f t="shared" si="11"/>
        <v>4.0118357905308717E-3</v>
      </c>
      <c r="H97" s="10">
        <f t="shared" si="12"/>
        <v>2.1602192718243153E-3</v>
      </c>
      <c r="I97" s="176" t="s">
        <v>611</v>
      </c>
      <c r="J97" s="151"/>
      <c r="K97" s="176"/>
      <c r="L97" s="176" t="s">
        <v>866</v>
      </c>
      <c r="M97" s="110"/>
      <c r="N97" s="143">
        <v>1647</v>
      </c>
      <c r="O97" s="4">
        <f t="shared" si="13"/>
        <v>0.82350000000000001</v>
      </c>
      <c r="P97" s="52"/>
    </row>
    <row r="98" spans="1:19" ht="27.6" customHeight="1">
      <c r="A98" s="174" t="s">
        <v>838</v>
      </c>
      <c r="B98" s="45" t="s">
        <v>867</v>
      </c>
      <c r="C98" s="53">
        <v>411</v>
      </c>
      <c r="D98" s="99">
        <f t="shared" si="9"/>
        <v>482.30849999999998</v>
      </c>
      <c r="E98" s="13">
        <f t="shared" si="10"/>
        <v>1.5716768929235958E-2</v>
      </c>
      <c r="F98" s="53"/>
      <c r="G98" s="10">
        <f t="shared" si="11"/>
        <v>1.0215899804003373E-2</v>
      </c>
      <c r="H98" s="10">
        <f t="shared" si="12"/>
        <v>5.500869125232585E-3</v>
      </c>
      <c r="I98" s="141" t="s">
        <v>868</v>
      </c>
      <c r="J98" s="141">
        <v>285</v>
      </c>
      <c r="K98" s="141"/>
      <c r="L98" s="141" t="s">
        <v>869</v>
      </c>
      <c r="M98" s="143"/>
      <c r="N98" s="143">
        <v>2347</v>
      </c>
      <c r="O98" s="4">
        <f t="shared" si="13"/>
        <v>1.1735</v>
      </c>
      <c r="P98" s="52"/>
    </row>
    <row r="99" spans="1:19" ht="27.6" customHeight="1">
      <c r="A99" s="174" t="s">
        <v>838</v>
      </c>
      <c r="B99" s="45" t="s">
        <v>870</v>
      </c>
      <c r="C99" s="53">
        <v>161994</v>
      </c>
      <c r="D99" s="99">
        <f t="shared" si="9"/>
        <v>99302.322</v>
      </c>
      <c r="E99" s="13">
        <f t="shared" si="10"/>
        <v>3.2359198500764226</v>
      </c>
      <c r="F99" s="94">
        <v>3000</v>
      </c>
      <c r="G99" s="10">
        <f t="shared" si="11"/>
        <v>26.103347902549675</v>
      </c>
      <c r="H99" s="10">
        <f t="shared" si="12"/>
        <v>7.1325719475267473</v>
      </c>
      <c r="I99" s="141" t="s">
        <v>758</v>
      </c>
      <c r="J99" s="159">
        <v>202</v>
      </c>
      <c r="K99" s="144" t="s">
        <v>871</v>
      </c>
      <c r="L99" s="141" t="s">
        <v>872</v>
      </c>
      <c r="M99" s="143"/>
      <c r="N99" s="143">
        <v>1226</v>
      </c>
      <c r="O99" s="4">
        <f t="shared" si="13"/>
        <v>0.61299999999999999</v>
      </c>
      <c r="Q99" s="52"/>
      <c r="R99" s="52"/>
      <c r="S99" s="52"/>
    </row>
    <row r="100" spans="1:19" ht="27.6" customHeight="1">
      <c r="A100" s="174" t="s">
        <v>838</v>
      </c>
      <c r="B100" s="45" t="s">
        <v>873</v>
      </c>
      <c r="C100" s="53">
        <v>149534</v>
      </c>
      <c r="D100" s="99">
        <f t="shared" si="9"/>
        <v>221684.155</v>
      </c>
      <c r="E100" s="13">
        <f t="shared" si="10"/>
        <v>7.2239212856665969</v>
      </c>
      <c r="F100" s="53"/>
      <c r="G100" s="10">
        <f t="shared" si="11"/>
        <v>4.6955488356832884</v>
      </c>
      <c r="H100" s="10">
        <f t="shared" si="12"/>
        <v>2.5283724499833089</v>
      </c>
      <c r="I100" s="141" t="s">
        <v>874</v>
      </c>
      <c r="J100" s="144">
        <v>152</v>
      </c>
      <c r="K100" s="144" t="s">
        <v>875</v>
      </c>
      <c r="L100" s="141" t="s">
        <v>876</v>
      </c>
      <c r="M100" s="143"/>
      <c r="N100" s="143">
        <v>2965</v>
      </c>
      <c r="O100" s="4">
        <f t="shared" si="13"/>
        <v>1.4824999999999999</v>
      </c>
      <c r="P100" s="52"/>
      <c r="Q100" s="52"/>
      <c r="R100" s="52"/>
      <c r="S100" s="52"/>
    </row>
    <row r="101" spans="1:19" ht="27.6" customHeight="1">
      <c r="A101" s="174" t="s">
        <v>838</v>
      </c>
      <c r="B101" s="45" t="s">
        <v>877</v>
      </c>
      <c r="C101" s="53">
        <v>16012</v>
      </c>
      <c r="D101" s="99">
        <f t="shared" si="9"/>
        <v>11856.886</v>
      </c>
      <c r="E101" s="13">
        <f t="shared" si="10"/>
        <v>0.38637498091427547</v>
      </c>
      <c r="F101" s="53"/>
      <c r="G101" s="10">
        <f t="shared" si="11"/>
        <v>0.25114373759427905</v>
      </c>
      <c r="H101" s="10">
        <f t="shared" si="12"/>
        <v>0.13523124331999639</v>
      </c>
      <c r="I101" s="141" t="s">
        <v>731</v>
      </c>
      <c r="J101" s="144">
        <v>218</v>
      </c>
      <c r="K101" s="146"/>
      <c r="L101" s="146" t="s">
        <v>878</v>
      </c>
      <c r="M101" s="143"/>
      <c r="N101" s="143">
        <v>1481</v>
      </c>
      <c r="O101" s="4">
        <f t="shared" si="13"/>
        <v>0.74050000000000005</v>
      </c>
      <c r="Q101" s="52"/>
      <c r="R101" s="52"/>
      <c r="S101" s="52"/>
    </row>
    <row r="102" spans="1:19" ht="27.6" customHeight="1">
      <c r="A102" s="174" t="s">
        <v>838</v>
      </c>
      <c r="B102" s="45" t="s">
        <v>879</v>
      </c>
      <c r="C102" s="53">
        <v>50169</v>
      </c>
      <c r="D102" s="99">
        <f t="shared" si="9"/>
        <v>52577.112000000001</v>
      </c>
      <c r="E102" s="13">
        <f t="shared" si="10"/>
        <v>1.7133065667939897</v>
      </c>
      <c r="F102" s="53"/>
      <c r="G102" s="10">
        <f t="shared" si="11"/>
        <v>1.1136492684160935</v>
      </c>
      <c r="H102" s="10">
        <f t="shared" si="12"/>
        <v>0.59965729837789639</v>
      </c>
      <c r="I102" s="141" t="s">
        <v>646</v>
      </c>
      <c r="J102" s="141">
        <v>288</v>
      </c>
      <c r="K102" s="141" t="s">
        <v>880</v>
      </c>
      <c r="L102" s="141" t="s">
        <v>881</v>
      </c>
      <c r="M102" s="143"/>
      <c r="N102" s="143">
        <v>2096</v>
      </c>
      <c r="O102" s="4">
        <f t="shared" si="13"/>
        <v>1.048</v>
      </c>
      <c r="P102" s="52"/>
      <c r="Q102" s="52"/>
      <c r="R102" s="52"/>
      <c r="S102" s="52"/>
    </row>
    <row r="103" spans="1:19" ht="27.6" customHeight="1">
      <c r="A103" s="174" t="s">
        <v>838</v>
      </c>
      <c r="B103" s="45" t="s">
        <v>882</v>
      </c>
      <c r="C103" s="53">
        <v>9238</v>
      </c>
      <c r="D103" s="99">
        <f t="shared" si="9"/>
        <v>6988.5469999999996</v>
      </c>
      <c r="E103" s="13">
        <f t="shared" si="10"/>
        <v>0.22773261999343813</v>
      </c>
      <c r="F103" s="53"/>
      <c r="G103" s="10">
        <f t="shared" si="11"/>
        <v>0.1480262029957348</v>
      </c>
      <c r="H103" s="10">
        <f t="shared" si="12"/>
        <v>7.9706416997703339E-2</v>
      </c>
      <c r="I103" s="146" t="s">
        <v>696</v>
      </c>
      <c r="J103" s="144">
        <v>108</v>
      </c>
      <c r="K103" s="138"/>
      <c r="L103" s="141" t="s">
        <v>883</v>
      </c>
      <c r="M103" s="20"/>
      <c r="N103" s="143">
        <v>1513</v>
      </c>
      <c r="O103" s="4">
        <f t="shared" si="13"/>
        <v>0.75649999999999995</v>
      </c>
      <c r="P103" t="s">
        <v>884</v>
      </c>
      <c r="Q103" s="52"/>
      <c r="R103" s="52"/>
      <c r="S103" s="52"/>
    </row>
    <row r="104" spans="1:19" ht="27.6" customHeight="1">
      <c r="A104" s="174" t="s">
        <v>838</v>
      </c>
      <c r="B104" s="45" t="s">
        <v>885</v>
      </c>
      <c r="C104" s="53">
        <v>35995</v>
      </c>
      <c r="D104" s="99">
        <f t="shared" si="9"/>
        <v>25916.399999999998</v>
      </c>
      <c r="E104" s="13">
        <f t="shared" si="10"/>
        <v>0.84452600416051293</v>
      </c>
      <c r="F104" s="53"/>
      <c r="G104" s="10">
        <f t="shared" si="11"/>
        <v>0.54894190270433341</v>
      </c>
      <c r="H104" s="10">
        <f t="shared" si="12"/>
        <v>0.29558410145617953</v>
      </c>
      <c r="I104" s="141" t="s">
        <v>886</v>
      </c>
      <c r="J104" s="144">
        <v>98</v>
      </c>
      <c r="K104" s="141"/>
      <c r="L104" s="141" t="s">
        <v>887</v>
      </c>
      <c r="M104" s="143"/>
      <c r="N104" s="143">
        <v>1440</v>
      </c>
      <c r="O104" s="4">
        <f t="shared" si="13"/>
        <v>0.72</v>
      </c>
      <c r="P104" s="52"/>
      <c r="Q104" s="52"/>
      <c r="R104" s="52"/>
      <c r="S104" s="52"/>
    </row>
    <row r="105" spans="1:19" ht="27.6" customHeight="1">
      <c r="A105" s="174" t="s">
        <v>838</v>
      </c>
      <c r="B105" s="45" t="s">
        <v>888</v>
      </c>
      <c r="C105" s="53">
        <v>7943</v>
      </c>
      <c r="D105" s="99">
        <f t="shared" si="9"/>
        <v>15627.852500000001</v>
      </c>
      <c r="E105" s="13">
        <f t="shared" si="10"/>
        <v>0.50925776054679217</v>
      </c>
      <c r="F105" s="53"/>
      <c r="G105" s="10">
        <f t="shared" si="11"/>
        <v>0.33101754435541492</v>
      </c>
      <c r="H105" s="10">
        <f t="shared" si="12"/>
        <v>0.17824021619137725</v>
      </c>
      <c r="I105" s="188"/>
      <c r="J105" s="188"/>
      <c r="K105" s="141"/>
      <c r="L105" s="141" t="s">
        <v>889</v>
      </c>
      <c r="M105" s="143"/>
      <c r="N105" s="143">
        <v>3935</v>
      </c>
      <c r="O105" s="4">
        <f t="shared" si="13"/>
        <v>1.9675</v>
      </c>
      <c r="P105" s="52"/>
      <c r="Q105" s="52"/>
      <c r="R105" s="52"/>
      <c r="S105" s="52"/>
    </row>
    <row r="106" spans="1:19" ht="27.6" customHeight="1">
      <c r="A106" s="174" t="s">
        <v>838</v>
      </c>
      <c r="B106" s="175" t="s">
        <v>890</v>
      </c>
      <c r="C106" s="53">
        <v>1299</v>
      </c>
      <c r="D106" s="99">
        <f t="shared" si="9"/>
        <v>789.14250000000004</v>
      </c>
      <c r="E106" s="13">
        <f t="shared" si="10"/>
        <v>2.5715429698501248E-2</v>
      </c>
      <c r="F106" s="53"/>
      <c r="G106" s="10">
        <f t="shared" si="11"/>
        <v>1.6715029304025811E-2</v>
      </c>
      <c r="H106" s="10">
        <f t="shared" si="12"/>
        <v>9.0004003944754354E-3</v>
      </c>
      <c r="I106" s="141" t="s">
        <v>891</v>
      </c>
      <c r="J106" s="141">
        <v>258</v>
      </c>
      <c r="K106" s="179"/>
      <c r="L106" s="179" t="s">
        <v>892</v>
      </c>
      <c r="M106" s="180"/>
      <c r="N106" s="143">
        <v>1215</v>
      </c>
      <c r="O106" s="4">
        <f t="shared" si="13"/>
        <v>0.60750000000000004</v>
      </c>
      <c r="P106" s="52"/>
      <c r="Q106" s="52"/>
      <c r="R106" s="52"/>
      <c r="S106" s="52"/>
    </row>
    <row r="107" spans="1:19" ht="27.6" customHeight="1">
      <c r="A107" s="174" t="s">
        <v>838</v>
      </c>
      <c r="B107" s="176" t="s">
        <v>893</v>
      </c>
      <c r="C107" s="53">
        <v>5755</v>
      </c>
      <c r="D107" s="99">
        <f t="shared" si="9"/>
        <v>2955.1924999999997</v>
      </c>
      <c r="E107" s="13">
        <f t="shared" si="10"/>
        <v>9.6299521289612625E-2</v>
      </c>
      <c r="F107" s="53"/>
      <c r="G107" s="10">
        <f t="shared" si="11"/>
        <v>6.2594688838248203E-2</v>
      </c>
      <c r="H107" s="10">
        <f t="shared" si="12"/>
        <v>3.3704832451364415E-2</v>
      </c>
      <c r="I107" s="141" t="s">
        <v>894</v>
      </c>
      <c r="J107" s="188"/>
      <c r="K107" s="179"/>
      <c r="L107" s="179" t="s">
        <v>895</v>
      </c>
      <c r="M107" s="180"/>
      <c r="N107" s="143">
        <v>1027</v>
      </c>
      <c r="O107" s="4">
        <f t="shared" si="13"/>
        <v>0.51349999999999996</v>
      </c>
      <c r="P107" s="52"/>
      <c r="Q107" s="52"/>
      <c r="R107" s="52"/>
      <c r="S107" s="52"/>
    </row>
    <row r="108" spans="1:19" ht="27.6" customHeight="1">
      <c r="A108" s="174" t="s">
        <v>838</v>
      </c>
      <c r="B108" s="45" t="s">
        <v>896</v>
      </c>
      <c r="C108" s="53">
        <v>23325</v>
      </c>
      <c r="D108" s="99">
        <f t="shared" si="9"/>
        <v>15126.262499999999</v>
      </c>
      <c r="E108" s="13">
        <f t="shared" si="10"/>
        <v>0.49291267409856354</v>
      </c>
      <c r="F108" s="53"/>
      <c r="G108" s="10">
        <f t="shared" si="11"/>
        <v>0.32039323816406629</v>
      </c>
      <c r="H108" s="10">
        <f t="shared" si="12"/>
        <v>0.17251943593449723</v>
      </c>
      <c r="I108" s="141" t="s">
        <v>621</v>
      </c>
      <c r="J108" s="144">
        <v>222</v>
      </c>
      <c r="K108" s="144" t="s">
        <v>897</v>
      </c>
      <c r="L108" s="141" t="s">
        <v>898</v>
      </c>
      <c r="M108" s="143"/>
      <c r="N108" s="143">
        <v>1297</v>
      </c>
      <c r="O108" s="4">
        <f t="shared" si="13"/>
        <v>0.64849999999999997</v>
      </c>
      <c r="P108" s="52"/>
      <c r="Q108" s="52"/>
      <c r="R108" s="52"/>
      <c r="S108" s="52"/>
    </row>
    <row r="109" spans="1:19" ht="27.6" customHeight="1">
      <c r="A109" s="174" t="s">
        <v>838</v>
      </c>
      <c r="B109" s="45" t="s">
        <v>899</v>
      </c>
      <c r="C109" s="53">
        <v>530</v>
      </c>
      <c r="D109" s="99">
        <f t="shared" si="9"/>
        <v>434.33499999999998</v>
      </c>
      <c r="E109" s="13">
        <f t="shared" si="10"/>
        <v>1.4153478184356486E-2</v>
      </c>
      <c r="F109" s="53"/>
      <c r="G109" s="10">
        <f t="shared" si="11"/>
        <v>9.1997608198317159E-3</v>
      </c>
      <c r="H109" s="10">
        <f t="shared" si="12"/>
        <v>4.9537173645247696E-3</v>
      </c>
      <c r="I109" s="141" t="s">
        <v>900</v>
      </c>
      <c r="J109" s="144">
        <v>108</v>
      </c>
      <c r="K109" s="144"/>
      <c r="L109" s="141" t="s">
        <v>901</v>
      </c>
      <c r="M109" s="143"/>
      <c r="N109" s="143">
        <v>1639</v>
      </c>
      <c r="O109" s="4">
        <f t="shared" si="13"/>
        <v>0.81950000000000001</v>
      </c>
      <c r="P109" s="52"/>
      <c r="Q109" s="52"/>
      <c r="R109" s="52"/>
      <c r="S109" s="52"/>
    </row>
    <row r="110" spans="1:19" ht="27.6" customHeight="1">
      <c r="A110" s="174" t="s">
        <v>838</v>
      </c>
      <c r="B110" s="110" t="s">
        <v>902</v>
      </c>
      <c r="C110" s="53">
        <v>111810</v>
      </c>
      <c r="D110" s="99">
        <f t="shared" si="9"/>
        <v>81789.014999999999</v>
      </c>
      <c r="E110" s="13">
        <f t="shared" si="10"/>
        <v>2.6652216365766179</v>
      </c>
      <c r="F110" s="53"/>
      <c r="G110" s="10">
        <f t="shared" si="11"/>
        <v>1.7323940637748017</v>
      </c>
      <c r="H110" s="10">
        <f t="shared" si="12"/>
        <v>0.93282757280181616</v>
      </c>
      <c r="I110" s="141" t="s">
        <v>635</v>
      </c>
      <c r="J110" s="180">
        <v>233</v>
      </c>
      <c r="K110" s="180" t="s">
        <v>903</v>
      </c>
      <c r="L110" s="180" t="s">
        <v>904</v>
      </c>
      <c r="M110" s="180"/>
      <c r="N110" s="143">
        <v>1463</v>
      </c>
      <c r="O110" s="4">
        <f t="shared" si="13"/>
        <v>0.73150000000000004</v>
      </c>
      <c r="P110" s="52"/>
      <c r="Q110" s="52"/>
      <c r="R110" s="52"/>
      <c r="S110" s="52"/>
    </row>
    <row r="111" spans="1:19" ht="27.6" customHeight="1">
      <c r="A111" s="174" t="s">
        <v>838</v>
      </c>
      <c r="B111" s="45" t="s">
        <v>905</v>
      </c>
      <c r="C111" s="53">
        <v>4653</v>
      </c>
      <c r="D111" s="99">
        <f t="shared" si="9"/>
        <v>4643.6940000000004</v>
      </c>
      <c r="E111" s="13">
        <f t="shared" si="10"/>
        <v>0.15132195591842038</v>
      </c>
      <c r="F111" s="94">
        <v>1000</v>
      </c>
      <c r="G111" s="10">
        <f t="shared" si="11"/>
        <v>8.0983592713469736</v>
      </c>
      <c r="H111" s="10">
        <f t="shared" si="12"/>
        <v>2.052962684571447</v>
      </c>
      <c r="I111" s="141" t="s">
        <v>868</v>
      </c>
      <c r="J111" s="141">
        <v>285</v>
      </c>
      <c r="K111" s="144" t="s">
        <v>905</v>
      </c>
      <c r="L111" s="141" t="s">
        <v>906</v>
      </c>
      <c r="M111" s="143"/>
      <c r="N111" s="143">
        <v>1996</v>
      </c>
      <c r="O111" s="4">
        <f t="shared" si="13"/>
        <v>0.998</v>
      </c>
      <c r="P111" s="52"/>
      <c r="Q111" s="52"/>
      <c r="R111" s="52"/>
      <c r="S111" s="52"/>
    </row>
    <row r="112" spans="1:19" ht="27.6" customHeight="1">
      <c r="A112" s="174" t="s">
        <v>907</v>
      </c>
      <c r="B112" s="45" t="s">
        <v>908</v>
      </c>
      <c r="C112" s="53">
        <v>85029</v>
      </c>
      <c r="D112" s="99">
        <f t="shared" si="9"/>
        <v>96167.798999999999</v>
      </c>
      <c r="E112" s="13">
        <f t="shared" si="10"/>
        <v>3.1337765668990052</v>
      </c>
      <c r="F112" s="95"/>
      <c r="G112" s="10">
        <f t="shared" si="11"/>
        <v>2.0369547684843536</v>
      </c>
      <c r="H112" s="10">
        <f t="shared" si="12"/>
        <v>1.0968217984146518</v>
      </c>
      <c r="I112" s="141" t="s">
        <v>909</v>
      </c>
      <c r="J112" s="141">
        <v>231</v>
      </c>
      <c r="K112" s="141" t="s">
        <v>910</v>
      </c>
      <c r="L112" s="141" t="s">
        <v>910</v>
      </c>
      <c r="M112" s="143"/>
      <c r="N112" s="143">
        <v>2262</v>
      </c>
      <c r="O112" s="4">
        <f t="shared" si="13"/>
        <v>1.131</v>
      </c>
      <c r="P112" s="52"/>
      <c r="Q112" s="52"/>
      <c r="R112" s="52"/>
      <c r="S112" s="52"/>
    </row>
    <row r="113" spans="1:19" ht="27.6" customHeight="1">
      <c r="A113" s="109" t="s">
        <v>907</v>
      </c>
      <c r="B113" s="45" t="s">
        <v>911</v>
      </c>
      <c r="C113" s="53">
        <v>10067</v>
      </c>
      <c r="D113" s="99">
        <f t="shared" si="9"/>
        <v>8129.1025</v>
      </c>
      <c r="E113" s="13">
        <f t="shared" si="10"/>
        <v>0.26489938617000192</v>
      </c>
      <c r="F113" s="53"/>
      <c r="G113" s="10">
        <f t="shared" si="11"/>
        <v>0.17218460101050126</v>
      </c>
      <c r="H113" s="10">
        <f t="shared" si="12"/>
        <v>9.2714785159500671E-2</v>
      </c>
      <c r="I113" s="141" t="s">
        <v>909</v>
      </c>
      <c r="J113" s="141">
        <v>231</v>
      </c>
      <c r="K113" s="141" t="s">
        <v>912</v>
      </c>
      <c r="L113" s="141" t="s">
        <v>913</v>
      </c>
      <c r="M113" s="143"/>
      <c r="N113" s="143">
        <v>1615</v>
      </c>
      <c r="O113" s="4">
        <f t="shared" si="13"/>
        <v>0.8075</v>
      </c>
      <c r="P113" s="52"/>
      <c r="Q113" s="52"/>
      <c r="R113" s="52"/>
      <c r="S113" s="52"/>
    </row>
    <row r="114" spans="1:19" ht="27.6" customHeight="1">
      <c r="A114" s="109" t="s">
        <v>914</v>
      </c>
      <c r="B114" s="45" t="s">
        <v>915</v>
      </c>
      <c r="C114" s="53">
        <v>301</v>
      </c>
      <c r="D114" s="99">
        <f t="shared" si="9"/>
        <v>258.70949999999999</v>
      </c>
      <c r="E114" s="13">
        <f t="shared" si="10"/>
        <v>8.4304494556869097E-3</v>
      </c>
      <c r="F114" s="53"/>
      <c r="G114" s="10">
        <f t="shared" si="11"/>
        <v>5.4797921461964914E-3</v>
      </c>
      <c r="H114" s="10">
        <f t="shared" si="12"/>
        <v>2.9506573094904183E-3</v>
      </c>
      <c r="I114" s="135" t="s">
        <v>916</v>
      </c>
      <c r="J114" s="145">
        <v>364</v>
      </c>
      <c r="K114" s="141"/>
      <c r="L114" s="141" t="s">
        <v>917</v>
      </c>
      <c r="M114" s="143"/>
      <c r="N114" s="143">
        <v>1719</v>
      </c>
      <c r="O114" s="4">
        <f t="shared" si="13"/>
        <v>0.85950000000000004</v>
      </c>
      <c r="P114" s="52"/>
      <c r="Q114" s="52"/>
      <c r="R114" s="52"/>
      <c r="S114" s="52"/>
    </row>
    <row r="115" spans="1:19" ht="27.6" customHeight="1">
      <c r="A115" s="109" t="s">
        <v>914</v>
      </c>
      <c r="B115" s="45" t="s">
        <v>918</v>
      </c>
      <c r="C115" s="53">
        <v>21544</v>
      </c>
      <c r="D115" s="99">
        <f t="shared" si="9"/>
        <v>13863.563999999998</v>
      </c>
      <c r="E115" s="13">
        <f t="shared" si="10"/>
        <v>0.4517656892293504</v>
      </c>
      <c r="F115" s="53"/>
      <c r="G115" s="10">
        <f t="shared" si="11"/>
        <v>0.29364769799907775</v>
      </c>
      <c r="H115" s="10">
        <f t="shared" si="12"/>
        <v>0.15811799123027262</v>
      </c>
      <c r="I115" s="141" t="s">
        <v>646</v>
      </c>
      <c r="J115" s="141">
        <v>288</v>
      </c>
      <c r="K115" s="141" t="s">
        <v>918</v>
      </c>
      <c r="L115" s="141" t="s">
        <v>919</v>
      </c>
      <c r="M115" s="143"/>
      <c r="N115" s="143">
        <v>1287</v>
      </c>
      <c r="O115" s="4">
        <f t="shared" si="13"/>
        <v>0.64349999999999996</v>
      </c>
      <c r="P115" s="52"/>
      <c r="Q115" s="52"/>
      <c r="R115" s="52"/>
      <c r="S115" s="52"/>
    </row>
    <row r="116" spans="1:19" ht="27.6" customHeight="1">
      <c r="A116" s="109" t="s">
        <v>914</v>
      </c>
      <c r="B116" s="45" t="s">
        <v>920</v>
      </c>
      <c r="C116" s="53">
        <v>20463</v>
      </c>
      <c r="D116" s="99">
        <f t="shared" si="9"/>
        <v>16227.159000000001</v>
      </c>
      <c r="E116" s="13">
        <f t="shared" si="10"/>
        <v>0.52878709038089045</v>
      </c>
      <c r="F116" s="53"/>
      <c r="G116" s="10">
        <f t="shared" si="11"/>
        <v>0.34371160874757878</v>
      </c>
      <c r="H116" s="10">
        <f t="shared" si="12"/>
        <v>0.18507548163331164</v>
      </c>
      <c r="I116" s="141" t="s">
        <v>921</v>
      </c>
      <c r="J116" s="188"/>
      <c r="K116" s="144" t="s">
        <v>922</v>
      </c>
      <c r="L116" s="141" t="s">
        <v>923</v>
      </c>
      <c r="M116" s="143"/>
      <c r="N116" s="143">
        <v>1586</v>
      </c>
      <c r="O116" s="4">
        <f t="shared" si="13"/>
        <v>0.79300000000000004</v>
      </c>
      <c r="P116" s="52"/>
      <c r="Q116" s="52"/>
      <c r="R116" s="52"/>
      <c r="S116" s="52"/>
    </row>
    <row r="117" spans="1:19" ht="27.6" customHeight="1">
      <c r="A117" s="109" t="s">
        <v>914</v>
      </c>
      <c r="B117" s="16" t="s">
        <v>924</v>
      </c>
      <c r="C117" s="53">
        <v>26970</v>
      </c>
      <c r="D117" s="99">
        <f t="shared" si="9"/>
        <v>11799.375</v>
      </c>
      <c r="E117" s="13">
        <f t="shared" si="10"/>
        <v>0.38450089597094711</v>
      </c>
      <c r="F117" s="53"/>
      <c r="G117" s="10">
        <f t="shared" si="11"/>
        <v>0.24992558238111562</v>
      </c>
      <c r="H117" s="10">
        <f t="shared" si="12"/>
        <v>0.13457531358983149</v>
      </c>
      <c r="I117" s="180" t="s">
        <v>925</v>
      </c>
      <c r="J117" s="180">
        <v>246</v>
      </c>
      <c r="K117" s="180"/>
      <c r="L117" s="180" t="s">
        <v>926</v>
      </c>
      <c r="M117" s="180"/>
      <c r="N117" s="143">
        <v>875</v>
      </c>
      <c r="O117" s="4">
        <f t="shared" si="13"/>
        <v>0.4375</v>
      </c>
      <c r="P117" s="52"/>
      <c r="Q117" s="52"/>
      <c r="R117" s="52"/>
      <c r="S117" s="52"/>
    </row>
    <row r="118" spans="1:19" ht="27.6" customHeight="1">
      <c r="A118" s="109" t="s">
        <v>914</v>
      </c>
      <c r="B118" s="110" t="s">
        <v>927</v>
      </c>
      <c r="C118" s="53">
        <v>17426</v>
      </c>
      <c r="D118" s="99">
        <f t="shared" si="9"/>
        <v>7789.4220000000005</v>
      </c>
      <c r="E118" s="13">
        <f t="shared" si="10"/>
        <v>0.25383037136253461</v>
      </c>
      <c r="F118" s="53"/>
      <c r="G118" s="10">
        <f t="shared" si="11"/>
        <v>0.16498974138564751</v>
      </c>
      <c r="H118" s="10">
        <f t="shared" si="12"/>
        <v>8.8840629976887103E-2</v>
      </c>
      <c r="I118" s="141" t="s">
        <v>868</v>
      </c>
      <c r="J118" s="141">
        <v>285</v>
      </c>
      <c r="K118" s="161"/>
      <c r="L118" s="161" t="s">
        <v>928</v>
      </c>
      <c r="M118" s="145"/>
      <c r="N118" s="145">
        <v>894</v>
      </c>
      <c r="O118" s="4">
        <f t="shared" si="13"/>
        <v>0.44700000000000001</v>
      </c>
      <c r="Q118" s="52"/>
      <c r="R118" s="52"/>
      <c r="S118" s="52"/>
    </row>
    <row r="119" spans="1:19" ht="27.6" customHeight="1">
      <c r="A119" s="109" t="s">
        <v>914</v>
      </c>
      <c r="B119" s="45" t="s">
        <v>929</v>
      </c>
      <c r="C119" s="53">
        <v>17195</v>
      </c>
      <c r="D119" s="99">
        <f t="shared" si="9"/>
        <v>19800.0425</v>
      </c>
      <c r="E119" s="13">
        <f t="shared" si="10"/>
        <v>0.64521502889032945</v>
      </c>
      <c r="F119" s="53"/>
      <c r="G119" s="10">
        <f t="shared" si="11"/>
        <v>0.41938976877871414</v>
      </c>
      <c r="H119" s="10">
        <f t="shared" si="12"/>
        <v>0.2258252601116153</v>
      </c>
      <c r="I119" s="141" t="s">
        <v>930</v>
      </c>
      <c r="J119" s="188"/>
      <c r="K119" s="141"/>
      <c r="L119" s="141" t="s">
        <v>931</v>
      </c>
      <c r="M119" s="143"/>
      <c r="N119" s="143">
        <v>2303</v>
      </c>
      <c r="O119" s="4">
        <f t="shared" si="13"/>
        <v>1.1515</v>
      </c>
      <c r="P119" s="52"/>
      <c r="Q119" s="52"/>
      <c r="R119" s="52"/>
      <c r="S119" s="52"/>
    </row>
    <row r="120" spans="1:19" ht="27.6" customHeight="1">
      <c r="A120" s="109" t="s">
        <v>914</v>
      </c>
      <c r="B120" s="139" t="s">
        <v>932</v>
      </c>
      <c r="C120" s="53">
        <v>1246</v>
      </c>
      <c r="D120" s="99">
        <f t="shared" si="9"/>
        <v>1878.345</v>
      </c>
      <c r="E120" s="13">
        <f t="shared" si="10"/>
        <v>6.1208778892318336E-2</v>
      </c>
      <c r="F120" s="53"/>
      <c r="G120" s="10">
        <f t="shared" si="11"/>
        <v>3.9785706280006918E-2</v>
      </c>
      <c r="H120" s="10">
        <f t="shared" si="12"/>
        <v>2.1423072612311415E-2</v>
      </c>
      <c r="I120" s="141" t="s">
        <v>769</v>
      </c>
      <c r="J120" s="144">
        <v>339</v>
      </c>
      <c r="K120" s="179"/>
      <c r="L120" s="179" t="s">
        <v>933</v>
      </c>
      <c r="M120" s="180"/>
      <c r="N120" s="143">
        <v>3015</v>
      </c>
      <c r="O120" s="4">
        <f t="shared" si="13"/>
        <v>1.5075000000000001</v>
      </c>
      <c r="P120" s="52"/>
      <c r="Q120" s="52"/>
      <c r="R120" s="52"/>
      <c r="S120" s="52"/>
    </row>
    <row r="121" spans="1:19" ht="27.6" customHeight="1">
      <c r="A121" s="109" t="s">
        <v>914</v>
      </c>
      <c r="B121" s="45" t="s">
        <v>934</v>
      </c>
      <c r="C121" s="53">
        <v>3182</v>
      </c>
      <c r="D121" s="99">
        <f t="shared" si="9"/>
        <v>3010.172</v>
      </c>
      <c r="E121" s="13">
        <f t="shared" si="10"/>
        <v>9.8091113387502121E-2</v>
      </c>
      <c r="F121" s="53"/>
      <c r="G121" s="10">
        <f t="shared" si="11"/>
        <v>6.375922370187638E-2</v>
      </c>
      <c r="H121" s="10">
        <f t="shared" si="12"/>
        <v>3.4331889685625741E-2</v>
      </c>
      <c r="I121" s="143" t="s">
        <v>868</v>
      </c>
      <c r="J121" s="143">
        <v>285</v>
      </c>
      <c r="K121" s="143"/>
      <c r="L121" s="143" t="s">
        <v>935</v>
      </c>
      <c r="M121" s="180"/>
      <c r="N121" s="180">
        <v>1892</v>
      </c>
      <c r="O121" s="4">
        <f t="shared" si="13"/>
        <v>0.94599999999999995</v>
      </c>
      <c r="P121" s="52"/>
      <c r="Q121" s="52"/>
      <c r="R121" s="52"/>
      <c r="S121" s="52"/>
    </row>
    <row r="122" spans="1:19" ht="27.6" customHeight="1">
      <c r="A122" s="109" t="s">
        <v>914</v>
      </c>
      <c r="B122" s="45" t="s">
        <v>936</v>
      </c>
      <c r="C122" s="53">
        <v>14912</v>
      </c>
      <c r="D122" s="99">
        <f t="shared" ref="D122:D153" si="14">C122*O122</f>
        <v>7866.08</v>
      </c>
      <c r="E122" s="13">
        <f t="shared" ref="E122:E153" si="15">($X$5*D122)/1000</f>
        <v>0.25632839093419335</v>
      </c>
      <c r="F122" s="53"/>
      <c r="G122" s="10">
        <f t="shared" si="11"/>
        <v>0.16661345410722569</v>
      </c>
      <c r="H122" s="10">
        <f t="shared" si="12"/>
        <v>8.971493682696767E-2</v>
      </c>
      <c r="I122" s="203" t="s">
        <v>937</v>
      </c>
      <c r="J122" s="203"/>
      <c r="K122" s="141"/>
      <c r="L122" s="142" t="s">
        <v>938</v>
      </c>
      <c r="M122" s="143"/>
      <c r="N122" s="143">
        <v>1055</v>
      </c>
      <c r="O122" s="4">
        <f t="shared" si="13"/>
        <v>0.52749999999999997</v>
      </c>
      <c r="P122" s="52"/>
      <c r="Q122" s="52"/>
      <c r="R122" s="52"/>
      <c r="S122" s="52"/>
    </row>
    <row r="123" spans="1:19" ht="27.6" customHeight="1">
      <c r="A123" s="109" t="s">
        <v>914</v>
      </c>
      <c r="B123" s="45" t="s">
        <v>939</v>
      </c>
      <c r="C123" s="53">
        <v>10473</v>
      </c>
      <c r="D123" s="99">
        <f t="shared" si="14"/>
        <v>7781.4390000000003</v>
      </c>
      <c r="E123" s="13">
        <f t="shared" si="15"/>
        <v>0.2535702329524463</v>
      </c>
      <c r="F123" s="94"/>
      <c r="G123" s="10">
        <f t="shared" ref="G123:G154" si="16">(E123*65%)+((F123/100)*80%)</f>
        <v>0.16482065141909011</v>
      </c>
      <c r="H123" s="10">
        <f t="shared" ref="H123:H154" si="17">(E123*35%)+((F123/100)*20%)</f>
        <v>8.87495815333562E-2</v>
      </c>
      <c r="I123" s="146" t="s">
        <v>940</v>
      </c>
      <c r="J123" s="121">
        <v>361</v>
      </c>
      <c r="K123" s="121" t="s">
        <v>941</v>
      </c>
      <c r="L123" s="146" t="s">
        <v>942</v>
      </c>
      <c r="M123" s="143"/>
      <c r="N123" s="143">
        <v>1486</v>
      </c>
      <c r="O123" s="4">
        <f t="shared" ref="O123:O154" si="18">N123/2000</f>
        <v>0.74299999999999999</v>
      </c>
      <c r="P123" s="52"/>
      <c r="Q123" s="52"/>
      <c r="R123" s="52"/>
      <c r="S123" s="52"/>
    </row>
    <row r="124" spans="1:19" ht="27.6" customHeight="1">
      <c r="A124" s="109" t="s">
        <v>914</v>
      </c>
      <c r="B124" s="45" t="s">
        <v>943</v>
      </c>
      <c r="C124" s="53">
        <v>3667</v>
      </c>
      <c r="D124" s="99">
        <f t="shared" si="14"/>
        <v>1523.6385</v>
      </c>
      <c r="E124" s="13">
        <f t="shared" si="15"/>
        <v>4.9650118619488738E-2</v>
      </c>
      <c r="F124" s="53"/>
      <c r="G124" s="10">
        <f t="shared" si="16"/>
        <v>3.2272577102667684E-2</v>
      </c>
      <c r="H124" s="10">
        <f t="shared" si="17"/>
        <v>1.7377541516821058E-2</v>
      </c>
      <c r="I124" s="188"/>
      <c r="J124" s="188"/>
      <c r="K124" s="144"/>
      <c r="L124" s="141" t="s">
        <v>944</v>
      </c>
      <c r="M124" s="143"/>
      <c r="N124" s="143">
        <v>831</v>
      </c>
      <c r="O124" s="4">
        <f t="shared" si="18"/>
        <v>0.41549999999999998</v>
      </c>
      <c r="P124" s="52"/>
      <c r="Q124" s="52"/>
      <c r="R124" s="52"/>
      <c r="S124" s="52"/>
    </row>
    <row r="125" spans="1:19" ht="27.6" customHeight="1">
      <c r="A125" s="109" t="s">
        <v>914</v>
      </c>
      <c r="B125" s="45" t="s">
        <v>945</v>
      </c>
      <c r="C125" s="53">
        <v>555</v>
      </c>
      <c r="D125" s="99">
        <f t="shared" si="14"/>
        <v>531.13499999999999</v>
      </c>
      <c r="E125" s="13">
        <f t="shared" si="15"/>
        <v>1.7307855999282078E-2</v>
      </c>
      <c r="F125" s="53"/>
      <c r="G125" s="10">
        <f t="shared" si="16"/>
        <v>1.125010639953335E-2</v>
      </c>
      <c r="H125" s="10">
        <f t="shared" si="17"/>
        <v>6.0577495997487267E-3</v>
      </c>
      <c r="I125" s="203" t="s">
        <v>946</v>
      </c>
      <c r="J125" s="203"/>
      <c r="K125" s="144" t="s">
        <v>947</v>
      </c>
      <c r="L125" s="141" t="s">
        <v>948</v>
      </c>
      <c r="M125" s="143"/>
      <c r="N125" s="143">
        <v>1914</v>
      </c>
      <c r="O125" s="4">
        <f t="shared" si="18"/>
        <v>0.95699999999999996</v>
      </c>
      <c r="P125" s="52"/>
      <c r="Q125" s="52"/>
      <c r="R125" s="52"/>
      <c r="S125" s="52"/>
    </row>
    <row r="126" spans="1:19" ht="27.6" customHeight="1">
      <c r="A126" s="109" t="s">
        <v>914</v>
      </c>
      <c r="B126" s="45" t="s">
        <v>949</v>
      </c>
      <c r="C126" s="53">
        <v>3733</v>
      </c>
      <c r="D126" s="99">
        <f t="shared" si="14"/>
        <v>3899.1185</v>
      </c>
      <c r="E126" s="13">
        <f t="shared" si="15"/>
        <v>0.1270588108901442</v>
      </c>
      <c r="F126" s="95"/>
      <c r="G126" s="10">
        <f t="shared" si="16"/>
        <v>8.2588227078593729E-2</v>
      </c>
      <c r="H126" s="10">
        <f t="shared" si="17"/>
        <v>4.4470583811550467E-2</v>
      </c>
      <c r="I126" s="146" t="s">
        <v>703</v>
      </c>
      <c r="J126" s="146">
        <v>218</v>
      </c>
      <c r="K126" s="146" t="s">
        <v>950</v>
      </c>
      <c r="L126" s="146" t="s">
        <v>951</v>
      </c>
      <c r="M126" s="143"/>
      <c r="N126" s="143">
        <v>2089</v>
      </c>
      <c r="O126" s="4">
        <f t="shared" si="18"/>
        <v>1.0445</v>
      </c>
      <c r="P126" s="52"/>
      <c r="Q126" s="52"/>
      <c r="R126" s="52"/>
      <c r="S126" s="52"/>
    </row>
    <row r="127" spans="1:19" ht="27.6" customHeight="1">
      <c r="A127" s="111" t="s">
        <v>952</v>
      </c>
      <c r="B127" s="45" t="s">
        <v>953</v>
      </c>
      <c r="C127" s="53">
        <v>1524</v>
      </c>
      <c r="D127" s="99">
        <f t="shared" si="14"/>
        <v>894.58799999999997</v>
      </c>
      <c r="E127" s="13">
        <f t="shared" si="15"/>
        <v>2.9151534511349761E-2</v>
      </c>
      <c r="F127" s="53"/>
      <c r="G127" s="10">
        <f t="shared" si="16"/>
        <v>1.8948497432377344E-2</v>
      </c>
      <c r="H127" s="10">
        <f t="shared" si="17"/>
        <v>1.0203037078972415E-2</v>
      </c>
      <c r="I127" s="141" t="s">
        <v>954</v>
      </c>
      <c r="J127" s="144">
        <v>257</v>
      </c>
      <c r="K127" s="144" t="s">
        <v>955</v>
      </c>
      <c r="L127" s="141" t="s">
        <v>956</v>
      </c>
      <c r="M127" s="143"/>
      <c r="N127" s="143">
        <v>1174</v>
      </c>
      <c r="O127" s="4">
        <f t="shared" si="18"/>
        <v>0.58699999999999997</v>
      </c>
      <c r="P127" s="52"/>
      <c r="Q127" s="52"/>
      <c r="R127" s="52"/>
      <c r="S127" s="52"/>
    </row>
    <row r="128" spans="1:19" ht="27.6" customHeight="1">
      <c r="A128" s="111" t="s">
        <v>952</v>
      </c>
      <c r="B128" s="45" t="s">
        <v>957</v>
      </c>
      <c r="C128" s="53">
        <v>91</v>
      </c>
      <c r="D128" s="99">
        <f t="shared" si="14"/>
        <v>49.959000000000003</v>
      </c>
      <c r="E128" s="13">
        <f t="shared" si="15"/>
        <v>1.6279913352878902E-3</v>
      </c>
      <c r="F128" s="53"/>
      <c r="G128" s="10">
        <f t="shared" si="16"/>
        <v>1.0581943679371286E-3</v>
      </c>
      <c r="H128" s="10">
        <f t="shared" si="17"/>
        <v>5.6979696735076158E-4</v>
      </c>
      <c r="I128" s="141" t="s">
        <v>621</v>
      </c>
      <c r="J128" s="141">
        <v>222</v>
      </c>
      <c r="K128" s="141"/>
      <c r="L128" s="141" t="s">
        <v>958</v>
      </c>
      <c r="M128" s="143"/>
      <c r="N128" s="143">
        <v>1098</v>
      </c>
      <c r="O128" s="4">
        <f t="shared" si="18"/>
        <v>0.54900000000000004</v>
      </c>
      <c r="P128" s="52"/>
      <c r="Q128" s="52"/>
      <c r="R128" s="52"/>
      <c r="S128" s="52"/>
    </row>
    <row r="129" spans="1:19" ht="27.6" customHeight="1">
      <c r="A129" s="111" t="s">
        <v>952</v>
      </c>
      <c r="B129" s="45" t="s">
        <v>959</v>
      </c>
      <c r="C129" s="53">
        <v>36</v>
      </c>
      <c r="D129" s="99">
        <f t="shared" si="14"/>
        <v>11.988000000000001</v>
      </c>
      <c r="E129" s="13">
        <f t="shared" si="15"/>
        <v>3.9064753352611591E-4</v>
      </c>
      <c r="F129" s="95"/>
      <c r="G129" s="10">
        <f t="shared" si="16"/>
        <v>2.5392089679197535E-4</v>
      </c>
      <c r="H129" s="10">
        <f t="shared" si="17"/>
        <v>1.3672663673414056E-4</v>
      </c>
      <c r="I129" s="146" t="s">
        <v>960</v>
      </c>
      <c r="J129" s="146"/>
      <c r="K129" s="146"/>
      <c r="L129" s="146" t="s">
        <v>961</v>
      </c>
      <c r="M129" s="143"/>
      <c r="N129" s="143">
        <v>666</v>
      </c>
      <c r="O129" s="4">
        <f t="shared" si="18"/>
        <v>0.33300000000000002</v>
      </c>
      <c r="P129" s="52"/>
      <c r="Q129" s="52"/>
      <c r="R129" s="52"/>
      <c r="S129" s="52"/>
    </row>
    <row r="130" spans="1:19" ht="27.6" customHeight="1">
      <c r="A130" s="111" t="s">
        <v>952</v>
      </c>
      <c r="B130" s="45" t="s">
        <v>962</v>
      </c>
      <c r="C130" s="53">
        <v>413</v>
      </c>
      <c r="D130" s="99">
        <f t="shared" si="14"/>
        <v>372.93900000000002</v>
      </c>
      <c r="E130" s="13">
        <f t="shared" si="15"/>
        <v>1.2152794503311323E-2</v>
      </c>
      <c r="F130" s="53"/>
      <c r="G130" s="10">
        <f t="shared" si="16"/>
        <v>7.8993164271523603E-3</v>
      </c>
      <c r="H130" s="10">
        <f t="shared" si="17"/>
        <v>4.2534780761589626E-3</v>
      </c>
      <c r="I130" s="141" t="s">
        <v>963</v>
      </c>
      <c r="J130" s="144">
        <v>208</v>
      </c>
      <c r="K130" s="144"/>
      <c r="L130" s="141" t="s">
        <v>964</v>
      </c>
      <c r="M130" s="143"/>
      <c r="N130" s="143">
        <v>1806</v>
      </c>
      <c r="O130" s="4">
        <f t="shared" si="18"/>
        <v>0.90300000000000002</v>
      </c>
      <c r="Q130" s="52"/>
      <c r="R130" s="52"/>
      <c r="S130" s="52"/>
    </row>
    <row r="131" spans="1:19" ht="27.6" customHeight="1">
      <c r="A131" s="111" t="s">
        <v>952</v>
      </c>
      <c r="B131" s="45" t="s">
        <v>965</v>
      </c>
      <c r="C131" s="53">
        <v>689</v>
      </c>
      <c r="D131" s="99">
        <f t="shared" si="14"/>
        <v>452.32849999999996</v>
      </c>
      <c r="E131" s="13">
        <f t="shared" si="15"/>
        <v>1.4739824229943918E-2</v>
      </c>
      <c r="F131" s="53"/>
      <c r="G131" s="10">
        <f t="shared" si="16"/>
        <v>9.5808857494635476E-3</v>
      </c>
      <c r="H131" s="10">
        <f t="shared" si="17"/>
        <v>5.1589384804803708E-3</v>
      </c>
      <c r="I131" s="141" t="s">
        <v>859</v>
      </c>
      <c r="J131" s="144">
        <v>18</v>
      </c>
      <c r="K131" s="144"/>
      <c r="L131" s="141" t="s">
        <v>966</v>
      </c>
      <c r="M131" s="143"/>
      <c r="N131" s="143">
        <v>1313</v>
      </c>
      <c r="O131" s="4">
        <f t="shared" si="18"/>
        <v>0.65649999999999997</v>
      </c>
      <c r="P131" s="52"/>
      <c r="Q131" s="52"/>
      <c r="R131" s="52"/>
      <c r="S131" s="52"/>
    </row>
    <row r="132" spans="1:19" ht="27.6" customHeight="1">
      <c r="A132" s="111" t="s">
        <v>952</v>
      </c>
      <c r="B132" s="45" t="s">
        <v>967</v>
      </c>
      <c r="C132" s="53">
        <v>249</v>
      </c>
      <c r="D132" s="99">
        <f t="shared" si="14"/>
        <v>163.34399999999999</v>
      </c>
      <c r="E132" s="13">
        <f t="shared" si="15"/>
        <v>5.3228170434008902E-3</v>
      </c>
      <c r="F132" s="53"/>
      <c r="G132" s="10">
        <f t="shared" si="16"/>
        <v>3.4598310782105787E-3</v>
      </c>
      <c r="H132" s="10">
        <f t="shared" si="17"/>
        <v>1.8629859651903115E-3</v>
      </c>
      <c r="I132" s="141" t="s">
        <v>968</v>
      </c>
      <c r="J132" s="144">
        <v>137</v>
      </c>
      <c r="K132" s="144"/>
      <c r="L132" s="141" t="s">
        <v>969</v>
      </c>
      <c r="M132" s="143"/>
      <c r="N132" s="143">
        <v>1312</v>
      </c>
      <c r="O132" s="4">
        <f t="shared" si="18"/>
        <v>0.65600000000000003</v>
      </c>
      <c r="P132" s="52"/>
      <c r="Q132" s="52"/>
      <c r="R132" s="52"/>
      <c r="S132" s="52"/>
    </row>
    <row r="133" spans="1:19" ht="27.6" customHeight="1">
      <c r="A133" s="111" t="s">
        <v>952</v>
      </c>
      <c r="B133" s="45" t="s">
        <v>970</v>
      </c>
      <c r="C133" s="53">
        <v>6432</v>
      </c>
      <c r="D133" s="99">
        <f t="shared" si="14"/>
        <v>2923.3440000000001</v>
      </c>
      <c r="E133" s="13">
        <f t="shared" si="15"/>
        <v>9.5261688625990132E-2</v>
      </c>
      <c r="F133" s="53"/>
      <c r="G133" s="10">
        <f t="shared" si="16"/>
        <v>6.1920097606893591E-2</v>
      </c>
      <c r="H133" s="10">
        <f t="shared" si="17"/>
        <v>3.3341591019096541E-2</v>
      </c>
      <c r="I133" s="141" t="s">
        <v>608</v>
      </c>
      <c r="J133" s="144">
        <v>203</v>
      </c>
      <c r="K133" s="144" t="s">
        <v>970</v>
      </c>
      <c r="L133" s="141" t="s">
        <v>971</v>
      </c>
      <c r="M133" s="143"/>
      <c r="N133" s="143">
        <v>909</v>
      </c>
      <c r="O133" s="4">
        <f t="shared" si="18"/>
        <v>0.45450000000000002</v>
      </c>
      <c r="P133" s="52"/>
      <c r="Q133" s="52"/>
      <c r="R133" s="52"/>
      <c r="S133" s="52"/>
    </row>
    <row r="134" spans="1:19" ht="27.6" customHeight="1">
      <c r="A134" s="111" t="s">
        <v>952</v>
      </c>
      <c r="B134" s="45" t="s">
        <v>972</v>
      </c>
      <c r="C134" s="53">
        <v>982</v>
      </c>
      <c r="D134" s="99">
        <f t="shared" si="14"/>
        <v>519.47800000000007</v>
      </c>
      <c r="E134" s="13">
        <f t="shared" si="15"/>
        <v>1.6927994613036339E-2</v>
      </c>
      <c r="F134" s="53"/>
      <c r="G134" s="10">
        <f t="shared" si="16"/>
        <v>1.100319649847362E-2</v>
      </c>
      <c r="H134" s="10">
        <f t="shared" si="17"/>
        <v>5.924798114562718E-3</v>
      </c>
      <c r="I134" s="141" t="s">
        <v>973</v>
      </c>
      <c r="J134" s="144">
        <v>141</v>
      </c>
      <c r="K134" s="144"/>
      <c r="L134" s="141" t="s">
        <v>974</v>
      </c>
      <c r="M134" s="143"/>
      <c r="N134" s="143">
        <v>1058</v>
      </c>
      <c r="O134" s="4">
        <f t="shared" si="18"/>
        <v>0.52900000000000003</v>
      </c>
      <c r="P134" s="52"/>
      <c r="Q134" s="52"/>
      <c r="R134" s="52"/>
      <c r="S134" s="52"/>
    </row>
    <row r="135" spans="1:19" ht="27.6" customHeight="1">
      <c r="A135" s="111" t="s">
        <v>952</v>
      </c>
      <c r="B135" s="45" t="s">
        <v>975</v>
      </c>
      <c r="C135" s="53">
        <v>176</v>
      </c>
      <c r="D135" s="99">
        <f t="shared" si="14"/>
        <v>181.10399999999998</v>
      </c>
      <c r="E135" s="13">
        <f t="shared" si="15"/>
        <v>5.9015541301062468E-3</v>
      </c>
      <c r="F135" s="53"/>
      <c r="G135" s="10">
        <f t="shared" si="16"/>
        <v>3.8360101845690605E-3</v>
      </c>
      <c r="H135" s="10">
        <f t="shared" si="17"/>
        <v>2.0655439455371863E-3</v>
      </c>
      <c r="I135" s="141" t="s">
        <v>976</v>
      </c>
      <c r="J135" s="144">
        <v>226</v>
      </c>
      <c r="K135" s="144"/>
      <c r="L135" s="141" t="s">
        <v>977</v>
      </c>
      <c r="M135" s="143"/>
      <c r="N135" s="143">
        <v>2058</v>
      </c>
      <c r="O135" s="4">
        <f t="shared" si="18"/>
        <v>1.0289999999999999</v>
      </c>
      <c r="P135" s="52"/>
      <c r="Q135" s="52"/>
      <c r="R135" s="52"/>
      <c r="S135" s="52"/>
    </row>
    <row r="136" spans="1:19" ht="27.6" customHeight="1">
      <c r="A136" s="111" t="s">
        <v>952</v>
      </c>
      <c r="B136" s="45" t="s">
        <v>978</v>
      </c>
      <c r="C136" s="53">
        <v>410</v>
      </c>
      <c r="D136" s="99">
        <f t="shared" si="14"/>
        <v>343.78500000000003</v>
      </c>
      <c r="E136" s="13">
        <f t="shared" si="15"/>
        <v>1.1202766292398712E-2</v>
      </c>
      <c r="F136" s="53"/>
      <c r="G136" s="10">
        <f t="shared" si="16"/>
        <v>7.2817980900591632E-3</v>
      </c>
      <c r="H136" s="10">
        <f t="shared" si="17"/>
        <v>3.9209682023395491E-3</v>
      </c>
      <c r="I136" s="141" t="s">
        <v>758</v>
      </c>
      <c r="J136" s="144">
        <v>202</v>
      </c>
      <c r="K136" s="144" t="s">
        <v>979</v>
      </c>
      <c r="L136" s="141" t="s">
        <v>980</v>
      </c>
      <c r="M136" s="143"/>
      <c r="N136" s="143">
        <v>1677</v>
      </c>
      <c r="O136" s="4">
        <f t="shared" si="18"/>
        <v>0.83850000000000002</v>
      </c>
      <c r="P136" s="52"/>
      <c r="Q136" s="52"/>
      <c r="R136" s="52"/>
      <c r="S136" s="52"/>
    </row>
    <row r="137" spans="1:19" ht="27.6" customHeight="1">
      <c r="A137" s="111" t="s">
        <v>952</v>
      </c>
      <c r="B137" s="45" t="s">
        <v>981</v>
      </c>
      <c r="C137" s="53">
        <v>56</v>
      </c>
      <c r="D137" s="99">
        <f t="shared" si="14"/>
        <v>47.543999999999997</v>
      </c>
      <c r="E137" s="13">
        <f t="shared" si="15"/>
        <v>1.5492948226531243E-3</v>
      </c>
      <c r="F137" s="53"/>
      <c r="G137" s="10">
        <f t="shared" si="16"/>
        <v>1.0070416347245309E-3</v>
      </c>
      <c r="H137" s="10">
        <f t="shared" si="17"/>
        <v>5.422531879285935E-4</v>
      </c>
      <c r="I137" s="141" t="s">
        <v>982</v>
      </c>
      <c r="J137" s="141">
        <v>303</v>
      </c>
      <c r="K137" s="141"/>
      <c r="L137" s="141" t="s">
        <v>983</v>
      </c>
      <c r="M137" s="143"/>
      <c r="N137" s="143">
        <v>1698</v>
      </c>
      <c r="O137" s="4">
        <f t="shared" si="18"/>
        <v>0.84899999999999998</v>
      </c>
      <c r="Q137" s="52"/>
      <c r="R137" s="52"/>
      <c r="S137" s="52"/>
    </row>
    <row r="138" spans="1:19" ht="27.6" customHeight="1">
      <c r="A138" s="111" t="s">
        <v>952</v>
      </c>
      <c r="B138" s="45" t="s">
        <v>984</v>
      </c>
      <c r="C138" s="53">
        <v>226</v>
      </c>
      <c r="D138" s="99">
        <f t="shared" si="14"/>
        <v>218.542</v>
      </c>
      <c r="E138" s="13">
        <f t="shared" si="15"/>
        <v>7.1215293019573252E-3</v>
      </c>
      <c r="F138" s="53"/>
      <c r="G138" s="10">
        <f t="shared" si="16"/>
        <v>4.6289940462722612E-3</v>
      </c>
      <c r="H138" s="10">
        <f t="shared" si="17"/>
        <v>2.4925352556850635E-3</v>
      </c>
      <c r="I138" s="141" t="s">
        <v>909</v>
      </c>
      <c r="J138" s="141">
        <v>231</v>
      </c>
      <c r="K138" s="141"/>
      <c r="L138" s="141" t="s">
        <v>985</v>
      </c>
      <c r="M138" s="143"/>
      <c r="N138" s="143">
        <v>1934</v>
      </c>
      <c r="O138" s="4">
        <f t="shared" si="18"/>
        <v>0.96699999999999997</v>
      </c>
      <c r="P138" s="52"/>
      <c r="Q138" s="52"/>
      <c r="R138" s="52"/>
      <c r="S138" s="52"/>
    </row>
    <row r="139" spans="1:19" ht="27.6" customHeight="1">
      <c r="A139" s="111" t="s">
        <v>952</v>
      </c>
      <c r="B139" s="45" t="s">
        <v>986</v>
      </c>
      <c r="C139" s="53">
        <v>1093</v>
      </c>
      <c r="D139" s="99">
        <f t="shared" si="14"/>
        <v>596.77800000000002</v>
      </c>
      <c r="E139" s="13">
        <f t="shared" si="15"/>
        <v>1.9446934748302336E-2</v>
      </c>
      <c r="F139" s="53"/>
      <c r="G139" s="10">
        <f t="shared" si="16"/>
        <v>1.2640507586396519E-2</v>
      </c>
      <c r="H139" s="10">
        <f t="shared" si="17"/>
        <v>6.8064271619058172E-3</v>
      </c>
      <c r="I139" s="141" t="s">
        <v>987</v>
      </c>
      <c r="J139" s="144">
        <v>274</v>
      </c>
      <c r="K139" s="144"/>
      <c r="L139" s="141" t="s">
        <v>988</v>
      </c>
      <c r="M139" s="143"/>
      <c r="N139" s="143">
        <v>1092</v>
      </c>
      <c r="O139" s="4">
        <f t="shared" si="18"/>
        <v>0.54600000000000004</v>
      </c>
      <c r="P139" s="52"/>
      <c r="Q139" s="52"/>
      <c r="R139" s="52"/>
      <c r="S139" s="52"/>
    </row>
    <row r="140" spans="1:19" ht="27.6" customHeight="1">
      <c r="A140" s="111" t="s">
        <v>952</v>
      </c>
      <c r="B140" s="45" t="s">
        <v>989</v>
      </c>
      <c r="C140" s="53">
        <v>50</v>
      </c>
      <c r="D140" s="99">
        <f t="shared" si="14"/>
        <v>56.85</v>
      </c>
      <c r="E140" s="13">
        <f t="shared" si="15"/>
        <v>1.8525452353152893E-3</v>
      </c>
      <c r="F140" s="53"/>
      <c r="G140" s="10">
        <f t="shared" si="16"/>
        <v>1.2041544029549381E-3</v>
      </c>
      <c r="H140" s="10">
        <f t="shared" si="17"/>
        <v>6.4839083236035121E-4</v>
      </c>
      <c r="I140" s="141" t="s">
        <v>990</v>
      </c>
      <c r="J140" s="144">
        <v>254</v>
      </c>
      <c r="K140" s="144"/>
      <c r="L140" s="141" t="s">
        <v>991</v>
      </c>
      <c r="M140" s="143"/>
      <c r="N140" s="143">
        <v>2274</v>
      </c>
      <c r="O140" s="4">
        <f t="shared" si="18"/>
        <v>1.137</v>
      </c>
      <c r="P140" s="52"/>
      <c r="Q140" s="52"/>
      <c r="R140" s="52"/>
      <c r="S140" s="52"/>
    </row>
    <row r="141" spans="1:19" ht="27.6" customHeight="1">
      <c r="A141" s="111" t="s">
        <v>952</v>
      </c>
      <c r="B141" s="138" t="s">
        <v>992</v>
      </c>
      <c r="C141" s="53">
        <v>161</v>
      </c>
      <c r="D141" s="99">
        <f t="shared" si="14"/>
        <v>125.8215</v>
      </c>
      <c r="E141" s="13">
        <f t="shared" si="15"/>
        <v>4.100088308271287E-3</v>
      </c>
      <c r="F141" s="53"/>
      <c r="G141" s="10">
        <f t="shared" si="16"/>
        <v>2.6650574003763364E-3</v>
      </c>
      <c r="H141" s="10">
        <f t="shared" si="17"/>
        <v>1.4350309078949503E-3</v>
      </c>
      <c r="I141" s="140" t="s">
        <v>993</v>
      </c>
      <c r="J141" s="153"/>
      <c r="K141" s="153"/>
      <c r="L141" s="153" t="s">
        <v>994</v>
      </c>
      <c r="M141" s="145"/>
      <c r="N141" s="143">
        <v>1563</v>
      </c>
      <c r="O141" s="4">
        <f t="shared" si="18"/>
        <v>0.78149999999999997</v>
      </c>
      <c r="P141" s="52"/>
      <c r="Q141" s="52"/>
      <c r="R141" s="52"/>
      <c r="S141" s="52"/>
    </row>
    <row r="142" spans="1:19" ht="27.6" customHeight="1">
      <c r="A142" s="111" t="s">
        <v>952</v>
      </c>
      <c r="B142" s="45" t="s">
        <v>995</v>
      </c>
      <c r="C142" s="53">
        <v>207</v>
      </c>
      <c r="D142" s="99">
        <f t="shared" si="14"/>
        <v>253.67850000000001</v>
      </c>
      <c r="E142" s="13">
        <f t="shared" si="15"/>
        <v>8.2665065343347343E-3</v>
      </c>
      <c r="F142" s="53"/>
      <c r="G142" s="10">
        <f t="shared" si="16"/>
        <v>5.3732292473175772E-3</v>
      </c>
      <c r="H142" s="10">
        <f t="shared" si="17"/>
        <v>2.8932772870171567E-3</v>
      </c>
      <c r="I142" s="141" t="s">
        <v>940</v>
      </c>
      <c r="J142" s="141">
        <v>361</v>
      </c>
      <c r="K142" s="141"/>
      <c r="L142" s="141" t="s">
        <v>996</v>
      </c>
      <c r="M142" s="143"/>
      <c r="N142" s="143">
        <v>2451</v>
      </c>
      <c r="O142" s="4">
        <f t="shared" si="18"/>
        <v>1.2255</v>
      </c>
      <c r="P142" s="52"/>
      <c r="Q142" s="52"/>
      <c r="R142" s="52"/>
      <c r="S142" s="52"/>
    </row>
    <row r="143" spans="1:19" ht="27.6" customHeight="1">
      <c r="A143" s="111" t="s">
        <v>952</v>
      </c>
      <c r="B143" s="45" t="s">
        <v>997</v>
      </c>
      <c r="C143" s="53">
        <v>1648</v>
      </c>
      <c r="D143" s="99">
        <f t="shared" si="14"/>
        <v>1010.2239999999999</v>
      </c>
      <c r="E143" s="13">
        <f t="shared" si="15"/>
        <v>3.2919712538278849E-2</v>
      </c>
      <c r="F143" s="53"/>
      <c r="G143" s="10">
        <f t="shared" si="16"/>
        <v>2.1397813149881251E-2</v>
      </c>
      <c r="H143" s="10">
        <f t="shared" si="17"/>
        <v>1.1521899388397596E-2</v>
      </c>
      <c r="I143" s="141" t="s">
        <v>998</v>
      </c>
      <c r="J143" s="144">
        <v>301</v>
      </c>
      <c r="K143" s="144"/>
      <c r="L143" s="141" t="s">
        <v>999</v>
      </c>
      <c r="M143" s="143"/>
      <c r="N143" s="143">
        <v>1226</v>
      </c>
      <c r="O143" s="4">
        <f t="shared" si="18"/>
        <v>0.61299999999999999</v>
      </c>
      <c r="Q143" s="52"/>
      <c r="R143" s="52"/>
      <c r="S143" s="52"/>
    </row>
    <row r="144" spans="1:19" ht="27.6" customHeight="1">
      <c r="A144" s="111" t="s">
        <v>952</v>
      </c>
      <c r="B144" s="45" t="s">
        <v>1000</v>
      </c>
      <c r="C144" s="53">
        <v>12520</v>
      </c>
      <c r="D144" s="99">
        <f t="shared" si="14"/>
        <v>3612.0199999999995</v>
      </c>
      <c r="E144" s="13">
        <f t="shared" si="15"/>
        <v>0.11770326193251593</v>
      </c>
      <c r="F144" s="53"/>
      <c r="G144" s="10">
        <f t="shared" si="16"/>
        <v>7.6507120256135361E-2</v>
      </c>
      <c r="H144" s="10">
        <f t="shared" si="17"/>
        <v>4.1196141676380575E-2</v>
      </c>
      <c r="I144" s="141" t="s">
        <v>1001</v>
      </c>
      <c r="J144" s="144">
        <v>220</v>
      </c>
      <c r="K144" s="144"/>
      <c r="L144" s="141" t="s">
        <v>1002</v>
      </c>
      <c r="M144" s="143"/>
      <c r="N144" s="143">
        <v>577</v>
      </c>
      <c r="O144" s="4">
        <f t="shared" si="18"/>
        <v>0.28849999999999998</v>
      </c>
      <c r="P144" s="52"/>
      <c r="Q144" s="52"/>
      <c r="R144" s="52"/>
      <c r="S144" s="52"/>
    </row>
    <row r="145" spans="1:19" ht="27.6" customHeight="1">
      <c r="A145" s="111" t="s">
        <v>952</v>
      </c>
      <c r="B145" s="110" t="s">
        <v>1003</v>
      </c>
      <c r="C145" s="53">
        <v>1</v>
      </c>
      <c r="D145" s="99">
        <f t="shared" si="14"/>
        <v>0.55800000000000005</v>
      </c>
      <c r="E145" s="13">
        <f t="shared" si="15"/>
        <v>1.8183293602566957E-5</v>
      </c>
      <c r="F145" s="53"/>
      <c r="G145" s="10">
        <f t="shared" si="16"/>
        <v>1.1819140841668523E-5</v>
      </c>
      <c r="H145" s="10">
        <f t="shared" si="17"/>
        <v>6.3641527608984349E-6</v>
      </c>
      <c r="I145" s="143" t="s">
        <v>1004</v>
      </c>
      <c r="J145" s="143"/>
      <c r="K145" s="143"/>
      <c r="L145" s="143" t="s">
        <v>1003</v>
      </c>
      <c r="M145" s="143"/>
      <c r="N145" s="143">
        <v>1116</v>
      </c>
      <c r="O145" s="4">
        <f t="shared" si="18"/>
        <v>0.55800000000000005</v>
      </c>
      <c r="P145" s="52"/>
      <c r="Q145" s="52"/>
      <c r="R145" s="52"/>
      <c r="S145" s="52"/>
    </row>
    <row r="146" spans="1:19" ht="27.6" customHeight="1">
      <c r="A146" s="111" t="s">
        <v>952</v>
      </c>
      <c r="B146" s="45" t="s">
        <v>1005</v>
      </c>
      <c r="C146" s="53">
        <v>1765</v>
      </c>
      <c r="D146" s="99">
        <f t="shared" si="14"/>
        <v>1073.1199999999999</v>
      </c>
      <c r="E146" s="13">
        <f t="shared" si="15"/>
        <v>3.4969276040836293E-2</v>
      </c>
      <c r="F146" s="53"/>
      <c r="G146" s="10">
        <f t="shared" si="16"/>
        <v>2.2730029426543591E-2</v>
      </c>
      <c r="H146" s="10">
        <f t="shared" si="17"/>
        <v>1.2239246614292702E-2</v>
      </c>
      <c r="I146" s="141" t="s">
        <v>900</v>
      </c>
      <c r="J146" s="142">
        <v>108</v>
      </c>
      <c r="K146" s="141"/>
      <c r="L146" s="141" t="s">
        <v>1006</v>
      </c>
      <c r="M146" s="143"/>
      <c r="N146" s="143">
        <v>1216</v>
      </c>
      <c r="O146" s="4">
        <f t="shared" si="18"/>
        <v>0.60799999999999998</v>
      </c>
      <c r="P146" s="52"/>
      <c r="Q146" s="52"/>
      <c r="R146" s="52"/>
      <c r="S146" s="52"/>
    </row>
    <row r="147" spans="1:19" ht="27.6" customHeight="1">
      <c r="A147" s="111" t="s">
        <v>952</v>
      </c>
      <c r="B147" s="45" t="s">
        <v>1007</v>
      </c>
      <c r="C147" s="53">
        <v>219</v>
      </c>
      <c r="D147" s="99">
        <f t="shared" si="14"/>
        <v>229.95000000000002</v>
      </c>
      <c r="E147" s="13">
        <f t="shared" si="15"/>
        <v>7.4932766378320277E-3</v>
      </c>
      <c r="F147" s="53"/>
      <c r="G147" s="10">
        <f t="shared" si="16"/>
        <v>4.870629814590818E-3</v>
      </c>
      <c r="H147" s="10">
        <f t="shared" si="17"/>
        <v>2.6226468232412098E-3</v>
      </c>
      <c r="I147" s="181" t="s">
        <v>758</v>
      </c>
      <c r="J147" s="181">
        <v>202</v>
      </c>
      <c r="K147" s="179"/>
      <c r="L147" s="179" t="s">
        <v>1008</v>
      </c>
      <c r="M147" s="180"/>
      <c r="N147" s="143">
        <v>2100</v>
      </c>
      <c r="O147" s="4">
        <f t="shared" si="18"/>
        <v>1.05</v>
      </c>
      <c r="R147" s="52"/>
      <c r="S147" s="52"/>
    </row>
    <row r="148" spans="1:19" ht="27.6" customHeight="1">
      <c r="A148" s="111" t="s">
        <v>952</v>
      </c>
      <c r="B148" s="45" t="s">
        <v>1009</v>
      </c>
      <c r="C148" s="53">
        <v>2797</v>
      </c>
      <c r="D148" s="99">
        <f t="shared" si="14"/>
        <v>2204.0360000000001</v>
      </c>
      <c r="E148" s="13">
        <f t="shared" si="15"/>
        <v>7.1821924191088279E-2</v>
      </c>
      <c r="F148" s="53"/>
      <c r="G148" s="10">
        <f t="shared" si="16"/>
        <v>4.6684250724207385E-2</v>
      </c>
      <c r="H148" s="10">
        <f t="shared" si="17"/>
        <v>2.5137673466880898E-2</v>
      </c>
      <c r="I148" s="141" t="s">
        <v>727</v>
      </c>
      <c r="J148" s="141">
        <v>300</v>
      </c>
      <c r="K148" s="144"/>
      <c r="L148" s="141" t="s">
        <v>1010</v>
      </c>
      <c r="M148" s="143"/>
      <c r="N148" s="143">
        <v>1576</v>
      </c>
      <c r="O148" s="4">
        <f t="shared" si="18"/>
        <v>0.78800000000000003</v>
      </c>
      <c r="P148" s="52"/>
      <c r="Q148" s="52"/>
      <c r="R148" s="52"/>
      <c r="S148" s="52"/>
    </row>
    <row r="149" spans="1:19" ht="27.6" customHeight="1">
      <c r="A149" s="111" t="s">
        <v>952</v>
      </c>
      <c r="B149" s="45" t="s">
        <v>1011</v>
      </c>
      <c r="C149" s="53">
        <v>104</v>
      </c>
      <c r="D149" s="99">
        <f t="shared" si="14"/>
        <v>23.244</v>
      </c>
      <c r="E149" s="13">
        <f t="shared" si="15"/>
        <v>7.5744171415424071E-4</v>
      </c>
      <c r="F149" s="53"/>
      <c r="G149" s="10">
        <f t="shared" si="16"/>
        <v>4.9233711420025648E-4</v>
      </c>
      <c r="H149" s="10">
        <f t="shared" si="17"/>
        <v>2.6510459995398423E-4</v>
      </c>
      <c r="I149" s="141" t="s">
        <v>1012</v>
      </c>
      <c r="J149" s="141">
        <v>322</v>
      </c>
      <c r="K149" s="141"/>
      <c r="L149" s="141" t="s">
        <v>1013</v>
      </c>
      <c r="M149" s="143"/>
      <c r="N149" s="143">
        <v>447</v>
      </c>
      <c r="O149" s="4">
        <f t="shared" si="18"/>
        <v>0.2235</v>
      </c>
      <c r="P149" s="52"/>
      <c r="Q149" s="52"/>
      <c r="R149" s="52"/>
      <c r="S149" s="52"/>
    </row>
    <row r="150" spans="1:19" ht="27.6" customHeight="1">
      <c r="A150" s="111" t="s">
        <v>952</v>
      </c>
      <c r="B150" s="45" t="s">
        <v>1014</v>
      </c>
      <c r="C150" s="53">
        <v>1027</v>
      </c>
      <c r="D150" s="99">
        <f t="shared" si="14"/>
        <v>740.98050000000001</v>
      </c>
      <c r="E150" s="13">
        <f t="shared" si="15"/>
        <v>2.4145996389385062E-2</v>
      </c>
      <c r="F150" s="134"/>
      <c r="G150" s="10">
        <f t="shared" si="16"/>
        <v>1.5694897653100292E-2</v>
      </c>
      <c r="H150" s="10">
        <f t="shared" si="17"/>
        <v>8.4510987362847716E-3</v>
      </c>
      <c r="I150" s="141" t="s">
        <v>1015</v>
      </c>
      <c r="J150" s="141">
        <v>249</v>
      </c>
      <c r="K150" s="141"/>
      <c r="L150" s="141" t="s">
        <v>1016</v>
      </c>
      <c r="M150" s="143"/>
      <c r="N150" s="143">
        <v>1443</v>
      </c>
      <c r="O150" s="4">
        <f t="shared" si="18"/>
        <v>0.72150000000000003</v>
      </c>
      <c r="Q150" s="52"/>
      <c r="R150" s="52"/>
      <c r="S150" s="52"/>
    </row>
    <row r="151" spans="1:19" ht="27.6" customHeight="1">
      <c r="A151" s="111" t="s">
        <v>952</v>
      </c>
      <c r="B151" s="45" t="s">
        <v>1017</v>
      </c>
      <c r="C151" s="53">
        <v>4111</v>
      </c>
      <c r="D151" s="99">
        <f t="shared" si="14"/>
        <v>3159.3035</v>
      </c>
      <c r="E151" s="13">
        <f t="shared" si="15"/>
        <v>0.10295079412207418</v>
      </c>
      <c r="F151" s="134"/>
      <c r="G151" s="10">
        <f t="shared" si="16"/>
        <v>6.6918016179348228E-2</v>
      </c>
      <c r="H151" s="10">
        <f t="shared" si="17"/>
        <v>3.6032777942725962E-2</v>
      </c>
      <c r="I151" s="205" t="s">
        <v>1018</v>
      </c>
      <c r="J151" s="142">
        <v>257</v>
      </c>
      <c r="K151" s="141"/>
      <c r="L151" s="141" t="s">
        <v>1019</v>
      </c>
      <c r="M151" s="143"/>
      <c r="N151" s="143">
        <v>1537</v>
      </c>
      <c r="O151" s="4">
        <f t="shared" si="18"/>
        <v>0.76849999999999996</v>
      </c>
      <c r="P151" s="52"/>
      <c r="Q151" s="52"/>
      <c r="R151" s="52"/>
      <c r="S151" s="52"/>
    </row>
    <row r="152" spans="1:19" ht="27.6" customHeight="1">
      <c r="A152" s="111" t="s">
        <v>952</v>
      </c>
      <c r="B152" s="45" t="s">
        <v>1020</v>
      </c>
      <c r="C152" s="53">
        <v>15</v>
      </c>
      <c r="D152" s="99">
        <f t="shared" si="14"/>
        <v>12.719999999999999</v>
      </c>
      <c r="E152" s="13">
        <f t="shared" si="15"/>
        <v>4.1450088642410691E-4</v>
      </c>
      <c r="F152" s="53"/>
      <c r="G152" s="10">
        <f t="shared" si="16"/>
        <v>2.6942557617566952E-4</v>
      </c>
      <c r="H152" s="10">
        <f t="shared" si="17"/>
        <v>1.4507531024843742E-4</v>
      </c>
      <c r="I152" s="141" t="s">
        <v>1021</v>
      </c>
      <c r="J152" s="141">
        <v>310</v>
      </c>
      <c r="K152" s="141"/>
      <c r="L152" s="141" t="s">
        <v>1022</v>
      </c>
      <c r="M152" s="143"/>
      <c r="N152" s="143">
        <v>1696</v>
      </c>
      <c r="O152" s="4">
        <f t="shared" si="18"/>
        <v>0.84799999999999998</v>
      </c>
      <c r="P152" s="52"/>
      <c r="Q152" s="52"/>
      <c r="R152" s="52"/>
      <c r="S152" s="52"/>
    </row>
    <row r="153" spans="1:19" ht="27.6" customHeight="1">
      <c r="A153" s="111" t="s">
        <v>952</v>
      </c>
      <c r="B153" s="45" t="s">
        <v>1023</v>
      </c>
      <c r="C153" s="53">
        <v>897</v>
      </c>
      <c r="D153" s="99">
        <f t="shared" si="14"/>
        <v>1510.548</v>
      </c>
      <c r="E153" s="13">
        <f t="shared" si="15"/>
        <v>4.9223544417151099E-2</v>
      </c>
      <c r="F153" s="53"/>
      <c r="G153" s="10">
        <f t="shared" si="16"/>
        <v>3.1995303871148219E-2</v>
      </c>
      <c r="H153" s="10">
        <f t="shared" si="17"/>
        <v>1.7228240546002884E-2</v>
      </c>
      <c r="I153" s="145"/>
      <c r="J153" s="145"/>
      <c r="K153" s="144" t="s">
        <v>1024</v>
      </c>
      <c r="L153" s="141" t="s">
        <v>1025</v>
      </c>
      <c r="M153" s="143"/>
      <c r="N153" s="143">
        <v>3368</v>
      </c>
      <c r="O153" s="4">
        <f t="shared" si="18"/>
        <v>1.6839999999999999</v>
      </c>
      <c r="P153" s="52"/>
      <c r="Q153" s="52"/>
      <c r="R153" s="52"/>
      <c r="S153" s="52"/>
    </row>
    <row r="154" spans="1:19" ht="27.6" customHeight="1">
      <c r="A154" s="111" t="s">
        <v>952</v>
      </c>
      <c r="B154" s="45" t="s">
        <v>1026</v>
      </c>
      <c r="C154" s="53">
        <v>101</v>
      </c>
      <c r="D154" s="99">
        <f t="shared" ref="D154:D185" si="19">C154*O154</f>
        <v>135.8955</v>
      </c>
      <c r="E154" s="13">
        <f t="shared" ref="E154:E185" si="20">($X$5*D154)/1000</f>
        <v>4.4283651895477378E-3</v>
      </c>
      <c r="F154" s="53"/>
      <c r="G154" s="10">
        <f t="shared" si="16"/>
        <v>2.8784373732060296E-3</v>
      </c>
      <c r="H154" s="10">
        <f t="shared" si="17"/>
        <v>1.5499278163417082E-3</v>
      </c>
      <c r="I154" s="141" t="s">
        <v>946</v>
      </c>
      <c r="J154" s="144">
        <v>350</v>
      </c>
      <c r="K154" s="144"/>
      <c r="L154" s="141" t="s">
        <v>1027</v>
      </c>
      <c r="M154" s="143"/>
      <c r="N154" s="143">
        <v>2691</v>
      </c>
      <c r="O154" s="4">
        <f t="shared" si="18"/>
        <v>1.3454999999999999</v>
      </c>
      <c r="P154" s="52"/>
      <c r="Q154" s="52"/>
      <c r="R154" s="52"/>
      <c r="S154" s="52"/>
    </row>
    <row r="155" spans="1:19" ht="27.6" customHeight="1">
      <c r="A155" s="111" t="s">
        <v>952</v>
      </c>
      <c r="B155" s="45" t="s">
        <v>1028</v>
      </c>
      <c r="C155" s="53">
        <v>1589</v>
      </c>
      <c r="D155" s="99">
        <f t="shared" si="19"/>
        <v>1545.3025</v>
      </c>
      <c r="E155" s="13">
        <f t="shared" si="20"/>
        <v>5.0356073588316709E-2</v>
      </c>
      <c r="F155" s="53"/>
      <c r="G155" s="10">
        <f t="shared" ref="G155:G186" si="21">(E155*65%)+((F155/100)*80%)</f>
        <v>3.2731447832405863E-2</v>
      </c>
      <c r="H155" s="10">
        <f t="shared" ref="H155:H186" si="22">(E155*35%)+((F155/100)*20%)</f>
        <v>1.7624625755910846E-2</v>
      </c>
      <c r="I155" s="145"/>
      <c r="J155" s="145"/>
      <c r="K155" s="144"/>
      <c r="L155" s="141" t="s">
        <v>1029</v>
      </c>
      <c r="M155" s="143"/>
      <c r="N155" s="143">
        <v>1945</v>
      </c>
      <c r="O155" s="4">
        <f t="shared" ref="O155:O186" si="23">N155/2000</f>
        <v>0.97250000000000003</v>
      </c>
      <c r="P155" s="52"/>
      <c r="Q155" s="52"/>
      <c r="R155" s="52"/>
      <c r="S155" s="52"/>
    </row>
    <row r="156" spans="1:19" ht="27.6" customHeight="1">
      <c r="A156" s="111" t="s">
        <v>952</v>
      </c>
      <c r="B156" s="45" t="s">
        <v>1030</v>
      </c>
      <c r="C156" s="53">
        <v>271</v>
      </c>
      <c r="D156" s="99">
        <f t="shared" si="19"/>
        <v>1261.2339999999999</v>
      </c>
      <c r="E156" s="13">
        <f t="shared" si="20"/>
        <v>4.1099261870143247E-2</v>
      </c>
      <c r="F156" s="202"/>
      <c r="G156" s="10">
        <f t="shared" si="21"/>
        <v>2.6714520215593111E-2</v>
      </c>
      <c r="H156" s="10">
        <f t="shared" si="22"/>
        <v>1.4384741654550136E-2</v>
      </c>
      <c r="I156" s="163" t="s">
        <v>1031</v>
      </c>
      <c r="J156" s="163">
        <v>313</v>
      </c>
      <c r="K156" s="146"/>
      <c r="L156" s="146" t="s">
        <v>1032</v>
      </c>
      <c r="M156" s="143"/>
      <c r="N156" s="143">
        <v>9308</v>
      </c>
      <c r="O156" s="4">
        <f t="shared" si="23"/>
        <v>4.6539999999999999</v>
      </c>
      <c r="R156" s="52"/>
      <c r="S156" s="52"/>
    </row>
    <row r="157" spans="1:19" ht="27.6" customHeight="1">
      <c r="A157" s="111" t="s">
        <v>952</v>
      </c>
      <c r="B157" s="45" t="s">
        <v>1033</v>
      </c>
      <c r="C157" s="53">
        <v>12576</v>
      </c>
      <c r="D157" s="99">
        <f t="shared" si="19"/>
        <v>6357.1679999999997</v>
      </c>
      <c r="E157" s="13">
        <f t="shared" si="20"/>
        <v>0.20715815810903829</v>
      </c>
      <c r="F157" s="53"/>
      <c r="G157" s="10">
        <f t="shared" si="21"/>
        <v>0.13465280277087488</v>
      </c>
      <c r="H157" s="10">
        <f t="shared" si="22"/>
        <v>7.2505355338163394E-2</v>
      </c>
      <c r="I157" s="141" t="s">
        <v>1034</v>
      </c>
      <c r="J157" s="188"/>
      <c r="K157" s="144" t="s">
        <v>830</v>
      </c>
      <c r="L157" s="141" t="s">
        <v>1035</v>
      </c>
      <c r="M157" s="143"/>
      <c r="N157" s="143">
        <v>1011</v>
      </c>
      <c r="O157" s="4">
        <f t="shared" si="23"/>
        <v>0.50549999999999995</v>
      </c>
      <c r="P157" s="52"/>
      <c r="Q157" s="52"/>
      <c r="R157" s="52"/>
      <c r="S157" s="52"/>
    </row>
    <row r="158" spans="1:19" ht="27.6" customHeight="1">
      <c r="A158" s="111" t="s">
        <v>952</v>
      </c>
      <c r="B158" s="45" t="s">
        <v>1036</v>
      </c>
      <c r="C158" s="53">
        <v>11866</v>
      </c>
      <c r="D158" s="99">
        <f t="shared" si="19"/>
        <v>13159.394</v>
      </c>
      <c r="E158" s="13">
        <f t="shared" si="20"/>
        <v>0.42881921995315053</v>
      </c>
      <c r="F158" s="53"/>
      <c r="G158" s="10">
        <f t="shared" si="21"/>
        <v>0.27873249296954783</v>
      </c>
      <c r="H158" s="10">
        <f t="shared" si="22"/>
        <v>0.15008672698360268</v>
      </c>
      <c r="I158" s="141" t="s">
        <v>1037</v>
      </c>
      <c r="J158" s="141"/>
      <c r="K158" s="141"/>
      <c r="L158" s="141" t="s">
        <v>1038</v>
      </c>
      <c r="M158" s="143"/>
      <c r="N158" s="143">
        <v>2218</v>
      </c>
      <c r="O158" s="4">
        <f t="shared" si="23"/>
        <v>1.109</v>
      </c>
      <c r="P158" s="52"/>
      <c r="Q158" s="52"/>
      <c r="R158" s="52"/>
      <c r="S158" s="52"/>
    </row>
    <row r="159" spans="1:19" ht="27.6" customHeight="1">
      <c r="A159" s="111" t="s">
        <v>952</v>
      </c>
      <c r="B159" s="45" t="s">
        <v>1039</v>
      </c>
      <c r="C159" s="53">
        <v>23245</v>
      </c>
      <c r="D159" s="99">
        <f t="shared" si="19"/>
        <v>13749.417500000001</v>
      </c>
      <c r="E159" s="13">
        <f t="shared" si="20"/>
        <v>0.44804604886518307</v>
      </c>
      <c r="F159" s="53"/>
      <c r="G159" s="10">
        <f t="shared" si="21"/>
        <v>0.291229931762369</v>
      </c>
      <c r="H159" s="10">
        <f t="shared" si="22"/>
        <v>0.15681611710281407</v>
      </c>
      <c r="I159" s="74" t="s">
        <v>661</v>
      </c>
      <c r="J159" s="141">
        <v>196</v>
      </c>
      <c r="K159" s="141"/>
      <c r="L159" s="141" t="s">
        <v>1040</v>
      </c>
      <c r="M159" s="143"/>
      <c r="N159" s="143">
        <v>1183</v>
      </c>
      <c r="O159" s="4">
        <f t="shared" si="23"/>
        <v>0.59150000000000003</v>
      </c>
      <c r="P159" s="52"/>
      <c r="Q159" s="52"/>
      <c r="R159" s="52"/>
      <c r="S159" s="52"/>
    </row>
    <row r="160" spans="1:19" ht="27.6" customHeight="1">
      <c r="A160" s="111" t="s">
        <v>952</v>
      </c>
      <c r="B160" s="45" t="s">
        <v>1041</v>
      </c>
      <c r="C160" s="53">
        <v>3558</v>
      </c>
      <c r="D160" s="99">
        <f t="shared" si="19"/>
        <v>2951.3609999999999</v>
      </c>
      <c r="E160" s="13">
        <f t="shared" si="20"/>
        <v>9.6174665932196438E-2</v>
      </c>
      <c r="F160" s="53"/>
      <c r="G160" s="10">
        <f t="shared" si="21"/>
        <v>6.2513532855927686E-2</v>
      </c>
      <c r="H160" s="10">
        <f t="shared" si="22"/>
        <v>3.3661133076268751E-2</v>
      </c>
      <c r="I160" s="141" t="s">
        <v>1042</v>
      </c>
      <c r="J160" s="141"/>
      <c r="K160" s="141"/>
      <c r="L160" s="141" t="s">
        <v>1043</v>
      </c>
      <c r="M160" s="143"/>
      <c r="N160" s="143">
        <v>1659</v>
      </c>
      <c r="O160" s="4">
        <f t="shared" si="23"/>
        <v>0.82950000000000002</v>
      </c>
      <c r="P160" s="52"/>
      <c r="Q160" s="52"/>
      <c r="R160" s="52"/>
      <c r="S160" s="52"/>
    </row>
    <row r="161" spans="1:19" ht="27.6" customHeight="1">
      <c r="A161" s="111" t="s">
        <v>952</v>
      </c>
      <c r="B161" s="45" t="s">
        <v>1044</v>
      </c>
      <c r="C161" s="53">
        <v>300</v>
      </c>
      <c r="D161" s="99">
        <f t="shared" si="19"/>
        <v>373.34999999999997</v>
      </c>
      <c r="E161" s="13">
        <f t="shared" si="20"/>
        <v>1.2166187574405685E-2</v>
      </c>
      <c r="F161" s="53"/>
      <c r="G161" s="10">
        <f t="shared" si="21"/>
        <v>7.9080219233636957E-3</v>
      </c>
      <c r="H161" s="10">
        <f t="shared" si="22"/>
        <v>4.2581656510419889E-3</v>
      </c>
      <c r="I161" s="74" t="s">
        <v>1045</v>
      </c>
      <c r="J161" s="141">
        <v>271</v>
      </c>
      <c r="K161" s="144"/>
      <c r="L161" s="141" t="s">
        <v>1046</v>
      </c>
      <c r="M161" s="143"/>
      <c r="N161" s="143">
        <v>2489</v>
      </c>
      <c r="O161" s="4">
        <f t="shared" si="23"/>
        <v>1.2444999999999999</v>
      </c>
      <c r="P161" s="52"/>
      <c r="Q161" s="52"/>
      <c r="R161" s="18" t="s">
        <v>1047</v>
      </c>
      <c r="S161" s="52"/>
    </row>
    <row r="162" spans="1:19" ht="27.6" customHeight="1">
      <c r="A162" s="111" t="s">
        <v>952</v>
      </c>
      <c r="B162" s="45" t="s">
        <v>1048</v>
      </c>
      <c r="C162" s="53">
        <v>3507</v>
      </c>
      <c r="D162" s="99">
        <f t="shared" si="19"/>
        <v>3466.6695</v>
      </c>
      <c r="E162" s="13">
        <f t="shared" si="20"/>
        <v>0.11296679093470249</v>
      </c>
      <c r="F162" s="53"/>
      <c r="G162" s="10">
        <f t="shared" si="21"/>
        <v>7.3428414107556628E-2</v>
      </c>
      <c r="H162" s="10">
        <f t="shared" si="22"/>
        <v>3.9538376827145873E-2</v>
      </c>
      <c r="I162" s="141" t="s">
        <v>1049</v>
      </c>
      <c r="J162" s="144">
        <v>168</v>
      </c>
      <c r="K162" s="144" t="s">
        <v>1050</v>
      </c>
      <c r="L162" s="141" t="s">
        <v>1051</v>
      </c>
      <c r="M162" s="143"/>
      <c r="N162" s="143">
        <v>1977</v>
      </c>
      <c r="O162" s="4">
        <f t="shared" si="23"/>
        <v>0.98850000000000005</v>
      </c>
      <c r="P162" s="52"/>
      <c r="Q162" s="52"/>
      <c r="R162" s="52"/>
      <c r="S162" s="52"/>
    </row>
    <row r="163" spans="1:19" ht="27.6" customHeight="1">
      <c r="A163" s="111" t="s">
        <v>952</v>
      </c>
      <c r="B163" s="45" t="s">
        <v>1052</v>
      </c>
      <c r="C163" s="53">
        <v>737</v>
      </c>
      <c r="D163" s="99">
        <f t="shared" si="19"/>
        <v>275.26949999999999</v>
      </c>
      <c r="E163" s="13">
        <f t="shared" si="20"/>
        <v>8.9700826851824463E-3</v>
      </c>
      <c r="F163" s="53"/>
      <c r="G163" s="10">
        <f t="shared" si="21"/>
        <v>5.8305537453685902E-3</v>
      </c>
      <c r="H163" s="10">
        <f t="shared" si="22"/>
        <v>3.139528939813856E-3</v>
      </c>
      <c r="I163" s="182" t="s">
        <v>1053</v>
      </c>
      <c r="J163" s="182">
        <v>342</v>
      </c>
      <c r="K163" s="143"/>
      <c r="L163" s="146" t="s">
        <v>1054</v>
      </c>
      <c r="M163" s="143"/>
      <c r="N163" s="143">
        <v>747</v>
      </c>
      <c r="O163" s="4">
        <f t="shared" si="23"/>
        <v>0.3735</v>
      </c>
      <c r="R163" s="19" t="s">
        <v>1055</v>
      </c>
      <c r="S163" s="19" t="s">
        <v>1056</v>
      </c>
    </row>
    <row r="164" spans="1:19" ht="27.6" customHeight="1">
      <c r="A164" s="111" t="s">
        <v>952</v>
      </c>
      <c r="B164" s="45" t="s">
        <v>1057</v>
      </c>
      <c r="C164" s="53">
        <v>42</v>
      </c>
      <c r="D164" s="99">
        <f t="shared" si="19"/>
        <v>17.346</v>
      </c>
      <c r="E164" s="13">
        <f t="shared" si="20"/>
        <v>5.6524625596796854E-4</v>
      </c>
      <c r="F164" s="53"/>
      <c r="G164" s="10">
        <f t="shared" si="21"/>
        <v>3.6741006637917959E-4</v>
      </c>
      <c r="H164" s="10">
        <f t="shared" si="22"/>
        <v>1.9783618958878898E-4</v>
      </c>
      <c r="I164" s="181" t="s">
        <v>1058</v>
      </c>
      <c r="J164" s="181"/>
      <c r="K164" s="146"/>
      <c r="L164" s="146" t="s">
        <v>1059</v>
      </c>
      <c r="M164" s="143"/>
      <c r="N164" s="143">
        <v>826</v>
      </c>
      <c r="O164" s="4">
        <f t="shared" si="23"/>
        <v>0.41299999999999998</v>
      </c>
      <c r="R164" s="7">
        <f>SUM(G127:G217)</f>
        <v>4.5747049727135405</v>
      </c>
      <c r="S164" s="7">
        <f>SUM(H127:H217)</f>
        <v>2.463302677614982</v>
      </c>
    </row>
    <row r="165" spans="1:19" ht="27.6" customHeight="1">
      <c r="A165" s="111" t="s">
        <v>952</v>
      </c>
      <c r="B165" s="45" t="s">
        <v>1060</v>
      </c>
      <c r="C165" s="53">
        <v>293</v>
      </c>
      <c r="D165" s="99">
        <f t="shared" si="19"/>
        <v>201.29100000000003</v>
      </c>
      <c r="E165" s="13">
        <f t="shared" si="20"/>
        <v>6.5593787680184694E-3</v>
      </c>
      <c r="F165" s="53"/>
      <c r="G165" s="10">
        <f t="shared" si="21"/>
        <v>4.2635961992120051E-3</v>
      </c>
      <c r="H165" s="10">
        <f t="shared" si="22"/>
        <v>2.2957825688064643E-3</v>
      </c>
      <c r="I165" s="146" t="s">
        <v>669</v>
      </c>
      <c r="J165" s="146">
        <v>227</v>
      </c>
      <c r="K165" s="146"/>
      <c r="L165" s="146" t="s">
        <v>1061</v>
      </c>
      <c r="M165" s="143"/>
      <c r="N165" s="143">
        <v>1374</v>
      </c>
      <c r="O165" s="4">
        <f t="shared" si="23"/>
        <v>0.68700000000000006</v>
      </c>
      <c r="P165" s="52"/>
      <c r="Q165" s="52"/>
      <c r="S165" s="7"/>
    </row>
    <row r="166" spans="1:19" ht="27.6" customHeight="1">
      <c r="A166" s="111" t="s">
        <v>952</v>
      </c>
      <c r="B166" s="45" t="s">
        <v>1062</v>
      </c>
      <c r="C166" s="53">
        <v>345</v>
      </c>
      <c r="D166" s="99">
        <f t="shared" si="19"/>
        <v>206.655</v>
      </c>
      <c r="E166" s="13">
        <f t="shared" si="20"/>
        <v>6.7341730097463699E-3</v>
      </c>
      <c r="F166" s="53"/>
      <c r="G166" s="10">
        <f t="shared" si="21"/>
        <v>4.3772124563351408E-3</v>
      </c>
      <c r="H166" s="10">
        <f t="shared" si="22"/>
        <v>2.3569605534112291E-3</v>
      </c>
      <c r="I166" s="141" t="s">
        <v>1015</v>
      </c>
      <c r="J166" s="141">
        <v>249</v>
      </c>
      <c r="K166" s="141"/>
      <c r="L166" s="141" t="s">
        <v>1063</v>
      </c>
      <c r="M166" s="143"/>
      <c r="N166" s="143">
        <v>1198</v>
      </c>
      <c r="O166" s="4">
        <f t="shared" si="23"/>
        <v>0.59899999999999998</v>
      </c>
      <c r="P166" s="52"/>
      <c r="S166" s="52"/>
    </row>
    <row r="167" spans="1:19" ht="27.6" customHeight="1">
      <c r="A167" s="111" t="s">
        <v>952</v>
      </c>
      <c r="B167" s="45" t="s">
        <v>1064</v>
      </c>
      <c r="C167" s="53">
        <v>76</v>
      </c>
      <c r="D167" s="99">
        <f t="shared" si="19"/>
        <v>55.48</v>
      </c>
      <c r="E167" s="13">
        <f t="shared" si="20"/>
        <v>1.8079016650007431E-3</v>
      </c>
      <c r="F167" s="53"/>
      <c r="G167" s="10">
        <f t="shared" si="21"/>
        <v>1.1751360822504829E-3</v>
      </c>
      <c r="H167" s="10">
        <f t="shared" si="22"/>
        <v>6.3276558275026003E-4</v>
      </c>
      <c r="I167" s="141" t="s">
        <v>894</v>
      </c>
      <c r="J167" s="144"/>
      <c r="K167" s="144"/>
      <c r="L167" s="141" t="s">
        <v>1065</v>
      </c>
      <c r="M167" s="143"/>
      <c r="N167" s="143">
        <v>1460</v>
      </c>
      <c r="O167" s="4">
        <f t="shared" si="23"/>
        <v>0.73</v>
      </c>
      <c r="P167" s="52"/>
      <c r="S167" s="52"/>
    </row>
    <row r="168" spans="1:19" ht="27.6" customHeight="1">
      <c r="A168" s="111" t="s">
        <v>952</v>
      </c>
      <c r="B168" s="45" t="s">
        <v>1066</v>
      </c>
      <c r="C168" s="53">
        <v>596</v>
      </c>
      <c r="D168" s="99">
        <f t="shared" si="19"/>
        <v>599.27800000000002</v>
      </c>
      <c r="E168" s="13">
        <f t="shared" si="20"/>
        <v>1.9528401117489463E-2</v>
      </c>
      <c r="F168" s="53"/>
      <c r="G168" s="10">
        <f t="shared" si="21"/>
        <v>1.2693460726368152E-2</v>
      </c>
      <c r="H168" s="10">
        <f t="shared" si="22"/>
        <v>6.8349403911213118E-3</v>
      </c>
      <c r="I168" s="141" t="s">
        <v>1067</v>
      </c>
      <c r="J168" s="141">
        <v>254</v>
      </c>
      <c r="K168" s="141" t="s">
        <v>1068</v>
      </c>
      <c r="L168" s="141" t="s">
        <v>1069</v>
      </c>
      <c r="M168" s="143"/>
      <c r="N168" s="143">
        <v>2011</v>
      </c>
      <c r="O168" s="4">
        <f t="shared" si="23"/>
        <v>1.0055000000000001</v>
      </c>
      <c r="P168" s="52"/>
      <c r="S168" s="52"/>
    </row>
    <row r="169" spans="1:19" ht="27.6" customHeight="1">
      <c r="A169" s="111" t="s">
        <v>952</v>
      </c>
      <c r="B169" s="45" t="s">
        <v>1070</v>
      </c>
      <c r="C169" s="53">
        <v>2080</v>
      </c>
      <c r="D169" s="99">
        <f t="shared" si="19"/>
        <v>1241.76</v>
      </c>
      <c r="E169" s="13">
        <f t="shared" si="20"/>
        <v>4.0464671440723195E-2</v>
      </c>
      <c r="F169" s="53"/>
      <c r="G169" s="10">
        <f t="shared" si="21"/>
        <v>2.6302036436470076E-2</v>
      </c>
      <c r="H169" s="10">
        <f t="shared" si="22"/>
        <v>1.4162635004253117E-2</v>
      </c>
      <c r="I169" s="145"/>
      <c r="J169" s="145"/>
      <c r="K169" s="141"/>
      <c r="L169" s="141" t="s">
        <v>1071</v>
      </c>
      <c r="M169" s="143"/>
      <c r="N169" s="143">
        <v>1194</v>
      </c>
      <c r="O169" s="4">
        <f t="shared" si="23"/>
        <v>0.59699999999999998</v>
      </c>
      <c r="P169" s="52"/>
      <c r="S169" s="52"/>
    </row>
    <row r="170" spans="1:19" ht="27.6" customHeight="1">
      <c r="A170" s="111" t="s">
        <v>952</v>
      </c>
      <c r="B170" s="45" t="s">
        <v>1072</v>
      </c>
      <c r="C170" s="53">
        <v>346</v>
      </c>
      <c r="D170" s="99">
        <f t="shared" si="19"/>
        <v>304.30699999999996</v>
      </c>
      <c r="E170" s="13">
        <f t="shared" si="20"/>
        <v>9.9163145632909355E-3</v>
      </c>
      <c r="F170" s="53"/>
      <c r="G170" s="10">
        <f t="shared" si="21"/>
        <v>6.445604466139108E-3</v>
      </c>
      <c r="H170" s="10">
        <f t="shared" si="22"/>
        <v>3.4707100971518271E-3</v>
      </c>
      <c r="I170" s="145"/>
      <c r="J170" s="145"/>
      <c r="K170" s="141"/>
      <c r="L170" s="141" t="s">
        <v>1073</v>
      </c>
      <c r="M170" s="143"/>
      <c r="N170" s="143">
        <v>1759</v>
      </c>
      <c r="O170" s="4">
        <f t="shared" si="23"/>
        <v>0.87949999999999995</v>
      </c>
      <c r="P170" s="52"/>
      <c r="S170" s="52"/>
    </row>
    <row r="171" spans="1:19" ht="27.6" customHeight="1">
      <c r="A171" s="111" t="s">
        <v>952</v>
      </c>
      <c r="B171" s="45" t="s">
        <v>1074</v>
      </c>
      <c r="C171" s="53">
        <v>3067</v>
      </c>
      <c r="D171" s="99">
        <f t="shared" si="19"/>
        <v>2099.3615</v>
      </c>
      <c r="E171" s="13">
        <f t="shared" si="20"/>
        <v>6.8410943606497077E-2</v>
      </c>
      <c r="F171" s="53"/>
      <c r="G171" s="10">
        <f t="shared" si="21"/>
        <v>4.4467113344223104E-2</v>
      </c>
      <c r="H171" s="10">
        <f t="shared" si="22"/>
        <v>2.3943830262273976E-2</v>
      </c>
      <c r="I171" s="146" t="s">
        <v>1075</v>
      </c>
      <c r="J171" s="189"/>
      <c r="K171" s="141" t="s">
        <v>1076</v>
      </c>
      <c r="L171" s="141" t="s">
        <v>1077</v>
      </c>
      <c r="M171" s="143"/>
      <c r="N171" s="143">
        <v>1369</v>
      </c>
      <c r="O171" s="4">
        <f t="shared" si="23"/>
        <v>0.6845</v>
      </c>
      <c r="P171" s="52"/>
      <c r="Q171" s="52"/>
      <c r="R171" s="52"/>
      <c r="S171" s="52"/>
    </row>
    <row r="172" spans="1:19" ht="27.6" customHeight="1">
      <c r="A172" s="111" t="s">
        <v>952</v>
      </c>
      <c r="B172" s="45" t="s">
        <v>1078</v>
      </c>
      <c r="C172" s="53">
        <v>491</v>
      </c>
      <c r="D172" s="99">
        <f t="shared" si="19"/>
        <v>232.24299999999999</v>
      </c>
      <c r="E172" s="13">
        <f t="shared" si="20"/>
        <v>7.5679975916504612E-3</v>
      </c>
      <c r="F172" s="53"/>
      <c r="G172" s="10">
        <f t="shared" si="21"/>
        <v>4.9191984345728001E-3</v>
      </c>
      <c r="H172" s="10">
        <f t="shared" si="22"/>
        <v>2.6487991570776611E-3</v>
      </c>
      <c r="I172" s="145"/>
      <c r="J172" s="145"/>
      <c r="K172" s="141"/>
      <c r="L172" s="141" t="s">
        <v>1079</v>
      </c>
      <c r="M172" s="143"/>
      <c r="N172" s="143">
        <v>946</v>
      </c>
      <c r="O172" s="4">
        <f t="shared" si="23"/>
        <v>0.47299999999999998</v>
      </c>
      <c r="P172" s="52"/>
      <c r="Q172" s="52"/>
      <c r="R172" s="52"/>
      <c r="S172" s="52"/>
    </row>
    <row r="173" spans="1:19" ht="27.6" customHeight="1">
      <c r="A173" s="111" t="s">
        <v>952</v>
      </c>
      <c r="B173" s="45" t="s">
        <v>1080</v>
      </c>
      <c r="C173" s="53">
        <v>45</v>
      </c>
      <c r="D173" s="99">
        <f t="shared" si="19"/>
        <v>35.977499999999999</v>
      </c>
      <c r="E173" s="13">
        <f t="shared" si="20"/>
        <v>1.1723825189719581E-3</v>
      </c>
      <c r="F173" s="53"/>
      <c r="G173" s="10">
        <f t="shared" si="21"/>
        <v>7.6204863733177284E-4</v>
      </c>
      <c r="H173" s="10">
        <f t="shared" si="22"/>
        <v>4.1033388164018531E-4</v>
      </c>
      <c r="I173" s="158" t="s">
        <v>1081</v>
      </c>
      <c r="J173" s="158"/>
      <c r="K173" s="144"/>
      <c r="L173" s="141" t="s">
        <v>1082</v>
      </c>
      <c r="M173" s="143"/>
      <c r="N173" s="143">
        <v>1599</v>
      </c>
      <c r="O173" s="4">
        <f t="shared" si="23"/>
        <v>0.79949999999999999</v>
      </c>
      <c r="R173" s="52"/>
      <c r="S173" s="52"/>
    </row>
    <row r="174" spans="1:19" ht="27.6" customHeight="1">
      <c r="A174" s="111" t="s">
        <v>952</v>
      </c>
      <c r="B174" s="45" t="s">
        <v>1083</v>
      </c>
      <c r="C174" s="53">
        <v>55</v>
      </c>
      <c r="D174" s="99">
        <f t="shared" si="19"/>
        <v>76.147500000000008</v>
      </c>
      <c r="E174" s="13">
        <f t="shared" si="20"/>
        <v>2.4813841390707303E-3</v>
      </c>
      <c r="F174" s="53"/>
      <c r="G174" s="10">
        <f t="shared" si="21"/>
        <v>1.6128996903959747E-3</v>
      </c>
      <c r="H174" s="10">
        <f t="shared" si="22"/>
        <v>8.6848444867475554E-4</v>
      </c>
      <c r="I174" s="141" t="s">
        <v>1084</v>
      </c>
      <c r="J174" s="144"/>
      <c r="K174" s="144"/>
      <c r="L174" s="141" t="s">
        <v>1085</v>
      </c>
      <c r="M174" s="143"/>
      <c r="N174" s="143">
        <v>2769</v>
      </c>
      <c r="O174" s="4">
        <f t="shared" si="23"/>
        <v>1.3845000000000001</v>
      </c>
      <c r="R174" s="52"/>
      <c r="S174" s="52"/>
    </row>
    <row r="175" spans="1:19" ht="27.6" customHeight="1">
      <c r="A175" s="111" t="s">
        <v>952</v>
      </c>
      <c r="B175" s="45" t="s">
        <v>1086</v>
      </c>
      <c r="C175" s="53">
        <v>3267</v>
      </c>
      <c r="D175" s="99">
        <f t="shared" si="19"/>
        <v>2068.011</v>
      </c>
      <c r="E175" s="13">
        <f t="shared" si="20"/>
        <v>6.7389339043616658E-2</v>
      </c>
      <c r="F175" s="53"/>
      <c r="G175" s="10">
        <f t="shared" si="21"/>
        <v>4.3803070378350829E-2</v>
      </c>
      <c r="H175" s="10">
        <f t="shared" si="22"/>
        <v>2.3586268665265829E-2</v>
      </c>
      <c r="I175" s="180" t="s">
        <v>1087</v>
      </c>
      <c r="J175" s="180">
        <v>222</v>
      </c>
      <c r="K175" s="180"/>
      <c r="L175" s="180" t="s">
        <v>1088</v>
      </c>
      <c r="M175" s="180"/>
      <c r="N175" s="143">
        <v>1266</v>
      </c>
      <c r="O175" s="4">
        <f t="shared" si="23"/>
        <v>0.63300000000000001</v>
      </c>
      <c r="R175" s="52"/>
      <c r="S175" s="52"/>
    </row>
    <row r="176" spans="1:19" ht="27.6" customHeight="1">
      <c r="A176" s="111" t="s">
        <v>952</v>
      </c>
      <c r="B176" s="45" t="s">
        <v>1089</v>
      </c>
      <c r="C176" s="53">
        <v>1264</v>
      </c>
      <c r="D176" s="99">
        <f t="shared" si="19"/>
        <v>1032.6879999999999</v>
      </c>
      <c r="E176" s="13">
        <f t="shared" si="20"/>
        <v>3.3651736745246706E-2</v>
      </c>
      <c r="F176" s="53"/>
      <c r="G176" s="10">
        <f t="shared" si="21"/>
        <v>2.187362888441036E-2</v>
      </c>
      <c r="H176" s="10">
        <f t="shared" si="22"/>
        <v>1.1778107860836346E-2</v>
      </c>
      <c r="I176" s="141" t="s">
        <v>1090</v>
      </c>
      <c r="J176" s="141"/>
      <c r="K176" s="141"/>
      <c r="L176" s="141" t="s">
        <v>1091</v>
      </c>
      <c r="M176" s="143"/>
      <c r="N176" s="143">
        <v>1634</v>
      </c>
      <c r="O176" s="4">
        <f t="shared" si="23"/>
        <v>0.81699999999999995</v>
      </c>
      <c r="R176" s="52"/>
      <c r="S176" s="52"/>
    </row>
    <row r="177" spans="1:19" ht="27.6" customHeight="1">
      <c r="A177" s="111" t="s">
        <v>952</v>
      </c>
      <c r="B177" s="45" t="s">
        <v>1092</v>
      </c>
      <c r="C177" s="53">
        <v>8027</v>
      </c>
      <c r="D177" s="99">
        <f t="shared" si="19"/>
        <v>5225.5770000000002</v>
      </c>
      <c r="E177" s="13">
        <f t="shared" si="20"/>
        <v>0.1702835140391058</v>
      </c>
      <c r="F177" s="53"/>
      <c r="G177" s="10">
        <f t="shared" si="21"/>
        <v>0.11068428412541877</v>
      </c>
      <c r="H177" s="10">
        <f t="shared" si="22"/>
        <v>5.9599229913687025E-2</v>
      </c>
      <c r="I177" s="143" t="s">
        <v>1093</v>
      </c>
      <c r="J177" s="143">
        <v>341</v>
      </c>
      <c r="K177" s="143" t="s">
        <v>1094</v>
      </c>
      <c r="L177" s="143" t="s">
        <v>1095</v>
      </c>
      <c r="M177" s="143"/>
      <c r="N177" s="143">
        <v>1302</v>
      </c>
      <c r="O177" s="4">
        <f t="shared" si="23"/>
        <v>0.65100000000000002</v>
      </c>
      <c r="R177" s="52"/>
      <c r="S177" s="52"/>
    </row>
    <row r="178" spans="1:19" ht="27.6" customHeight="1">
      <c r="A178" s="111" t="s">
        <v>952</v>
      </c>
      <c r="B178" s="45" t="s">
        <v>1096</v>
      </c>
      <c r="C178" s="53">
        <v>822</v>
      </c>
      <c r="D178" s="99">
        <f t="shared" si="19"/>
        <v>2597.1089999999999</v>
      </c>
      <c r="E178" s="13">
        <f t="shared" si="20"/>
        <v>8.4630816245285068E-2</v>
      </c>
      <c r="F178" s="94"/>
      <c r="G178" s="10">
        <f t="shared" si="21"/>
        <v>5.5010030559435298E-2</v>
      </c>
      <c r="H178" s="10">
        <f t="shared" si="22"/>
        <v>2.9620785685849773E-2</v>
      </c>
      <c r="I178" s="146" t="s">
        <v>1097</v>
      </c>
      <c r="J178" s="181">
        <v>321</v>
      </c>
      <c r="K178" s="146"/>
      <c r="L178" s="146" t="s">
        <v>1098</v>
      </c>
      <c r="M178" s="143"/>
      <c r="N178" s="143">
        <v>6319</v>
      </c>
      <c r="O178" s="4">
        <f t="shared" si="23"/>
        <v>3.1595</v>
      </c>
      <c r="R178" s="52"/>
      <c r="S178" s="52"/>
    </row>
    <row r="179" spans="1:19" ht="27.6" customHeight="1">
      <c r="A179" s="111" t="s">
        <v>952</v>
      </c>
      <c r="B179" s="45" t="s">
        <v>1099</v>
      </c>
      <c r="C179" s="53">
        <v>44</v>
      </c>
      <c r="D179" s="99">
        <f t="shared" si="19"/>
        <v>96.99799999999999</v>
      </c>
      <c r="E179" s="13">
        <f t="shared" si="20"/>
        <v>3.160829951365214E-3</v>
      </c>
      <c r="F179" s="53"/>
      <c r="G179" s="10">
        <f t="shared" si="21"/>
        <v>2.0545394683873894E-3</v>
      </c>
      <c r="H179" s="10">
        <f t="shared" si="22"/>
        <v>1.1062904829778248E-3</v>
      </c>
      <c r="I179" s="141" t="s">
        <v>1100</v>
      </c>
      <c r="J179" s="178">
        <v>332</v>
      </c>
      <c r="K179" s="144"/>
      <c r="L179" s="141" t="s">
        <v>1101</v>
      </c>
      <c r="M179" s="143"/>
      <c r="N179" s="143">
        <v>4409</v>
      </c>
      <c r="O179" s="4">
        <f t="shared" si="23"/>
        <v>2.2044999999999999</v>
      </c>
      <c r="R179" s="52"/>
      <c r="S179" s="52"/>
    </row>
    <row r="180" spans="1:19" ht="27.6" customHeight="1">
      <c r="A180" s="201" t="s">
        <v>952</v>
      </c>
      <c r="B180" s="45" t="s">
        <v>1102</v>
      </c>
      <c r="C180" s="53">
        <v>1493</v>
      </c>
      <c r="D180" s="99">
        <f t="shared" si="19"/>
        <v>2170.8220000000001</v>
      </c>
      <c r="E180" s="13">
        <f t="shared" si="20"/>
        <v>7.0739594596615787E-2</v>
      </c>
      <c r="F180" s="53"/>
      <c r="G180" s="10">
        <f t="shared" si="21"/>
        <v>4.5980736487800267E-2</v>
      </c>
      <c r="H180" s="10">
        <f t="shared" si="22"/>
        <v>2.4758858108815524E-2</v>
      </c>
      <c r="I180" s="158" t="s">
        <v>1103</v>
      </c>
      <c r="J180" s="158">
        <v>255</v>
      </c>
      <c r="K180" s="141" t="s">
        <v>1104</v>
      </c>
      <c r="L180" s="141" t="s">
        <v>1105</v>
      </c>
      <c r="M180" s="143"/>
      <c r="N180" s="143">
        <v>2908</v>
      </c>
      <c r="O180" s="4">
        <f t="shared" si="23"/>
        <v>1.454</v>
      </c>
      <c r="R180" s="52"/>
      <c r="S180" s="59"/>
    </row>
    <row r="181" spans="1:19" ht="27.6" customHeight="1">
      <c r="A181" s="111" t="s">
        <v>952</v>
      </c>
      <c r="B181" s="45" t="s">
        <v>1106</v>
      </c>
      <c r="C181" s="53">
        <v>678</v>
      </c>
      <c r="D181" s="99">
        <f t="shared" si="19"/>
        <v>310.863</v>
      </c>
      <c r="E181" s="13">
        <f t="shared" si="20"/>
        <v>1.012995196984726E-2</v>
      </c>
      <c r="F181" s="128"/>
      <c r="G181" s="10">
        <f t="shared" si="21"/>
        <v>6.5844687804007193E-3</v>
      </c>
      <c r="H181" s="10">
        <f t="shared" si="22"/>
        <v>3.5454831894465408E-3</v>
      </c>
      <c r="I181" s="74" t="s">
        <v>1107</v>
      </c>
      <c r="J181" s="141"/>
      <c r="K181" s="141"/>
      <c r="L181" s="141" t="s">
        <v>1108</v>
      </c>
      <c r="M181" s="143"/>
      <c r="N181" s="143">
        <v>917</v>
      </c>
      <c r="O181" s="4">
        <f t="shared" si="23"/>
        <v>0.45850000000000002</v>
      </c>
      <c r="R181" s="52"/>
      <c r="S181" s="52"/>
    </row>
    <row r="182" spans="1:19" ht="27.6" customHeight="1">
      <c r="A182" s="111" t="s">
        <v>952</v>
      </c>
      <c r="B182" s="45" t="s">
        <v>1109</v>
      </c>
      <c r="C182" s="53">
        <v>32</v>
      </c>
      <c r="D182" s="99">
        <f t="shared" si="19"/>
        <v>24.047999999999998</v>
      </c>
      <c r="E182" s="13">
        <f t="shared" si="20"/>
        <v>7.8364129848482102E-4</v>
      </c>
      <c r="F182" s="53"/>
      <c r="G182" s="10">
        <f t="shared" si="21"/>
        <v>5.0936684401513364E-4</v>
      </c>
      <c r="H182" s="10">
        <f t="shared" si="22"/>
        <v>2.7427445446968733E-4</v>
      </c>
      <c r="I182" s="146" t="s">
        <v>669</v>
      </c>
      <c r="J182" s="146">
        <v>227</v>
      </c>
      <c r="K182" s="146"/>
      <c r="L182" s="146" t="s">
        <v>1110</v>
      </c>
      <c r="M182" s="143"/>
      <c r="N182" s="143">
        <v>1503</v>
      </c>
      <c r="O182" s="4">
        <f t="shared" si="23"/>
        <v>0.75149999999999995</v>
      </c>
      <c r="R182" s="52"/>
      <c r="S182" s="52"/>
    </row>
    <row r="183" spans="1:19" ht="27.6" customHeight="1">
      <c r="A183" s="201" t="s">
        <v>952</v>
      </c>
      <c r="B183" s="45" t="s">
        <v>1111</v>
      </c>
      <c r="C183" s="53">
        <v>951</v>
      </c>
      <c r="D183" s="99">
        <f t="shared" si="19"/>
        <v>807.87450000000001</v>
      </c>
      <c r="E183" s="13">
        <f t="shared" si="20"/>
        <v>2.6325840909546556E-2</v>
      </c>
      <c r="F183" s="53"/>
      <c r="G183" s="10">
        <f t="shared" si="21"/>
        <v>1.711179659120526E-2</v>
      </c>
      <c r="H183" s="10">
        <f t="shared" si="22"/>
        <v>9.2140443183412937E-3</v>
      </c>
      <c r="I183" s="158" t="s">
        <v>1112</v>
      </c>
      <c r="J183" s="198">
        <v>309</v>
      </c>
      <c r="K183" s="144"/>
      <c r="L183" s="141" t="s">
        <v>1113</v>
      </c>
      <c r="M183" s="143"/>
      <c r="N183" s="143">
        <v>1699</v>
      </c>
      <c r="O183" s="4">
        <f t="shared" si="23"/>
        <v>0.84950000000000003</v>
      </c>
      <c r="R183" s="52"/>
      <c r="S183" s="52"/>
    </row>
    <row r="184" spans="1:19" ht="27.6" customHeight="1">
      <c r="A184" s="111" t="s">
        <v>952</v>
      </c>
      <c r="B184" s="45" t="s">
        <v>1114</v>
      </c>
      <c r="C184" s="53">
        <v>1092</v>
      </c>
      <c r="D184" s="99">
        <f t="shared" si="19"/>
        <v>893.25599999999997</v>
      </c>
      <c r="E184" s="13">
        <f t="shared" si="20"/>
        <v>2.910812922984686E-2</v>
      </c>
      <c r="F184" s="53"/>
      <c r="G184" s="10">
        <f t="shared" si="21"/>
        <v>1.8920283999400461E-2</v>
      </c>
      <c r="H184" s="10">
        <f t="shared" si="22"/>
        <v>1.0187845230446401E-2</v>
      </c>
      <c r="I184" s="141" t="s">
        <v>1058</v>
      </c>
      <c r="J184" s="141"/>
      <c r="K184" s="141"/>
      <c r="L184" s="141" t="s">
        <v>1115</v>
      </c>
      <c r="M184" s="143"/>
      <c r="N184" s="143">
        <v>1636</v>
      </c>
      <c r="O184" s="4">
        <f t="shared" si="23"/>
        <v>0.81799999999999995</v>
      </c>
      <c r="R184" s="52"/>
      <c r="S184" s="52"/>
    </row>
    <row r="185" spans="1:19" ht="27.6" customHeight="1">
      <c r="A185" s="111" t="s">
        <v>952</v>
      </c>
      <c r="B185" s="45" t="s">
        <v>1116</v>
      </c>
      <c r="C185" s="53">
        <v>2497</v>
      </c>
      <c r="D185" s="99">
        <f t="shared" si="19"/>
        <v>1960.145</v>
      </c>
      <c r="E185" s="13">
        <f t="shared" si="20"/>
        <v>6.3874358492121155E-2</v>
      </c>
      <c r="F185" s="53"/>
      <c r="G185" s="10">
        <f t="shared" si="21"/>
        <v>4.1518333019878756E-2</v>
      </c>
      <c r="H185" s="10">
        <f t="shared" si="22"/>
        <v>2.2356025472242403E-2</v>
      </c>
      <c r="I185" s="141" t="s">
        <v>769</v>
      </c>
      <c r="J185" s="144">
        <v>339</v>
      </c>
      <c r="K185" s="144"/>
      <c r="L185" s="141" t="s">
        <v>1117</v>
      </c>
      <c r="M185" s="143"/>
      <c r="N185" s="143">
        <v>1570</v>
      </c>
      <c r="O185" s="4">
        <f t="shared" si="23"/>
        <v>0.78500000000000003</v>
      </c>
      <c r="R185" s="52"/>
      <c r="S185" s="52"/>
    </row>
    <row r="186" spans="1:19" ht="27.6" customHeight="1">
      <c r="A186" s="111" t="s">
        <v>952</v>
      </c>
      <c r="B186" s="45" t="s">
        <v>1118</v>
      </c>
      <c r="C186" s="53">
        <v>124</v>
      </c>
      <c r="D186" s="99">
        <f t="shared" ref="D186:D190" si="24">C186*O186</f>
        <v>96.596000000000004</v>
      </c>
      <c r="E186" s="13">
        <f t="shared" ref="E186:E217" si="25">($X$5*D186)/1000</f>
        <v>3.1477301591999241E-3</v>
      </c>
      <c r="F186" s="53"/>
      <c r="G186" s="10">
        <f t="shared" si="21"/>
        <v>2.0460246034799509E-3</v>
      </c>
      <c r="H186" s="10">
        <f t="shared" si="22"/>
        <v>1.1017055557199734E-3</v>
      </c>
      <c r="I186" s="141" t="s">
        <v>1119</v>
      </c>
      <c r="J186" s="141"/>
      <c r="K186" s="144"/>
      <c r="L186" s="141" t="s">
        <v>1120</v>
      </c>
      <c r="M186" s="143"/>
      <c r="N186" s="143">
        <v>1558</v>
      </c>
      <c r="O186" s="4">
        <f t="shared" si="23"/>
        <v>0.77900000000000003</v>
      </c>
      <c r="R186" s="52"/>
      <c r="S186" s="52"/>
    </row>
    <row r="187" spans="1:19" ht="27.6" customHeight="1">
      <c r="A187" s="111" t="s">
        <v>952</v>
      </c>
      <c r="B187" s="45" t="s">
        <v>1121</v>
      </c>
      <c r="C187" s="53">
        <v>167</v>
      </c>
      <c r="D187" s="99">
        <f t="shared" si="24"/>
        <v>193.30250000000001</v>
      </c>
      <c r="E187" s="13">
        <f t="shared" si="25"/>
        <v>6.2990611319179192E-3</v>
      </c>
      <c r="F187" s="53"/>
      <c r="G187" s="10">
        <f t="shared" ref="G187:G217" si="26">(E187*65%)+((F187/100)*80%)</f>
        <v>4.094389735746648E-3</v>
      </c>
      <c r="H187" s="10">
        <f t="shared" ref="H187:H217" si="27">(E187*35%)+((F187/100)*20%)</f>
        <v>2.2046713961712716E-3</v>
      </c>
      <c r="I187" s="158" t="s">
        <v>1122</v>
      </c>
      <c r="J187" s="198">
        <v>366</v>
      </c>
      <c r="K187" s="144"/>
      <c r="L187" s="141" t="s">
        <v>1123</v>
      </c>
      <c r="M187" s="143"/>
      <c r="N187" s="143">
        <v>2315</v>
      </c>
      <c r="O187" s="4">
        <f t="shared" ref="O187:O217" si="28">N187/2000</f>
        <v>1.1575</v>
      </c>
    </row>
    <row r="188" spans="1:19" ht="27.6" customHeight="1">
      <c r="A188" s="111" t="s">
        <v>952</v>
      </c>
      <c r="B188" s="45" t="s">
        <v>1124</v>
      </c>
      <c r="C188" s="53">
        <v>3427</v>
      </c>
      <c r="D188" s="99">
        <f t="shared" si="24"/>
        <v>1951.6765</v>
      </c>
      <c r="E188" s="13">
        <f t="shared" si="25"/>
        <v>6.3598399313136683E-2</v>
      </c>
      <c r="F188" s="53"/>
      <c r="G188" s="10">
        <f t="shared" si="26"/>
        <v>4.1338959553538848E-2</v>
      </c>
      <c r="H188" s="10">
        <f t="shared" si="27"/>
        <v>2.2259439759597838E-2</v>
      </c>
      <c r="I188" s="142" t="s">
        <v>1125</v>
      </c>
      <c r="J188" s="144">
        <v>213</v>
      </c>
      <c r="K188" s="144"/>
      <c r="L188" s="141" t="s">
        <v>1126</v>
      </c>
      <c r="M188" s="143"/>
      <c r="N188" s="143">
        <v>1139</v>
      </c>
      <c r="O188" s="4">
        <f t="shared" si="28"/>
        <v>0.56950000000000001</v>
      </c>
    </row>
    <row r="189" spans="1:19" ht="27.6" customHeight="1">
      <c r="A189" s="111" t="s">
        <v>952</v>
      </c>
      <c r="B189" s="45" t="s">
        <v>1127</v>
      </c>
      <c r="C189" s="53">
        <v>31</v>
      </c>
      <c r="D189" s="99">
        <f t="shared" si="24"/>
        <v>28.4115</v>
      </c>
      <c r="E189" s="13">
        <f t="shared" si="25"/>
        <v>9.2583269926403418E-4</v>
      </c>
      <c r="F189" s="53"/>
      <c r="G189" s="10">
        <f t="shared" si="26"/>
        <v>6.0179125452162227E-4</v>
      </c>
      <c r="H189" s="10">
        <f t="shared" si="27"/>
        <v>3.2404144474241196E-4</v>
      </c>
      <c r="I189" s="141" t="s">
        <v>1128</v>
      </c>
      <c r="J189" s="141"/>
      <c r="K189" s="141"/>
      <c r="L189" s="141" t="s">
        <v>1129</v>
      </c>
      <c r="M189" s="143"/>
      <c r="N189" s="143">
        <v>1833</v>
      </c>
      <c r="O189" s="4">
        <f t="shared" si="28"/>
        <v>0.91649999999999998</v>
      </c>
    </row>
    <row r="190" spans="1:19" ht="27.6" customHeight="1">
      <c r="A190" s="111" t="s">
        <v>952</v>
      </c>
      <c r="B190" s="45" t="s">
        <v>1130</v>
      </c>
      <c r="C190" s="53">
        <v>701</v>
      </c>
      <c r="D190" s="99">
        <f t="shared" si="24"/>
        <v>467.2165</v>
      </c>
      <c r="E190" s="13">
        <f t="shared" si="25"/>
        <v>1.5224972751727104E-2</v>
      </c>
      <c r="F190" s="53"/>
      <c r="G190" s="10">
        <f t="shared" si="26"/>
        <v>9.8962322886226185E-3</v>
      </c>
      <c r="H190" s="10">
        <f t="shared" si="27"/>
        <v>5.3287404631044864E-3</v>
      </c>
      <c r="I190" s="141" t="s">
        <v>1131</v>
      </c>
      <c r="J190" s="144">
        <v>60</v>
      </c>
      <c r="K190" s="144" t="s">
        <v>1132</v>
      </c>
      <c r="L190" s="141" t="s">
        <v>1133</v>
      </c>
      <c r="M190" s="143"/>
      <c r="N190" s="143">
        <v>1333</v>
      </c>
      <c r="O190" s="4">
        <f t="shared" si="28"/>
        <v>0.66649999999999998</v>
      </c>
    </row>
    <row r="191" spans="1:19" ht="27.6" customHeight="1">
      <c r="A191" s="111" t="s">
        <v>952</v>
      </c>
      <c r="B191" s="45" t="s">
        <v>1134</v>
      </c>
      <c r="C191" s="53">
        <v>87192</v>
      </c>
      <c r="D191" s="99">
        <f>C191*O194</f>
        <v>90330.911999999997</v>
      </c>
      <c r="E191" s="13">
        <f t="shared" si="25"/>
        <v>2.9435725704007858</v>
      </c>
      <c r="F191" s="53"/>
      <c r="G191" s="10">
        <f t="shared" si="26"/>
        <v>1.9133221707605108</v>
      </c>
      <c r="H191" s="10">
        <f t="shared" si="27"/>
        <v>1.030250399640275</v>
      </c>
      <c r="I191" s="141" t="s">
        <v>1135</v>
      </c>
      <c r="J191" s="144">
        <v>205</v>
      </c>
      <c r="K191" s="144" t="s">
        <v>1136</v>
      </c>
      <c r="L191" s="141" t="s">
        <v>1137</v>
      </c>
      <c r="M191" s="143"/>
      <c r="N191" s="143">
        <v>5237</v>
      </c>
      <c r="O191" s="4">
        <f t="shared" si="28"/>
        <v>2.6185</v>
      </c>
    </row>
    <row r="192" spans="1:19" ht="27.6" customHeight="1">
      <c r="A192" s="111" t="s">
        <v>952</v>
      </c>
      <c r="B192" s="45" t="s">
        <v>1138</v>
      </c>
      <c r="C192" s="53">
        <v>84</v>
      </c>
      <c r="D192" s="99">
        <f t="shared" ref="D192:D217" si="29">C192*O192</f>
        <v>93.156000000000006</v>
      </c>
      <c r="E192" s="13">
        <f t="shared" si="25"/>
        <v>3.0356324351984367E-3</v>
      </c>
      <c r="F192" s="53"/>
      <c r="G192" s="10">
        <f t="shared" si="26"/>
        <v>1.9731610828789838E-3</v>
      </c>
      <c r="H192" s="10">
        <f t="shared" si="27"/>
        <v>1.0624713523194529E-3</v>
      </c>
      <c r="I192" s="141" t="s">
        <v>1139</v>
      </c>
      <c r="J192" s="144">
        <v>373</v>
      </c>
      <c r="K192" s="144"/>
      <c r="L192" s="141" t="s">
        <v>1140</v>
      </c>
      <c r="M192" s="143"/>
      <c r="N192" s="143">
        <v>2218</v>
      </c>
      <c r="O192" s="4">
        <f t="shared" si="28"/>
        <v>1.109</v>
      </c>
    </row>
    <row r="193" spans="1:16" ht="27.6" customHeight="1">
      <c r="A193" s="111" t="s">
        <v>952</v>
      </c>
      <c r="B193" s="45" t="s">
        <v>1141</v>
      </c>
      <c r="C193" s="53">
        <v>1101</v>
      </c>
      <c r="D193" s="99">
        <f t="shared" si="29"/>
        <v>593.43900000000008</v>
      </c>
      <c r="E193" s="13">
        <f t="shared" si="25"/>
        <v>1.9338128265616011E-2</v>
      </c>
      <c r="F193" s="53"/>
      <c r="G193" s="10">
        <f t="shared" si="26"/>
        <v>1.2569783372650408E-2</v>
      </c>
      <c r="H193" s="10">
        <f t="shared" si="27"/>
        <v>6.7683448929656033E-3</v>
      </c>
      <c r="I193" s="158" t="s">
        <v>1142</v>
      </c>
      <c r="J193" s="198">
        <v>365</v>
      </c>
      <c r="K193" s="144"/>
      <c r="L193" s="141" t="s">
        <v>762</v>
      </c>
      <c r="M193" s="143"/>
      <c r="N193" s="143">
        <v>1078</v>
      </c>
      <c r="O193" s="4">
        <f t="shared" si="28"/>
        <v>0.53900000000000003</v>
      </c>
    </row>
    <row r="194" spans="1:16" ht="27.6" customHeight="1">
      <c r="A194" s="111" t="s">
        <v>952</v>
      </c>
      <c r="B194" s="45" t="s">
        <v>1143</v>
      </c>
      <c r="C194" s="53">
        <v>6</v>
      </c>
      <c r="D194" s="99">
        <f t="shared" si="29"/>
        <v>6.2160000000000002</v>
      </c>
      <c r="E194" s="13">
        <f t="shared" si="25"/>
        <v>2.0255798034687491E-4</v>
      </c>
      <c r="F194" s="53"/>
      <c r="G194" s="10">
        <f t="shared" si="26"/>
        <v>1.316626872254687E-4</v>
      </c>
      <c r="H194" s="10">
        <f t="shared" si="27"/>
        <v>7.0895293121406208E-5</v>
      </c>
      <c r="I194" s="141"/>
      <c r="J194" s="144"/>
      <c r="K194" s="144"/>
      <c r="L194" s="141" t="s">
        <v>1144</v>
      </c>
      <c r="M194" s="143"/>
      <c r="N194" s="143">
        <v>2072</v>
      </c>
      <c r="O194" s="4">
        <f t="shared" si="28"/>
        <v>1.036</v>
      </c>
    </row>
    <row r="195" spans="1:16" ht="27.6" customHeight="1">
      <c r="A195" s="111" t="s">
        <v>952</v>
      </c>
      <c r="B195" s="45" t="s">
        <v>1145</v>
      </c>
      <c r="C195" s="53">
        <v>305</v>
      </c>
      <c r="D195" s="99">
        <f t="shared" si="29"/>
        <v>249.79499999999999</v>
      </c>
      <c r="E195" s="13">
        <f t="shared" si="25"/>
        <v>8.1399566764394481E-3</v>
      </c>
      <c r="F195" s="53"/>
      <c r="G195" s="10">
        <f t="shared" si="26"/>
        <v>5.2909718396856415E-3</v>
      </c>
      <c r="H195" s="10">
        <f t="shared" si="27"/>
        <v>2.8489848367538066E-3</v>
      </c>
      <c r="I195" s="199" t="s">
        <v>863</v>
      </c>
      <c r="J195" s="200">
        <v>323</v>
      </c>
      <c r="K195" s="144"/>
      <c r="L195" s="141" t="s">
        <v>1146</v>
      </c>
      <c r="M195" s="143"/>
      <c r="N195" s="143">
        <v>1638</v>
      </c>
      <c r="O195" s="4">
        <f t="shared" si="28"/>
        <v>0.81899999999999995</v>
      </c>
    </row>
    <row r="196" spans="1:16" ht="27.6" customHeight="1">
      <c r="A196" s="111" t="s">
        <v>952</v>
      </c>
      <c r="B196" s="45" t="s">
        <v>1147</v>
      </c>
      <c r="C196" s="53">
        <v>428</v>
      </c>
      <c r="D196" s="99">
        <f t="shared" si="29"/>
        <v>236.25600000000003</v>
      </c>
      <c r="E196" s="13">
        <f t="shared" si="25"/>
        <v>7.6987674074696401E-3</v>
      </c>
      <c r="F196" s="53"/>
      <c r="G196" s="10">
        <f t="shared" si="26"/>
        <v>5.0041988148552662E-3</v>
      </c>
      <c r="H196" s="10">
        <f t="shared" si="27"/>
        <v>2.6945685926143739E-3</v>
      </c>
      <c r="I196" s="204" t="s">
        <v>738</v>
      </c>
      <c r="J196" s="204">
        <v>261</v>
      </c>
      <c r="K196" s="161"/>
      <c r="L196" s="161" t="s">
        <v>1148</v>
      </c>
      <c r="M196" s="145"/>
      <c r="N196" s="145">
        <v>1104</v>
      </c>
      <c r="O196" s="4">
        <f t="shared" si="28"/>
        <v>0.55200000000000005</v>
      </c>
    </row>
    <row r="197" spans="1:16" ht="27.6" customHeight="1">
      <c r="A197" s="111" t="s">
        <v>952</v>
      </c>
      <c r="B197" s="45" t="s">
        <v>1149</v>
      </c>
      <c r="C197" s="53">
        <v>2582</v>
      </c>
      <c r="D197" s="99">
        <f t="shared" si="29"/>
        <v>2003.6320000000001</v>
      </c>
      <c r="E197" s="13">
        <f t="shared" si="25"/>
        <v>6.52914496908574E-2</v>
      </c>
      <c r="F197" s="53"/>
      <c r="G197" s="10">
        <f t="shared" si="26"/>
        <v>4.2439442299057314E-2</v>
      </c>
      <c r="H197" s="10">
        <f t="shared" si="27"/>
        <v>2.2852007391800089E-2</v>
      </c>
      <c r="I197" s="141" t="s">
        <v>1150</v>
      </c>
      <c r="J197" s="144">
        <v>48</v>
      </c>
      <c r="K197" s="144" t="s">
        <v>1151</v>
      </c>
      <c r="L197" s="141" t="s">
        <v>1152</v>
      </c>
      <c r="M197" s="143"/>
      <c r="N197" s="143">
        <v>1552</v>
      </c>
      <c r="O197" s="4">
        <f t="shared" si="28"/>
        <v>0.77600000000000002</v>
      </c>
    </row>
    <row r="198" spans="1:16" ht="27.6" customHeight="1">
      <c r="A198" s="111" t="s">
        <v>952</v>
      </c>
      <c r="B198" s="45" t="s">
        <v>1153</v>
      </c>
      <c r="C198" s="53">
        <v>243</v>
      </c>
      <c r="D198" s="99">
        <f t="shared" si="29"/>
        <v>262.07549999999998</v>
      </c>
      <c r="E198" s="13">
        <f t="shared" si="25"/>
        <v>8.5401357751604574E-3</v>
      </c>
      <c r="F198" s="53"/>
      <c r="G198" s="10">
        <f t="shared" si="26"/>
        <v>5.5510882538542979E-3</v>
      </c>
      <c r="H198" s="10">
        <f t="shared" si="27"/>
        <v>2.98904752130616E-3</v>
      </c>
      <c r="I198" s="145"/>
      <c r="J198" s="145"/>
      <c r="K198" s="141"/>
      <c r="L198" s="141" t="s">
        <v>1154</v>
      </c>
      <c r="M198" s="143"/>
      <c r="N198" s="143">
        <v>2157</v>
      </c>
      <c r="O198" s="4">
        <f t="shared" si="28"/>
        <v>1.0785</v>
      </c>
    </row>
    <row r="199" spans="1:16" ht="27.6" customHeight="1">
      <c r="A199" s="111" t="s">
        <v>952</v>
      </c>
      <c r="B199" s="45" t="s">
        <v>1155</v>
      </c>
      <c r="C199" s="53">
        <v>1064</v>
      </c>
      <c r="D199" s="99">
        <f t="shared" si="29"/>
        <v>1225.1959999999999</v>
      </c>
      <c r="E199" s="13">
        <f t="shared" si="25"/>
        <v>3.9924907865036954E-2</v>
      </c>
      <c r="F199" s="53"/>
      <c r="G199" s="10">
        <f t="shared" si="26"/>
        <v>2.5951190112274022E-2</v>
      </c>
      <c r="H199" s="10">
        <f t="shared" si="27"/>
        <v>1.3973717752762934E-2</v>
      </c>
      <c r="I199" s="141" t="s">
        <v>1156</v>
      </c>
      <c r="J199" s="141">
        <v>291</v>
      </c>
      <c r="K199" s="141"/>
      <c r="L199" s="141" t="s">
        <v>1157</v>
      </c>
      <c r="M199" s="143"/>
      <c r="N199" s="143">
        <v>2303</v>
      </c>
      <c r="O199" s="4">
        <f t="shared" si="28"/>
        <v>1.1515</v>
      </c>
    </row>
    <row r="200" spans="1:16" ht="27.6" customHeight="1">
      <c r="A200" s="111" t="s">
        <v>952</v>
      </c>
      <c r="B200" s="45" t="s">
        <v>1158</v>
      </c>
      <c r="C200" s="53">
        <v>87</v>
      </c>
      <c r="D200" s="99">
        <f t="shared" si="29"/>
        <v>59.682000000000002</v>
      </c>
      <c r="E200" s="13">
        <f t="shared" si="25"/>
        <v>1.9448303383304678E-3</v>
      </c>
      <c r="F200" s="53"/>
      <c r="G200" s="10">
        <f t="shared" si="26"/>
        <v>1.264139719914804E-3</v>
      </c>
      <c r="H200" s="10">
        <f t="shared" si="27"/>
        <v>6.8069061841566369E-4</v>
      </c>
      <c r="I200" s="141" t="s">
        <v>669</v>
      </c>
      <c r="J200" s="141">
        <v>227</v>
      </c>
      <c r="K200" s="141"/>
      <c r="L200" s="141" t="s">
        <v>1159</v>
      </c>
      <c r="M200" s="143"/>
      <c r="N200" s="143">
        <v>1372</v>
      </c>
      <c r="O200" s="4">
        <f t="shared" si="28"/>
        <v>0.68600000000000005</v>
      </c>
    </row>
    <row r="201" spans="1:16" ht="27.6" customHeight="1">
      <c r="A201" s="111" t="s">
        <v>952</v>
      </c>
      <c r="B201" s="45" t="s">
        <v>1160</v>
      </c>
      <c r="C201" s="53">
        <v>48</v>
      </c>
      <c r="D201" s="99">
        <f t="shared" si="29"/>
        <v>149.56800000000001</v>
      </c>
      <c r="E201" s="13">
        <f t="shared" si="25"/>
        <v>4.8739047626321407E-3</v>
      </c>
      <c r="F201" s="53"/>
      <c r="G201" s="10">
        <f t="shared" si="26"/>
        <v>3.1680380957108917E-3</v>
      </c>
      <c r="H201" s="10">
        <f t="shared" si="27"/>
        <v>1.7058666669212492E-3</v>
      </c>
      <c r="I201" s="141" t="s">
        <v>1001</v>
      </c>
      <c r="J201" s="152">
        <v>220</v>
      </c>
      <c r="K201" s="144"/>
      <c r="L201" s="141" t="s">
        <v>1161</v>
      </c>
      <c r="M201" s="143"/>
      <c r="N201" s="143">
        <v>6232</v>
      </c>
      <c r="O201" s="4">
        <f t="shared" si="28"/>
        <v>3.1160000000000001</v>
      </c>
      <c r="P201" s="111" t="s">
        <v>952</v>
      </c>
    </row>
    <row r="202" spans="1:16" ht="27.6" customHeight="1">
      <c r="A202" s="111" t="s">
        <v>952</v>
      </c>
      <c r="B202" s="45" t="s">
        <v>1162</v>
      </c>
      <c r="C202" s="53">
        <v>978</v>
      </c>
      <c r="D202" s="99">
        <f t="shared" si="29"/>
        <v>824.45399999999995</v>
      </c>
      <c r="E202" s="13">
        <f t="shared" si="25"/>
        <v>2.6866109576721749E-2</v>
      </c>
      <c r="F202" s="53"/>
      <c r="G202" s="10">
        <f t="shared" si="26"/>
        <v>1.7462971224869138E-2</v>
      </c>
      <c r="H202" s="10">
        <f t="shared" si="27"/>
        <v>9.4031383518526114E-3</v>
      </c>
      <c r="I202" s="141" t="s">
        <v>731</v>
      </c>
      <c r="J202" s="141">
        <v>218</v>
      </c>
      <c r="K202" s="144" t="s">
        <v>1163</v>
      </c>
      <c r="L202" s="141" t="s">
        <v>1164</v>
      </c>
      <c r="M202" s="143"/>
      <c r="N202" s="143">
        <v>1686</v>
      </c>
      <c r="O202" s="4">
        <f t="shared" si="28"/>
        <v>0.84299999999999997</v>
      </c>
    </row>
    <row r="203" spans="1:16" ht="27.6" customHeight="1">
      <c r="A203" s="111" t="s">
        <v>952</v>
      </c>
      <c r="B203" s="45" t="s">
        <v>1165</v>
      </c>
      <c r="C203" s="53">
        <v>1066</v>
      </c>
      <c r="D203" s="99">
        <f t="shared" si="29"/>
        <v>1076.1270000000002</v>
      </c>
      <c r="E203" s="13">
        <f t="shared" si="25"/>
        <v>3.5067263789694582E-2</v>
      </c>
      <c r="F203" s="53"/>
      <c r="G203" s="10">
        <f t="shared" si="26"/>
        <v>2.279372146330148E-2</v>
      </c>
      <c r="H203" s="10">
        <f t="shared" si="27"/>
        <v>1.2273542326393104E-2</v>
      </c>
      <c r="I203" s="161" t="s">
        <v>621</v>
      </c>
      <c r="J203" s="161">
        <v>222</v>
      </c>
      <c r="K203" s="161"/>
      <c r="L203" s="161" t="s">
        <v>1166</v>
      </c>
      <c r="M203" s="145"/>
      <c r="N203" s="145">
        <v>2019</v>
      </c>
      <c r="O203" s="4">
        <f t="shared" si="28"/>
        <v>1.0095000000000001</v>
      </c>
    </row>
    <row r="204" spans="1:16" ht="27.6" customHeight="1">
      <c r="A204" s="111" t="s">
        <v>952</v>
      </c>
      <c r="B204" s="45" t="s">
        <v>1167</v>
      </c>
      <c r="C204" s="53">
        <v>356</v>
      </c>
      <c r="D204" s="99">
        <f t="shared" si="29"/>
        <v>220.00800000000001</v>
      </c>
      <c r="E204" s="13">
        <f t="shared" si="25"/>
        <v>7.1693011808486575E-3</v>
      </c>
      <c r="F204" s="53"/>
      <c r="G204" s="10">
        <f t="shared" si="26"/>
        <v>4.660045767551628E-3</v>
      </c>
      <c r="H204" s="10">
        <f t="shared" si="27"/>
        <v>2.50925541329703E-3</v>
      </c>
      <c r="I204" s="141" t="s">
        <v>1168</v>
      </c>
      <c r="J204" s="190"/>
      <c r="K204" s="144" t="s">
        <v>1169</v>
      </c>
      <c r="L204" s="141" t="s">
        <v>1170</v>
      </c>
      <c r="M204" s="143"/>
      <c r="N204" s="143">
        <v>1236</v>
      </c>
      <c r="O204" s="4">
        <f t="shared" si="28"/>
        <v>0.61799999999999999</v>
      </c>
    </row>
    <row r="205" spans="1:16" ht="27.6" customHeight="1">
      <c r="A205" s="111" t="s">
        <v>952</v>
      </c>
      <c r="B205" s="45" t="s">
        <v>1171</v>
      </c>
      <c r="C205" s="53">
        <v>7415</v>
      </c>
      <c r="D205" s="99">
        <f t="shared" si="29"/>
        <v>8219.5275000000001</v>
      </c>
      <c r="E205" s="13">
        <f t="shared" si="25"/>
        <v>0.26784602474350033</v>
      </c>
      <c r="F205" s="53"/>
      <c r="G205" s="10">
        <f t="shared" si="26"/>
        <v>0.17409991608327521</v>
      </c>
      <c r="H205" s="10">
        <f t="shared" si="27"/>
        <v>9.3746108660225105E-2</v>
      </c>
      <c r="I205" s="141" t="s">
        <v>731</v>
      </c>
      <c r="J205" s="141">
        <v>218</v>
      </c>
      <c r="K205" s="141" t="s">
        <v>1172</v>
      </c>
      <c r="L205" s="141" t="s">
        <v>1173</v>
      </c>
      <c r="M205" s="143"/>
      <c r="N205" s="143">
        <v>2217</v>
      </c>
      <c r="O205" s="4">
        <f t="shared" si="28"/>
        <v>1.1085</v>
      </c>
    </row>
    <row r="206" spans="1:16" ht="27.6" customHeight="1">
      <c r="A206" s="111" t="s">
        <v>952</v>
      </c>
      <c r="B206" s="45" t="s">
        <v>1174</v>
      </c>
      <c r="C206" s="53">
        <v>3955</v>
      </c>
      <c r="D206" s="99">
        <f t="shared" si="29"/>
        <v>3428.9850000000001</v>
      </c>
      <c r="E206" s="13">
        <f t="shared" si="25"/>
        <v>0.11173878317884955</v>
      </c>
      <c r="F206" s="53"/>
      <c r="G206" s="10">
        <f t="shared" si="26"/>
        <v>7.2630209066252213E-2</v>
      </c>
      <c r="H206" s="10">
        <f t="shared" si="27"/>
        <v>3.9108574112597341E-2</v>
      </c>
      <c r="I206" s="158" t="s">
        <v>1175</v>
      </c>
      <c r="J206" s="198">
        <v>315</v>
      </c>
      <c r="K206" s="144"/>
      <c r="L206" s="141" t="s">
        <v>1176</v>
      </c>
      <c r="M206" s="143"/>
      <c r="N206" s="143">
        <v>1734</v>
      </c>
      <c r="O206" s="4">
        <f t="shared" si="28"/>
        <v>0.86699999999999999</v>
      </c>
    </row>
    <row r="207" spans="1:16" ht="27.6" customHeight="1">
      <c r="A207" s="111" t="s">
        <v>952</v>
      </c>
      <c r="B207" s="45" t="s">
        <v>1177</v>
      </c>
      <c r="C207" s="53">
        <v>2063</v>
      </c>
      <c r="D207" s="99">
        <f t="shared" si="29"/>
        <v>1525.5885000000001</v>
      </c>
      <c r="E207" s="13">
        <f t="shared" si="25"/>
        <v>4.9713662387454699E-2</v>
      </c>
      <c r="F207" s="53"/>
      <c r="G207" s="10">
        <f t="shared" si="26"/>
        <v>3.2313880551845559E-2</v>
      </c>
      <c r="H207" s="10">
        <f t="shared" si="27"/>
        <v>1.7399781835609144E-2</v>
      </c>
      <c r="I207" s="141" t="s">
        <v>1178</v>
      </c>
      <c r="J207" s="141"/>
      <c r="K207" s="141" t="s">
        <v>1179</v>
      </c>
      <c r="L207" s="141" t="s">
        <v>1180</v>
      </c>
      <c r="M207" s="143"/>
      <c r="N207" s="143">
        <v>1479</v>
      </c>
      <c r="O207" s="4">
        <f t="shared" si="28"/>
        <v>0.73950000000000005</v>
      </c>
    </row>
    <row r="208" spans="1:16" ht="27.6" customHeight="1">
      <c r="A208" s="111" t="s">
        <v>952</v>
      </c>
      <c r="B208" s="45" t="s">
        <v>1181</v>
      </c>
      <c r="C208" s="53">
        <v>8</v>
      </c>
      <c r="D208" s="99">
        <f t="shared" si="29"/>
        <v>8.9879999999999995</v>
      </c>
      <c r="E208" s="13">
        <f t="shared" si="25"/>
        <v>2.9288789050156233E-4</v>
      </c>
      <c r="F208" s="53"/>
      <c r="G208" s="10">
        <f t="shared" si="26"/>
        <v>1.9037712882601551E-4</v>
      </c>
      <c r="H208" s="10">
        <f t="shared" si="27"/>
        <v>1.025107616755468E-4</v>
      </c>
      <c r="I208" s="141" t="s">
        <v>1182</v>
      </c>
      <c r="J208" s="141"/>
      <c r="K208" s="144"/>
      <c r="L208" s="141" t="s">
        <v>1183</v>
      </c>
      <c r="M208" s="143"/>
      <c r="N208" s="143">
        <v>2247</v>
      </c>
      <c r="O208" s="4">
        <f t="shared" si="28"/>
        <v>1.1234999999999999</v>
      </c>
    </row>
    <row r="209" spans="1:15" ht="27.6" customHeight="1">
      <c r="A209" s="111" t="s">
        <v>952</v>
      </c>
      <c r="B209" s="45" t="s">
        <v>1184</v>
      </c>
      <c r="C209" s="53">
        <v>144</v>
      </c>
      <c r="D209" s="99">
        <f t="shared" si="29"/>
        <v>126.79199999999999</v>
      </c>
      <c r="E209" s="13">
        <f t="shared" si="25"/>
        <v>4.1317135527897302E-3</v>
      </c>
      <c r="F209" s="53"/>
      <c r="G209" s="10">
        <f t="shared" si="26"/>
        <v>2.6856138093133246E-3</v>
      </c>
      <c r="H209" s="10">
        <f t="shared" si="27"/>
        <v>1.4460997434764054E-3</v>
      </c>
      <c r="I209" s="141" t="s">
        <v>990</v>
      </c>
      <c r="J209" s="141">
        <v>254</v>
      </c>
      <c r="K209" s="141"/>
      <c r="L209" s="141" t="s">
        <v>1185</v>
      </c>
      <c r="M209" s="143"/>
      <c r="N209" s="143">
        <v>1761</v>
      </c>
      <c r="O209" s="4">
        <f t="shared" si="28"/>
        <v>0.88049999999999995</v>
      </c>
    </row>
    <row r="210" spans="1:15" ht="27.6" customHeight="1">
      <c r="A210" s="111" t="s">
        <v>952</v>
      </c>
      <c r="B210" s="45" t="s">
        <v>1186</v>
      </c>
      <c r="C210" s="53">
        <v>2774</v>
      </c>
      <c r="D210" s="99">
        <f t="shared" si="29"/>
        <v>1694.914</v>
      </c>
      <c r="E210" s="13">
        <f t="shared" si="25"/>
        <v>5.5231395865772706E-2</v>
      </c>
      <c r="F210" s="53"/>
      <c r="G210" s="10">
        <f t="shared" si="26"/>
        <v>3.5900407312752257E-2</v>
      </c>
      <c r="H210" s="10">
        <f t="shared" si="27"/>
        <v>1.9330988553020446E-2</v>
      </c>
      <c r="I210" s="141" t="s">
        <v>1187</v>
      </c>
      <c r="J210" s="141">
        <v>238</v>
      </c>
      <c r="K210" s="144" t="s">
        <v>1188</v>
      </c>
      <c r="L210" s="158" t="s">
        <v>1189</v>
      </c>
      <c r="M210" s="143"/>
      <c r="N210" s="143">
        <v>1222</v>
      </c>
      <c r="O210" s="4">
        <f t="shared" si="28"/>
        <v>0.61099999999999999</v>
      </c>
    </row>
    <row r="211" spans="1:15" ht="27.6" customHeight="1">
      <c r="A211" s="111" t="s">
        <v>952</v>
      </c>
      <c r="B211" s="45" t="s">
        <v>1190</v>
      </c>
      <c r="C211" s="53">
        <v>870</v>
      </c>
      <c r="D211" s="99">
        <f t="shared" si="29"/>
        <v>438.48</v>
      </c>
      <c r="E211" s="13">
        <f t="shared" si="25"/>
        <v>1.4288549424468744E-2</v>
      </c>
      <c r="F211" s="53"/>
      <c r="G211" s="10">
        <f t="shared" si="26"/>
        <v>9.2875571259046844E-3</v>
      </c>
      <c r="H211" s="10">
        <f t="shared" si="27"/>
        <v>5.0009922985640599E-3</v>
      </c>
      <c r="I211" s="141"/>
      <c r="J211" s="144"/>
      <c r="K211" s="144"/>
      <c r="L211" s="158" t="s">
        <v>1191</v>
      </c>
      <c r="M211" s="143"/>
      <c r="N211" s="143">
        <v>1008</v>
      </c>
      <c r="O211" s="4">
        <f t="shared" si="28"/>
        <v>0.504</v>
      </c>
    </row>
    <row r="212" spans="1:15" ht="27.6" customHeight="1">
      <c r="A212" s="201" t="s">
        <v>952</v>
      </c>
      <c r="B212" s="45" t="s">
        <v>1192</v>
      </c>
      <c r="C212" s="53">
        <v>12358</v>
      </c>
      <c r="D212" s="99">
        <f t="shared" si="29"/>
        <v>5412.8040000000001</v>
      </c>
      <c r="E212" s="13">
        <f t="shared" si="25"/>
        <v>0.17638459560062514</v>
      </c>
      <c r="F212" s="53"/>
      <c r="G212" s="10">
        <f t="shared" si="26"/>
        <v>0.11464998714040635</v>
      </c>
      <c r="H212" s="10">
        <f t="shared" si="27"/>
        <v>6.1734608460218797E-2</v>
      </c>
      <c r="I212" s="158" t="s">
        <v>1193</v>
      </c>
      <c r="J212" s="158"/>
      <c r="K212" s="141"/>
      <c r="L212" s="167" t="s">
        <v>1194</v>
      </c>
      <c r="M212" s="143"/>
      <c r="N212" s="143">
        <v>876</v>
      </c>
      <c r="O212" s="4">
        <f t="shared" si="28"/>
        <v>0.438</v>
      </c>
    </row>
    <row r="213" spans="1:15" ht="27.6" customHeight="1">
      <c r="A213" s="111" t="s">
        <v>952</v>
      </c>
      <c r="B213" s="45" t="s">
        <v>1195</v>
      </c>
      <c r="C213" s="53">
        <v>166</v>
      </c>
      <c r="D213" s="99">
        <f t="shared" si="29"/>
        <v>189.57199999999997</v>
      </c>
      <c r="E213" s="13">
        <f t="shared" si="25"/>
        <v>6.1774970158168865E-3</v>
      </c>
      <c r="F213" s="53"/>
      <c r="G213" s="10">
        <f t="shared" si="26"/>
        <v>4.0153730602809764E-3</v>
      </c>
      <c r="H213" s="10">
        <f t="shared" si="27"/>
        <v>2.1621239555359101E-3</v>
      </c>
      <c r="I213" s="74" t="s">
        <v>1196</v>
      </c>
      <c r="J213" s="141"/>
      <c r="K213" s="141"/>
      <c r="L213" s="158" t="s">
        <v>1197</v>
      </c>
      <c r="M213" s="143"/>
      <c r="N213" s="143">
        <v>2284</v>
      </c>
      <c r="O213" s="4">
        <f t="shared" si="28"/>
        <v>1.1419999999999999</v>
      </c>
    </row>
    <row r="214" spans="1:15" ht="27.6" customHeight="1">
      <c r="A214" s="111" t="s">
        <v>952</v>
      </c>
      <c r="B214" s="45" t="s">
        <v>1198</v>
      </c>
      <c r="C214" s="53">
        <v>15144</v>
      </c>
      <c r="D214" s="99">
        <f t="shared" si="29"/>
        <v>7026.8160000000007</v>
      </c>
      <c r="E214" s="13">
        <f t="shared" si="25"/>
        <v>0.22897967458640708</v>
      </c>
      <c r="F214" s="53"/>
      <c r="G214" s="10">
        <f t="shared" si="26"/>
        <v>0.14883678848116461</v>
      </c>
      <c r="H214" s="10">
        <f t="shared" si="27"/>
        <v>8.0142886105242478E-2</v>
      </c>
      <c r="I214" s="141" t="s">
        <v>1199</v>
      </c>
      <c r="J214" s="144">
        <v>374</v>
      </c>
      <c r="K214" s="144"/>
      <c r="L214" s="158" t="s">
        <v>1200</v>
      </c>
      <c r="M214" s="143"/>
      <c r="N214" s="143">
        <v>928</v>
      </c>
      <c r="O214" s="4">
        <f t="shared" si="28"/>
        <v>0.46400000000000002</v>
      </c>
    </row>
    <row r="215" spans="1:15" ht="27.6" customHeight="1">
      <c r="A215" s="111" t="s">
        <v>952</v>
      </c>
      <c r="B215" s="16" t="s">
        <v>1201</v>
      </c>
      <c r="C215" s="53">
        <v>16</v>
      </c>
      <c r="D215" s="99">
        <f t="shared" si="29"/>
        <v>9.6880000000000006</v>
      </c>
      <c r="E215" s="13">
        <f t="shared" si="25"/>
        <v>3.1569847387395819E-4</v>
      </c>
      <c r="F215" s="53"/>
      <c r="G215" s="10">
        <f t="shared" si="26"/>
        <v>2.0520400801807284E-4</v>
      </c>
      <c r="H215" s="10">
        <f t="shared" si="27"/>
        <v>1.1049446585588536E-4</v>
      </c>
      <c r="I215" s="160" t="s">
        <v>868</v>
      </c>
      <c r="J215" s="160">
        <v>285</v>
      </c>
      <c r="K215" s="145"/>
      <c r="L215" s="163" t="s">
        <v>1202</v>
      </c>
      <c r="M215" s="145"/>
      <c r="N215" s="143">
        <v>1211</v>
      </c>
      <c r="O215" s="4">
        <f t="shared" si="28"/>
        <v>0.60550000000000004</v>
      </c>
    </row>
    <row r="216" spans="1:15" ht="27.6" customHeight="1">
      <c r="A216" s="137" t="s">
        <v>1203</v>
      </c>
      <c r="B216" s="45" t="s">
        <v>1204</v>
      </c>
      <c r="C216" s="53">
        <v>1626</v>
      </c>
      <c r="D216" s="99">
        <f t="shared" si="29"/>
        <v>1487.79</v>
      </c>
      <c r="E216" s="13">
        <f t="shared" si="25"/>
        <v>4.8481939765166827E-2</v>
      </c>
      <c r="F216" s="53"/>
      <c r="G216" s="10">
        <f t="shared" si="26"/>
        <v>3.1513260847358442E-2</v>
      </c>
      <c r="H216" s="10">
        <f t="shared" si="27"/>
        <v>1.6968678917808389E-2</v>
      </c>
      <c r="I216" s="141" t="s">
        <v>1205</v>
      </c>
      <c r="J216" s="144">
        <v>94</v>
      </c>
      <c r="K216" s="144"/>
      <c r="L216" s="158" t="s">
        <v>1206</v>
      </c>
      <c r="M216" s="143"/>
      <c r="N216" s="143">
        <v>1830</v>
      </c>
      <c r="O216" s="4">
        <f t="shared" si="28"/>
        <v>0.91500000000000004</v>
      </c>
    </row>
    <row r="217" spans="1:15" ht="27.6" customHeight="1">
      <c r="A217" s="194" t="s">
        <v>1203</v>
      </c>
      <c r="B217" s="48" t="s">
        <v>1207</v>
      </c>
      <c r="C217" s="134">
        <v>26</v>
      </c>
      <c r="D217" s="196">
        <f t="shared" si="29"/>
        <v>20.189</v>
      </c>
      <c r="E217" s="197">
        <f t="shared" si="25"/>
        <v>6.5788981100757039E-4</v>
      </c>
      <c r="F217" s="134"/>
      <c r="G217" s="10">
        <f t="shared" si="26"/>
        <v>4.2762837715492079E-4</v>
      </c>
      <c r="H217" s="10">
        <f t="shared" si="27"/>
        <v>2.3026143385264963E-4</v>
      </c>
      <c r="I217" s="158" t="s">
        <v>1208</v>
      </c>
      <c r="J217" s="144"/>
      <c r="K217" s="198"/>
      <c r="L217" s="158" t="s">
        <v>1209</v>
      </c>
      <c r="M217" s="182"/>
      <c r="N217" s="143">
        <v>1553</v>
      </c>
      <c r="O217" s="4">
        <f t="shared" si="28"/>
        <v>0.77649999999999997</v>
      </c>
    </row>
    <row r="218" spans="1:15" ht="27.6" customHeight="1">
      <c r="A218" s="174"/>
      <c r="B218" s="184"/>
      <c r="C218" s="53"/>
      <c r="D218" s="99"/>
      <c r="E218" s="13"/>
      <c r="F218" s="53"/>
      <c r="G218" s="10"/>
      <c r="H218" s="10"/>
      <c r="I218" s="186"/>
      <c r="J218" s="186"/>
      <c r="K218" s="186"/>
      <c r="L218" s="187"/>
      <c r="N218" s="143"/>
      <c r="O218" s="4"/>
    </row>
    <row r="219" spans="1:15" ht="27.6" customHeight="1">
      <c r="A219" s="174"/>
      <c r="B219" s="183"/>
      <c r="C219" s="53"/>
      <c r="D219" s="99"/>
      <c r="E219" s="13"/>
      <c r="F219" s="53"/>
      <c r="G219" s="10"/>
      <c r="H219" s="10"/>
      <c r="I219" s="181"/>
      <c r="J219" s="181"/>
      <c r="K219" s="186"/>
      <c r="L219" s="187"/>
      <c r="N219" s="143"/>
      <c r="O219" s="4"/>
    </row>
    <row r="220" spans="1:15" ht="27.6" customHeight="1">
      <c r="A220" s="174"/>
      <c r="B220" s="184"/>
      <c r="C220" s="53"/>
      <c r="D220" s="99"/>
      <c r="E220" s="13"/>
      <c r="F220" s="53"/>
      <c r="G220" s="10"/>
      <c r="H220" s="10"/>
      <c r="I220" s="186"/>
      <c r="J220" s="186"/>
      <c r="K220" s="186"/>
      <c r="L220" s="187"/>
      <c r="N220" s="182"/>
      <c r="O220" s="4"/>
    </row>
    <row r="221" spans="1:15" ht="27.6" customHeight="1">
      <c r="A221" s="174"/>
      <c r="B221" s="185"/>
      <c r="C221" s="53"/>
      <c r="D221" s="99"/>
      <c r="E221" s="13"/>
      <c r="F221" s="53"/>
      <c r="G221" s="10"/>
      <c r="H221" s="10"/>
      <c r="I221" s="141"/>
      <c r="J221" s="141"/>
      <c r="K221" s="186"/>
      <c r="L221" s="187"/>
      <c r="N221" s="143"/>
      <c r="O221" s="4"/>
    </row>
    <row r="222" spans="1:15" ht="27.6" customHeight="1">
      <c r="A222" s="174"/>
      <c r="B222" s="184"/>
      <c r="C222" s="53"/>
      <c r="D222" s="99"/>
      <c r="E222" s="13"/>
      <c r="F222" s="53"/>
      <c r="G222" s="10"/>
      <c r="H222" s="10"/>
      <c r="I222" s="138"/>
      <c r="J222" s="138"/>
      <c r="K222" s="186"/>
      <c r="L222" s="187"/>
      <c r="N222" s="20"/>
      <c r="O222" s="4"/>
    </row>
    <row r="223" spans="1:15" ht="27.6" customHeight="1">
      <c r="B223" s="45" t="s">
        <v>1210</v>
      </c>
      <c r="C223" s="116">
        <f t="shared" ref="C223:H223" si="30">SUM(C10:C222)</f>
        <v>2845526</v>
      </c>
      <c r="D223" s="116">
        <f t="shared" si="30"/>
        <v>1320012.2105</v>
      </c>
      <c r="E223" s="116">
        <f t="shared" si="30"/>
        <v>80.671622735354319</v>
      </c>
      <c r="F223" s="116">
        <f t="shared" si="30"/>
        <v>4000</v>
      </c>
      <c r="G223" s="13">
        <f t="shared" si="30"/>
        <v>73.502049577402772</v>
      </c>
      <c r="H223" s="13">
        <f t="shared" si="30"/>
        <v>34.048166917258506</v>
      </c>
      <c r="I223" s="37"/>
      <c r="J223" s="39"/>
      <c r="K223" s="37"/>
      <c r="L223" s="20"/>
      <c r="M223" s="20"/>
      <c r="N223" s="20"/>
      <c r="O223" s="4">
        <f>SUM(O70:O222)</f>
        <v>114.0175</v>
      </c>
    </row>
    <row r="224" spans="1:15" ht="27.6" customHeight="1" thickBot="1">
      <c r="B224" s="117"/>
      <c r="C224" s="117"/>
      <c r="D224" s="83"/>
      <c r="E224" s="118"/>
      <c r="F224" s="118"/>
      <c r="G224" s="119"/>
      <c r="H224" s="119"/>
      <c r="I224" s="118"/>
      <c r="J224" s="118"/>
      <c r="K224" s="118"/>
      <c r="L224" s="83"/>
      <c r="M224" s="83"/>
      <c r="N224" s="83"/>
      <c r="O224" s="84"/>
    </row>
    <row r="225" spans="2:11" ht="27.6" customHeight="1">
      <c r="B225" s="113"/>
      <c r="C225" s="114"/>
      <c r="F225" s="115" t="s">
        <v>1211</v>
      </c>
      <c r="G225" s="47">
        <f>G223-(F223/100*0.8)</f>
        <v>41.502049577402772</v>
      </c>
      <c r="H225" s="47">
        <f>H223-(F223/100*0.2)</f>
        <v>26.048166917258506</v>
      </c>
      <c r="I225" s="5"/>
      <c r="K225" s="5">
        <f>G223+H223+(S16)-(F223)+N3+A3</f>
        <v>293120.04544715123</v>
      </c>
    </row>
    <row r="226" spans="2:11" ht="27.6" customHeight="1"/>
    <row r="227" spans="2:11" ht="27.6" customHeight="1"/>
    <row r="228" spans="2:11" ht="27.6" customHeight="1">
      <c r="H228" s="5">
        <f>H223+G223</f>
        <v>107.55021649466127</v>
      </c>
    </row>
    <row r="229" spans="2:11" ht="27.6" customHeight="1">
      <c r="H229" s="5">
        <f>E223-H228</f>
        <v>-26.878593759306952</v>
      </c>
    </row>
    <row r="230" spans="2:11" ht="27.6" customHeight="1"/>
    <row r="231" spans="2:11" ht="27.6" customHeight="1"/>
    <row r="232" spans="2:11" ht="27.6" customHeight="1"/>
    <row r="233" spans="2:11" ht="27.6" customHeight="1"/>
    <row r="234" spans="2:11" ht="27.6" customHeight="1"/>
    <row r="235" spans="2:11" ht="27.6" customHeight="1"/>
    <row r="236" spans="2:11" ht="27.6" customHeight="1"/>
    <row r="237" spans="2:11" ht="27.6" customHeight="1"/>
    <row r="238" spans="2:11" ht="27.6" customHeight="1"/>
    <row r="239" spans="2:11" ht="27.6" customHeight="1"/>
    <row r="240" spans="2:11" ht="27.6" customHeight="1"/>
    <row r="241" spans="1:15" ht="27.6" customHeight="1"/>
    <row r="242" spans="1:15" ht="27.6" customHeight="1"/>
    <row r="243" spans="1:15" ht="27.6" customHeight="1"/>
    <row r="244" spans="1:15" ht="27.6" customHeight="1"/>
    <row r="245" spans="1:15" ht="27.6" customHeight="1"/>
    <row r="246" spans="1:15" ht="27.6" customHeight="1">
      <c r="A246" s="111" t="s">
        <v>952</v>
      </c>
      <c r="B246" s="110" t="s">
        <v>1212</v>
      </c>
      <c r="C246" s="53">
        <v>0</v>
      </c>
      <c r="D246" s="99">
        <f t="shared" ref="D246:D260" si="31">C246*O246</f>
        <v>0</v>
      </c>
      <c r="E246" s="13">
        <f t="shared" ref="E246:E260" si="32">($X$5*D246)/1000</f>
        <v>0</v>
      </c>
      <c r="F246" s="53"/>
      <c r="G246" s="10">
        <f t="shared" ref="G246:G260" si="33">(E246*65%)+((F246/100)*80%)</f>
        <v>0</v>
      </c>
      <c r="H246" s="10">
        <f t="shared" ref="H246:H260" si="34">(E246*35%)+((F246/100)*20%)</f>
        <v>0</v>
      </c>
      <c r="I246" s="143" t="s">
        <v>1213</v>
      </c>
      <c r="J246" s="143"/>
      <c r="K246" s="143"/>
      <c r="L246" s="143" t="s">
        <v>1214</v>
      </c>
      <c r="M246" s="143"/>
      <c r="N246" s="143">
        <v>1131</v>
      </c>
      <c r="O246" s="147">
        <v>0.5655</v>
      </c>
    </row>
    <row r="247" spans="1:15" ht="27.6" customHeight="1">
      <c r="A247" s="111" t="s">
        <v>952</v>
      </c>
      <c r="B247" s="110" t="s">
        <v>1215</v>
      </c>
      <c r="C247" s="53">
        <v>0</v>
      </c>
      <c r="D247" s="99">
        <f t="shared" si="31"/>
        <v>0</v>
      </c>
      <c r="E247" s="13">
        <f t="shared" si="32"/>
        <v>0</v>
      </c>
      <c r="F247" s="53"/>
      <c r="G247" s="10">
        <f t="shared" si="33"/>
        <v>0</v>
      </c>
      <c r="H247" s="10">
        <f t="shared" si="34"/>
        <v>0</v>
      </c>
      <c r="I247" s="143" t="s">
        <v>1216</v>
      </c>
      <c r="J247" s="161">
        <v>354</v>
      </c>
      <c r="K247" s="161"/>
      <c r="L247" s="161" t="s">
        <v>1217</v>
      </c>
      <c r="M247" s="145"/>
      <c r="N247" s="145">
        <v>1166</v>
      </c>
      <c r="O247" s="147">
        <v>0.58299999999999996</v>
      </c>
    </row>
    <row r="248" spans="1:15" ht="27.6" customHeight="1">
      <c r="A248" s="111" t="s">
        <v>952</v>
      </c>
      <c r="B248" s="16" t="s">
        <v>1218</v>
      </c>
      <c r="C248" s="53">
        <v>2</v>
      </c>
      <c r="D248" s="99">
        <f t="shared" si="31"/>
        <v>3.35</v>
      </c>
      <c r="E248" s="13">
        <f t="shared" si="32"/>
        <v>1.0916493471075144E-4</v>
      </c>
      <c r="F248" s="53"/>
      <c r="G248" s="10">
        <f t="shared" si="33"/>
        <v>7.0957207561988435E-5</v>
      </c>
      <c r="H248" s="10">
        <f t="shared" si="34"/>
        <v>3.8207727148763005E-5</v>
      </c>
      <c r="I248" s="160" t="s">
        <v>1219</v>
      </c>
      <c r="J248" s="145">
        <v>353</v>
      </c>
      <c r="K248" s="145"/>
      <c r="L248" s="145" t="s">
        <v>1220</v>
      </c>
      <c r="M248" s="145"/>
      <c r="N248" s="143">
        <v>3350</v>
      </c>
      <c r="O248" s="147">
        <v>1.675</v>
      </c>
    </row>
    <row r="249" spans="1:15" ht="27.6" customHeight="1">
      <c r="A249" s="111" t="s">
        <v>952</v>
      </c>
      <c r="B249" s="45" t="s">
        <v>1221</v>
      </c>
      <c r="C249" s="53">
        <v>5</v>
      </c>
      <c r="D249" s="99">
        <f t="shared" si="31"/>
        <v>5.8950000000000005</v>
      </c>
      <c r="E249" s="13">
        <f t="shared" si="32"/>
        <v>1.9209769854324767E-4</v>
      </c>
      <c r="F249" s="96"/>
      <c r="G249" s="10">
        <f t="shared" si="33"/>
        <v>1.24863504053111E-4</v>
      </c>
      <c r="H249" s="10">
        <f t="shared" si="34"/>
        <v>6.7234194490136683E-5</v>
      </c>
      <c r="I249" s="74" t="s">
        <v>1222</v>
      </c>
      <c r="J249" s="162"/>
      <c r="K249" s="141"/>
      <c r="L249" s="141" t="s">
        <v>1223</v>
      </c>
      <c r="M249" s="143"/>
      <c r="N249" s="143">
        <v>2358</v>
      </c>
      <c r="O249" s="147">
        <v>1.179</v>
      </c>
    </row>
    <row r="250" spans="1:15" ht="27.6" customHeight="1">
      <c r="A250" s="111" t="s">
        <v>952</v>
      </c>
      <c r="B250" s="45" t="s">
        <v>1224</v>
      </c>
      <c r="C250" s="53">
        <v>14</v>
      </c>
      <c r="D250" s="99">
        <f t="shared" si="31"/>
        <v>8.8759999999999994</v>
      </c>
      <c r="E250" s="13">
        <f t="shared" si="32"/>
        <v>2.89238197161979E-4</v>
      </c>
      <c r="F250" s="53"/>
      <c r="G250" s="10">
        <f t="shared" si="33"/>
        <v>1.8800482815528637E-4</v>
      </c>
      <c r="H250" s="10">
        <f t="shared" si="34"/>
        <v>1.0123336900669265E-4</v>
      </c>
      <c r="I250" s="160" t="s">
        <v>1053</v>
      </c>
      <c r="J250" s="160">
        <v>342</v>
      </c>
      <c r="K250" s="145"/>
      <c r="L250" s="160" t="s">
        <v>1225</v>
      </c>
      <c r="M250" s="145"/>
      <c r="N250" s="143">
        <v>1268</v>
      </c>
      <c r="O250" s="147">
        <v>0.63400000000000001</v>
      </c>
    </row>
    <row r="251" spans="1:15" ht="27.6" customHeight="1">
      <c r="A251" s="111" t="s">
        <v>952</v>
      </c>
      <c r="B251" s="45" t="s">
        <v>1226</v>
      </c>
      <c r="C251" s="53">
        <v>7</v>
      </c>
      <c r="D251" s="99">
        <f t="shared" si="31"/>
        <v>3.5944999999999996</v>
      </c>
      <c r="E251" s="13">
        <f t="shared" si="32"/>
        <v>1.1713234561725254E-4</v>
      </c>
      <c r="F251" s="53"/>
      <c r="G251" s="10">
        <f t="shared" si="33"/>
        <v>7.6136024651214153E-5</v>
      </c>
      <c r="H251" s="10">
        <f t="shared" si="34"/>
        <v>4.0996320966038387E-5</v>
      </c>
      <c r="I251" s="166" t="s">
        <v>1227</v>
      </c>
      <c r="J251" s="168"/>
      <c r="K251" s="144"/>
      <c r="L251" s="141" t="s">
        <v>1228</v>
      </c>
      <c r="M251" s="143"/>
      <c r="N251" s="143">
        <v>1027</v>
      </c>
      <c r="O251" s="147">
        <v>0.51349999999999996</v>
      </c>
    </row>
    <row r="252" spans="1:15" ht="27.6" customHeight="1">
      <c r="A252" s="111" t="s">
        <v>952</v>
      </c>
      <c r="B252" s="45" t="s">
        <v>1229</v>
      </c>
      <c r="C252" s="53">
        <v>18</v>
      </c>
      <c r="D252" s="99">
        <f t="shared" si="31"/>
        <v>13.122</v>
      </c>
      <c r="E252" s="13">
        <f t="shared" si="32"/>
        <v>4.2760067858939712E-4</v>
      </c>
      <c r="F252" s="53"/>
      <c r="G252" s="10">
        <f t="shared" si="33"/>
        <v>2.7794044108310815E-4</v>
      </c>
      <c r="H252" s="10">
        <f t="shared" si="34"/>
        <v>1.4966023750628897E-4</v>
      </c>
      <c r="I252" s="145"/>
      <c r="J252" s="145"/>
      <c r="K252" s="141"/>
      <c r="L252" s="141" t="s">
        <v>1230</v>
      </c>
      <c r="M252" s="143"/>
      <c r="N252" s="143">
        <v>1458</v>
      </c>
      <c r="O252" s="147">
        <v>0.72899999999999998</v>
      </c>
    </row>
    <row r="253" spans="1:15" ht="27.6" customHeight="1">
      <c r="A253" s="111" t="s">
        <v>952</v>
      </c>
      <c r="B253" s="110" t="s">
        <v>1231</v>
      </c>
      <c r="C253" s="53">
        <v>0</v>
      </c>
      <c r="D253" s="99">
        <f t="shared" si="31"/>
        <v>0</v>
      </c>
      <c r="E253" s="13">
        <f t="shared" si="32"/>
        <v>0</v>
      </c>
      <c r="F253" s="53"/>
      <c r="G253" s="10">
        <f t="shared" si="33"/>
        <v>0</v>
      </c>
      <c r="H253" s="10">
        <f t="shared" si="34"/>
        <v>0</v>
      </c>
      <c r="I253" s="143" t="s">
        <v>1232</v>
      </c>
      <c r="J253" s="169"/>
      <c r="K253" s="143"/>
      <c r="L253" s="143" t="s">
        <v>1233</v>
      </c>
      <c r="M253" s="143"/>
      <c r="N253" s="143">
        <v>976</v>
      </c>
      <c r="O253" s="147">
        <v>0.48799999999999999</v>
      </c>
    </row>
    <row r="254" spans="1:15" ht="27.6" customHeight="1">
      <c r="A254" s="111" t="s">
        <v>952</v>
      </c>
      <c r="B254" s="45" t="s">
        <v>1234</v>
      </c>
      <c r="C254" s="53">
        <v>102</v>
      </c>
      <c r="D254" s="99">
        <f t="shared" si="31"/>
        <v>42.227999999999994</v>
      </c>
      <c r="E254" s="13">
        <f t="shared" si="32"/>
        <v>1.3760647352136152E-3</v>
      </c>
      <c r="F254" s="53"/>
      <c r="G254" s="10">
        <f t="shared" si="33"/>
        <v>8.9444207788884995E-4</v>
      </c>
      <c r="H254" s="10">
        <f t="shared" si="34"/>
        <v>4.8162265732476527E-4</v>
      </c>
      <c r="I254" s="74" t="s">
        <v>900</v>
      </c>
      <c r="J254" s="141">
        <v>108</v>
      </c>
      <c r="K254" s="141"/>
      <c r="L254" s="141" t="s">
        <v>1235</v>
      </c>
      <c r="M254" s="143"/>
      <c r="N254" s="143">
        <v>828</v>
      </c>
      <c r="O254" s="147">
        <v>0.41399999999999998</v>
      </c>
    </row>
    <row r="255" spans="1:15" ht="27.6" customHeight="1">
      <c r="A255" s="111" t="s">
        <v>952</v>
      </c>
      <c r="B255" s="45" t="s">
        <v>1236</v>
      </c>
      <c r="C255" s="53">
        <v>81</v>
      </c>
      <c r="D255" s="99">
        <f t="shared" si="31"/>
        <v>68.971500000000006</v>
      </c>
      <c r="E255" s="13">
        <f t="shared" si="32"/>
        <v>2.2475430729559979E-3</v>
      </c>
      <c r="F255" s="95"/>
      <c r="G255" s="10">
        <f t="shared" si="33"/>
        <v>1.4609029974213988E-3</v>
      </c>
      <c r="H255" s="10">
        <f t="shared" si="34"/>
        <v>7.8664007553459921E-4</v>
      </c>
      <c r="I255" s="146" t="s">
        <v>696</v>
      </c>
      <c r="J255" s="146">
        <v>108</v>
      </c>
      <c r="K255" s="146" t="s">
        <v>1237</v>
      </c>
      <c r="L255" s="146" t="s">
        <v>1238</v>
      </c>
      <c r="M255" s="143"/>
      <c r="N255" s="143">
        <v>1703</v>
      </c>
      <c r="O255" s="147">
        <v>0.85150000000000003</v>
      </c>
    </row>
    <row r="256" spans="1:15" ht="27.6" customHeight="1">
      <c r="A256" s="111" t="s">
        <v>952</v>
      </c>
      <c r="B256" s="45" t="s">
        <v>1239</v>
      </c>
      <c r="C256" s="53">
        <v>325</v>
      </c>
      <c r="D256" s="99">
        <f t="shared" si="31"/>
        <v>245.86249999999998</v>
      </c>
      <c r="E256" s="13">
        <f t="shared" si="32"/>
        <v>8.0118100777080963E-3</v>
      </c>
      <c r="F256" s="94"/>
      <c r="G256" s="10">
        <f t="shared" si="33"/>
        <v>5.2076765505102629E-3</v>
      </c>
      <c r="H256" s="10">
        <f t="shared" si="34"/>
        <v>2.8041335271978335E-3</v>
      </c>
      <c r="I256" s="74" t="s">
        <v>1240</v>
      </c>
      <c r="J256" s="162"/>
      <c r="K256" s="141"/>
      <c r="L256" s="141" t="s">
        <v>1241</v>
      </c>
      <c r="M256" s="143"/>
      <c r="N256" s="143">
        <v>1513</v>
      </c>
      <c r="O256" s="147">
        <v>0.75649999999999995</v>
      </c>
    </row>
    <row r="257" spans="1:15" ht="27.6" customHeight="1">
      <c r="A257" s="111" t="s">
        <v>952</v>
      </c>
      <c r="B257" s="45" t="s">
        <v>1242</v>
      </c>
      <c r="C257" s="53">
        <v>0</v>
      </c>
      <c r="D257" s="99">
        <f t="shared" si="31"/>
        <v>0</v>
      </c>
      <c r="E257" s="13">
        <f t="shared" si="32"/>
        <v>0</v>
      </c>
      <c r="F257" s="53"/>
      <c r="G257" s="10">
        <f t="shared" si="33"/>
        <v>0</v>
      </c>
      <c r="H257" s="10">
        <f t="shared" si="34"/>
        <v>0</v>
      </c>
      <c r="I257" s="74" t="s">
        <v>1150</v>
      </c>
      <c r="J257" s="141">
        <v>48</v>
      </c>
      <c r="K257" s="141"/>
      <c r="L257" s="141" t="s">
        <v>1243</v>
      </c>
      <c r="M257" s="143"/>
      <c r="N257" s="143">
        <v>1507</v>
      </c>
      <c r="O257" s="147">
        <v>0.75349999999999995</v>
      </c>
    </row>
    <row r="258" spans="1:15" ht="27.6" customHeight="1">
      <c r="A258" s="111" t="s">
        <v>952</v>
      </c>
      <c r="B258" s="45" t="s">
        <v>1244</v>
      </c>
      <c r="C258" s="53">
        <v>0</v>
      </c>
      <c r="D258" s="99">
        <f t="shared" si="31"/>
        <v>0</v>
      </c>
      <c r="E258" s="13">
        <f t="shared" si="32"/>
        <v>0</v>
      </c>
      <c r="F258" s="53"/>
      <c r="G258" s="10">
        <f t="shared" si="33"/>
        <v>0</v>
      </c>
      <c r="H258" s="10">
        <f t="shared" si="34"/>
        <v>0</v>
      </c>
      <c r="I258" s="141" t="s">
        <v>1245</v>
      </c>
      <c r="J258" s="162"/>
      <c r="K258" s="141"/>
      <c r="L258" s="141" t="s">
        <v>1246</v>
      </c>
      <c r="M258" s="143"/>
      <c r="N258" s="143">
        <v>1254</v>
      </c>
      <c r="O258" s="147">
        <v>0.627</v>
      </c>
    </row>
    <row r="259" spans="1:15" ht="27.6" customHeight="1">
      <c r="A259" s="111" t="s">
        <v>952</v>
      </c>
      <c r="B259" s="45" t="s">
        <v>1247</v>
      </c>
      <c r="C259" s="53">
        <v>7</v>
      </c>
      <c r="D259" s="99">
        <f t="shared" si="31"/>
        <v>5.0575000000000001</v>
      </c>
      <c r="E259" s="13">
        <f t="shared" si="32"/>
        <v>1.6480646486555984E-4</v>
      </c>
      <c r="F259" s="128"/>
      <c r="G259" s="10">
        <f t="shared" si="33"/>
        <v>1.0712420216261391E-4</v>
      </c>
      <c r="H259" s="10">
        <f t="shared" si="34"/>
        <v>5.7682262702945939E-5</v>
      </c>
      <c r="I259" s="74" t="s">
        <v>1248</v>
      </c>
      <c r="J259" s="162"/>
      <c r="K259" s="141"/>
      <c r="L259" s="141" t="s">
        <v>1249</v>
      </c>
      <c r="M259" s="143"/>
      <c r="N259" s="143">
        <v>1445</v>
      </c>
      <c r="O259" s="147">
        <v>0.72250000000000003</v>
      </c>
    </row>
    <row r="260" spans="1:15" ht="27.6" customHeight="1">
      <c r="A260" s="111" t="s">
        <v>952</v>
      </c>
      <c r="B260" s="45" t="s">
        <v>1250</v>
      </c>
      <c r="C260" s="53">
        <v>502</v>
      </c>
      <c r="D260" s="99">
        <f t="shared" si="31"/>
        <v>371.48</v>
      </c>
      <c r="E260" s="13">
        <f t="shared" si="32"/>
        <v>1.2105250730253715E-2</v>
      </c>
      <c r="F260" s="53"/>
      <c r="G260" s="10">
        <f t="shared" si="33"/>
        <v>7.8684129746649147E-3</v>
      </c>
      <c r="H260" s="10">
        <f t="shared" si="34"/>
        <v>4.2368377555888001E-3</v>
      </c>
      <c r="I260" s="141" t="s">
        <v>1251</v>
      </c>
      <c r="J260" s="144">
        <v>204</v>
      </c>
      <c r="K260" s="144" t="s">
        <v>1250</v>
      </c>
      <c r="L260" s="141" t="s">
        <v>1252</v>
      </c>
      <c r="M260" s="143"/>
      <c r="N260" s="143">
        <v>1480</v>
      </c>
      <c r="O260" s="147">
        <v>0.74</v>
      </c>
    </row>
    <row r="261" spans="1:15" ht="27.6" customHeight="1"/>
    <row r="262" spans="1:15" ht="27.6" customHeight="1"/>
    <row r="263" spans="1:15" ht="27.6" customHeight="1"/>
    <row r="264" spans="1:15" ht="27.6" customHeight="1"/>
    <row r="265" spans="1:15" ht="27.6" customHeight="1"/>
    <row r="266" spans="1:15" ht="27.6" customHeight="1"/>
    <row r="267" spans="1:15" ht="27.6" customHeight="1"/>
    <row r="268" spans="1:15" ht="27.6" customHeight="1"/>
    <row r="269" spans="1:15" ht="27.6" customHeight="1"/>
    <row r="270" spans="1:15" ht="27.6" customHeight="1"/>
    <row r="271" spans="1:15" ht="27.6" customHeight="1"/>
    <row r="272" spans="1:15" ht="27.6" customHeight="1"/>
    <row r="273" ht="27.6" customHeight="1"/>
    <row r="274" ht="27.6" customHeight="1"/>
    <row r="275" ht="27.6" customHeight="1"/>
    <row r="276" ht="27.6" customHeight="1"/>
    <row r="277" ht="27.6" customHeight="1"/>
    <row r="278" ht="27.6" customHeight="1"/>
    <row r="279" ht="27.6" customHeight="1"/>
    <row r="280" ht="27.6" customHeight="1"/>
    <row r="281" ht="27.6" customHeight="1"/>
    <row r="282" ht="27.6" customHeight="1"/>
    <row r="283" ht="27.6" customHeight="1"/>
    <row r="284" ht="27.6" customHeight="1"/>
    <row r="285" ht="27.6" customHeight="1"/>
    <row r="286" ht="27.6" customHeight="1"/>
    <row r="287" ht="27.6" customHeight="1"/>
    <row r="288" ht="27.6" customHeight="1"/>
    <row r="289" ht="27.6" customHeight="1"/>
    <row r="290" ht="27.6" customHeight="1"/>
    <row r="291" ht="27.6" customHeight="1"/>
    <row r="292" ht="27.6" customHeight="1"/>
    <row r="293" ht="27.6" customHeight="1"/>
    <row r="294" ht="27.6" customHeight="1"/>
    <row r="295" ht="27.6" customHeight="1"/>
    <row r="296" ht="27.6" customHeight="1"/>
    <row r="297" ht="27.6" customHeight="1"/>
    <row r="298" ht="27.6" customHeight="1"/>
    <row r="299" ht="27.6" customHeight="1"/>
    <row r="300" ht="27.6" customHeight="1"/>
    <row r="301" ht="27.6" customHeight="1"/>
    <row r="302" ht="27.6" customHeight="1"/>
    <row r="303" ht="27.6" customHeight="1"/>
    <row r="304" ht="27.6" customHeight="1"/>
    <row r="305" ht="27.6" customHeight="1"/>
    <row r="306" ht="27.6" customHeight="1"/>
    <row r="307" ht="27.6" customHeight="1"/>
    <row r="308" ht="27.6" customHeight="1"/>
    <row r="309" ht="27.6" customHeight="1"/>
    <row r="310" ht="27.6" customHeight="1"/>
    <row r="311" ht="27.6" customHeight="1"/>
    <row r="312" ht="27.6" customHeight="1"/>
    <row r="313" ht="27.6" customHeight="1"/>
    <row r="314" ht="27.6" customHeight="1"/>
    <row r="315" ht="27.6" customHeight="1"/>
    <row r="316" ht="27.6" customHeight="1"/>
    <row r="317" ht="27.6" customHeight="1"/>
    <row r="318" ht="27.6" customHeight="1"/>
    <row r="319" ht="27.6" customHeight="1"/>
    <row r="320" ht="27.6" customHeight="1"/>
    <row r="321" ht="27.6" customHeight="1"/>
    <row r="322" ht="27.6" customHeight="1"/>
    <row r="323" ht="27.6" customHeight="1"/>
    <row r="324" ht="27.6" customHeight="1"/>
    <row r="325" ht="27.6" customHeight="1"/>
    <row r="326" ht="27.6" customHeight="1"/>
    <row r="327" ht="27.6" customHeight="1"/>
    <row r="328" ht="27.6" customHeight="1"/>
    <row r="329" ht="27.6" customHeight="1"/>
    <row r="330" ht="27.6" customHeight="1"/>
    <row r="331" ht="27.6" customHeight="1"/>
    <row r="332" ht="27.6" customHeight="1"/>
    <row r="333" ht="27.6" customHeight="1"/>
    <row r="334" ht="27.6" customHeight="1"/>
  </sheetData>
  <mergeCells count="15">
    <mergeCell ref="AC17:AD17"/>
    <mergeCell ref="L3:M4"/>
    <mergeCell ref="P3:Q4"/>
    <mergeCell ref="C2:D2"/>
    <mergeCell ref="C1:D1"/>
    <mergeCell ref="E1:F1"/>
    <mergeCell ref="AG14:AH15"/>
    <mergeCell ref="AG5:AH6"/>
    <mergeCell ref="I1:J1"/>
    <mergeCell ref="AH9:AH10"/>
    <mergeCell ref="N3:N4"/>
    <mergeCell ref="O3:O4"/>
    <mergeCell ref="L1:M2"/>
    <mergeCell ref="P1:Q2"/>
    <mergeCell ref="N1:O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M25"/>
  <sheetViews>
    <sheetView rightToLeft="1" topLeftCell="A4" workbookViewId="0">
      <selection activeCell="G15" sqref="G15"/>
    </sheetView>
  </sheetViews>
  <sheetFormatPr defaultRowHeight="14.25"/>
  <cols>
    <col min="3" max="5" width="11.875" customWidth="1"/>
    <col min="6" max="6" width="7" customWidth="1"/>
    <col min="7" max="8" width="11.875" customWidth="1"/>
    <col min="10" max="10" width="13.875" customWidth="1"/>
  </cols>
  <sheetData>
    <row r="1" spans="3:13" ht="27" customHeight="1"/>
    <row r="2" spans="3:13" ht="27" customHeight="1"/>
    <row r="3" spans="3:13" ht="27" customHeight="1">
      <c r="C3" s="15" t="s">
        <v>1253</v>
      </c>
      <c r="D3" s="45" t="s">
        <v>848</v>
      </c>
      <c r="E3" s="38" t="s">
        <v>874</v>
      </c>
      <c r="F3" s="40">
        <v>152</v>
      </c>
      <c r="G3" s="40" t="s">
        <v>849</v>
      </c>
      <c r="H3" s="55" t="s">
        <v>1254</v>
      </c>
    </row>
    <row r="4" spans="3:13" ht="27" customHeight="1"/>
    <row r="5" spans="3:13" ht="27" customHeight="1"/>
    <row r="6" spans="3:13" ht="27" customHeight="1" thickBot="1"/>
    <row r="7" spans="3:13" ht="27" customHeight="1" thickBot="1">
      <c r="H7" s="229" t="s">
        <v>1255</v>
      </c>
      <c r="I7" s="215"/>
      <c r="J7" s="230"/>
    </row>
    <row r="8" spans="3:13" ht="27" customHeight="1">
      <c r="H8" s="122" t="s">
        <v>1256</v>
      </c>
      <c r="I8" s="123" t="s">
        <v>1257</v>
      </c>
      <c r="J8" s="124" t="s">
        <v>1258</v>
      </c>
    </row>
    <row r="9" spans="3:13" ht="27" customHeight="1">
      <c r="C9" s="136"/>
      <c r="H9" s="33" t="s">
        <v>1259</v>
      </c>
      <c r="I9" s="16">
        <v>0</v>
      </c>
      <c r="J9" s="34" t="s">
        <v>1260</v>
      </c>
      <c r="L9" t="s">
        <v>1261</v>
      </c>
    </row>
    <row r="10" spans="3:13" ht="27" customHeight="1">
      <c r="C10" s="136"/>
      <c r="G10">
        <f t="shared" ref="G10:G15" si="0">I10*47.83</f>
        <v>717.44999999999993</v>
      </c>
      <c r="H10" s="33" t="s">
        <v>1262</v>
      </c>
      <c r="I10" s="16">
        <v>15</v>
      </c>
      <c r="J10" s="34" t="s">
        <v>1263</v>
      </c>
      <c r="L10">
        <v>50</v>
      </c>
    </row>
    <row r="11" spans="3:13" ht="27" customHeight="1">
      <c r="C11" s="132"/>
      <c r="G11">
        <f t="shared" si="0"/>
        <v>478.29999999999995</v>
      </c>
      <c r="H11" s="33" t="s">
        <v>1264</v>
      </c>
      <c r="I11" s="16">
        <v>10</v>
      </c>
      <c r="J11" s="34" t="s">
        <v>1263</v>
      </c>
    </row>
    <row r="12" spans="3:13" ht="27" customHeight="1">
      <c r="C12" s="132"/>
      <c r="G12">
        <f t="shared" si="0"/>
        <v>717.44999999999993</v>
      </c>
      <c r="H12" s="33" t="s">
        <v>1265</v>
      </c>
      <c r="I12" s="16">
        <v>15</v>
      </c>
      <c r="J12" s="34" t="s">
        <v>1263</v>
      </c>
    </row>
    <row r="13" spans="3:13" ht="27" customHeight="1">
      <c r="C13" s="132"/>
      <c r="G13">
        <f t="shared" si="0"/>
        <v>478.29999999999995</v>
      </c>
      <c r="H13" s="33" t="s">
        <v>1266</v>
      </c>
      <c r="I13" s="16">
        <v>10</v>
      </c>
      <c r="J13" s="34" t="s">
        <v>1263</v>
      </c>
      <c r="K13" s="52" t="s">
        <v>1267</v>
      </c>
      <c r="L13" s="52">
        <v>12</v>
      </c>
      <c r="M13" s="52"/>
    </row>
    <row r="14" spans="3:13" ht="27" customHeight="1">
      <c r="C14" s="132"/>
      <c r="G14">
        <f t="shared" si="0"/>
        <v>0</v>
      </c>
      <c r="H14" s="33" t="s">
        <v>1268</v>
      </c>
      <c r="I14" s="16">
        <v>0</v>
      </c>
      <c r="J14" s="34" t="s">
        <v>1269</v>
      </c>
      <c r="K14" s="52" t="s">
        <v>1270</v>
      </c>
      <c r="L14" s="52" t="s">
        <v>1271</v>
      </c>
      <c r="M14" s="52" t="s">
        <v>1272</v>
      </c>
    </row>
    <row r="15" spans="3:13" ht="27" customHeight="1" thickBot="1">
      <c r="C15" s="132"/>
      <c r="G15">
        <f t="shared" si="0"/>
        <v>478.29999999999995</v>
      </c>
      <c r="H15" s="125" t="s">
        <v>1264</v>
      </c>
      <c r="I15" s="126">
        <v>10</v>
      </c>
      <c r="J15" s="127" t="s">
        <v>1273</v>
      </c>
      <c r="K15" s="52" t="s">
        <v>1274</v>
      </c>
      <c r="L15" s="52">
        <v>2890</v>
      </c>
      <c r="M15" s="52"/>
    </row>
    <row r="16" spans="3:13" ht="27" customHeight="1">
      <c r="C16" s="136"/>
    </row>
    <row r="17" spans="3:3" ht="27" customHeight="1">
      <c r="C17" s="132"/>
    </row>
    <row r="18" spans="3:3" ht="27" customHeight="1">
      <c r="C18" s="132"/>
    </row>
    <row r="19" spans="3:3" ht="27" customHeight="1"/>
    <row r="20" spans="3:3" ht="27" customHeight="1"/>
    <row r="21" spans="3:3" ht="27" customHeight="1"/>
    <row r="22" spans="3:3" ht="27" customHeight="1"/>
    <row r="23" spans="3:3" ht="27" customHeight="1"/>
    <row r="24" spans="3:3" ht="27" customHeight="1"/>
    <row r="25" spans="3:3" ht="27" customHeight="1"/>
  </sheetData>
  <mergeCells count="1">
    <mergeCell ref="H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62"/>
  <sheetViews>
    <sheetView rightToLeft="1" workbookViewId="0">
      <selection activeCell="B13" sqref="B13"/>
    </sheetView>
  </sheetViews>
  <sheetFormatPr defaultRowHeight="14.25"/>
  <cols>
    <col min="1" max="20" width="12" customWidth="1"/>
  </cols>
  <sheetData>
    <row r="1" spans="2:14" ht="24" customHeight="1"/>
    <row r="2" spans="2:14" ht="24" customHeight="1" thickBot="1">
      <c r="B2" s="92" t="s">
        <v>1275</v>
      </c>
      <c r="K2" s="22"/>
      <c r="L2" s="93" t="s">
        <v>1276</v>
      </c>
      <c r="M2" s="22"/>
      <c r="N2" s="22"/>
    </row>
    <row r="3" spans="2:14" ht="24" customHeight="1">
      <c r="B3" s="91" t="s">
        <v>1277</v>
      </c>
      <c r="F3" s="75" t="s">
        <v>1278</v>
      </c>
      <c r="G3" s="76" t="s">
        <v>1278</v>
      </c>
      <c r="H3" s="76" t="s">
        <v>1279</v>
      </c>
      <c r="I3" s="76" t="s">
        <v>1280</v>
      </c>
      <c r="J3" s="77" t="s">
        <v>1281</v>
      </c>
      <c r="L3" s="91" t="s">
        <v>1282</v>
      </c>
    </row>
    <row r="4" spans="2:14" ht="24" customHeight="1" thickBot="1">
      <c r="B4" s="91" t="s">
        <v>1283</v>
      </c>
      <c r="F4" s="88"/>
      <c r="G4" s="89"/>
      <c r="H4" s="89"/>
      <c r="I4" s="89"/>
      <c r="J4" s="90"/>
      <c r="L4" s="91" t="s">
        <v>1284</v>
      </c>
    </row>
    <row r="5" spans="2:14" ht="24" customHeight="1">
      <c r="B5" s="91" t="s">
        <v>1285</v>
      </c>
      <c r="F5" s="75" t="s">
        <v>1286</v>
      </c>
      <c r="G5" s="76" t="s">
        <v>1287</v>
      </c>
      <c r="H5" s="76" t="s">
        <v>1288</v>
      </c>
      <c r="I5" s="76" t="s">
        <v>1289</v>
      </c>
      <c r="J5" s="77" t="s">
        <v>1290</v>
      </c>
      <c r="L5" s="91" t="s">
        <v>1291</v>
      </c>
    </row>
    <row r="6" spans="2:14" ht="24" customHeight="1">
      <c r="B6" s="91" t="s">
        <v>1292</v>
      </c>
      <c r="F6" s="85"/>
      <c r="G6" s="86"/>
      <c r="H6" s="86"/>
      <c r="I6" s="86"/>
      <c r="J6" s="87"/>
      <c r="L6" s="91" t="s">
        <v>1293</v>
      </c>
    </row>
    <row r="7" spans="2:14" ht="24" customHeight="1">
      <c r="B7" s="91" t="s">
        <v>1294</v>
      </c>
      <c r="F7" s="78" t="s">
        <v>1295</v>
      </c>
      <c r="G7" s="53" t="s">
        <v>1296</v>
      </c>
      <c r="H7" s="53" t="s">
        <v>577</v>
      </c>
      <c r="I7" s="53" t="s">
        <v>555</v>
      </c>
      <c r="J7" s="79" t="s">
        <v>579</v>
      </c>
      <c r="L7" s="91" t="s">
        <v>1297</v>
      </c>
    </row>
    <row r="8" spans="2:14" ht="24" customHeight="1">
      <c r="B8" s="91" t="s">
        <v>1298</v>
      </c>
      <c r="F8" s="78" t="s">
        <v>585</v>
      </c>
      <c r="G8" s="53" t="s">
        <v>1299</v>
      </c>
      <c r="H8" s="20"/>
      <c r="I8" s="53" t="s">
        <v>1300</v>
      </c>
      <c r="J8" s="80" t="s">
        <v>580</v>
      </c>
      <c r="L8" s="91" t="s">
        <v>1301</v>
      </c>
    </row>
    <row r="9" spans="2:14" ht="24" customHeight="1">
      <c r="B9" s="91"/>
      <c r="F9" s="78" t="s">
        <v>584</v>
      </c>
      <c r="G9" s="53" t="s">
        <v>582</v>
      </c>
      <c r="H9" s="20"/>
      <c r="I9" s="20"/>
      <c r="J9" s="79" t="s">
        <v>581</v>
      </c>
      <c r="L9" s="91"/>
    </row>
    <row r="10" spans="2:14" ht="24" customHeight="1" thickBot="1">
      <c r="B10" s="91"/>
      <c r="F10" s="81"/>
      <c r="G10" s="82" t="s">
        <v>1302</v>
      </c>
      <c r="H10" s="83"/>
      <c r="I10" s="83"/>
      <c r="J10" s="84"/>
      <c r="L10" s="91"/>
    </row>
    <row r="11" spans="2:14" ht="24" customHeight="1"/>
    <row r="12" spans="2:14" ht="24" customHeight="1"/>
    <row r="13" spans="2:14" ht="24" customHeight="1"/>
    <row r="14" spans="2:14" ht="24" customHeight="1"/>
    <row r="15" spans="2:14" ht="24" customHeight="1"/>
    <row r="16" spans="2:14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  <row r="30" ht="24" customHeight="1"/>
    <row r="31" ht="24" customHeight="1"/>
    <row r="32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451"/>
  <sheetViews>
    <sheetView rightToLeft="1" tabSelected="1" topLeftCell="B60" zoomScale="70" zoomScaleNormal="70" workbookViewId="0">
      <selection activeCell="R76" sqref="R76"/>
    </sheetView>
  </sheetViews>
  <sheetFormatPr defaultRowHeight="14.25"/>
  <cols>
    <col min="2" max="2" width="16.5" customWidth="1"/>
    <col min="3" max="3" width="22.875" customWidth="1"/>
    <col min="4" max="4" width="12.125" customWidth="1"/>
    <col min="5" max="5" width="12.5" customWidth="1"/>
    <col min="7" max="7" width="13.25" bestFit="1" customWidth="1"/>
    <col min="8" max="8" width="12.375" customWidth="1"/>
    <col min="9" max="9" width="16.125" customWidth="1"/>
    <col min="10" max="10" width="17.375" customWidth="1"/>
    <col min="11" max="11" width="19.125" customWidth="1"/>
    <col min="12" max="12" width="21.25" customWidth="1"/>
    <col min="13" max="13" width="12.125" customWidth="1"/>
    <col min="18" max="18" width="11.375" bestFit="1" customWidth="1"/>
  </cols>
  <sheetData>
    <row r="1" spans="2:20" ht="30" customHeight="1"/>
    <row r="2" spans="2:20" ht="28.15" customHeight="1">
      <c r="B2" s="170" t="s">
        <v>854</v>
      </c>
      <c r="C2" s="45" t="s">
        <v>858</v>
      </c>
      <c r="D2" s="53">
        <v>174035</v>
      </c>
      <c r="E2" s="107">
        <v>60912.249999999993</v>
      </c>
      <c r="F2" s="13">
        <v>1.9849199386074534</v>
      </c>
      <c r="G2" s="53"/>
      <c r="H2" s="10">
        <v>1.2901979600948448</v>
      </c>
      <c r="I2" s="10">
        <v>0.69472197851260864</v>
      </c>
      <c r="J2" s="141" t="s">
        <v>859</v>
      </c>
      <c r="K2" s="152">
        <v>18</v>
      </c>
      <c r="L2" s="144" t="s">
        <v>860</v>
      </c>
      <c r="M2" s="141" t="s">
        <v>861</v>
      </c>
      <c r="N2" s="143"/>
      <c r="O2" s="143">
        <v>700</v>
      </c>
      <c r="P2" s="180">
        <v>0.35</v>
      </c>
      <c r="Q2" s="5"/>
      <c r="R2" s="5">
        <f t="shared" ref="R2:R33" si="0">H2*47.83</f>
        <v>61.71016843133642</v>
      </c>
      <c r="T2" s="5">
        <v>61.71016843133642</v>
      </c>
    </row>
    <row r="3" spans="2:20" ht="28.15" customHeight="1">
      <c r="B3" s="174" t="s">
        <v>838</v>
      </c>
      <c r="C3" s="45" t="s">
        <v>885</v>
      </c>
      <c r="D3" s="53">
        <v>35995</v>
      </c>
      <c r="E3" s="99">
        <v>25916.399999999998</v>
      </c>
      <c r="F3" s="13">
        <v>0.84452600416051293</v>
      </c>
      <c r="G3" s="53"/>
      <c r="H3" s="10">
        <v>0.54894190270433341</v>
      </c>
      <c r="I3" s="10">
        <v>0.29558410145617953</v>
      </c>
      <c r="J3" s="141" t="s">
        <v>886</v>
      </c>
      <c r="K3" s="144">
        <v>98</v>
      </c>
      <c r="L3" s="144"/>
      <c r="M3" s="141" t="s">
        <v>887</v>
      </c>
      <c r="N3" s="143"/>
      <c r="O3" s="143">
        <v>1440</v>
      </c>
      <c r="P3" s="20">
        <v>0.72</v>
      </c>
      <c r="Q3" s="5"/>
      <c r="R3" s="5">
        <f t="shared" si="0"/>
        <v>26.255891206348267</v>
      </c>
      <c r="T3" s="5">
        <v>26.255891206348267</v>
      </c>
    </row>
    <row r="4" spans="2:20" ht="28.15" customHeight="1">
      <c r="B4" s="170" t="s">
        <v>589</v>
      </c>
      <c r="C4" s="45" t="s">
        <v>695</v>
      </c>
      <c r="D4" s="53">
        <v>32</v>
      </c>
      <c r="E4" s="208"/>
      <c r="F4" s="13">
        <v>1.0427695255952377E-3</v>
      </c>
      <c r="G4" s="53"/>
      <c r="H4" s="10">
        <v>4.171078102380951E-4</v>
      </c>
      <c r="I4" s="10">
        <v>3.1283085767857128E-4</v>
      </c>
      <c r="J4" s="146" t="s">
        <v>696</v>
      </c>
      <c r="K4" s="146">
        <v>108</v>
      </c>
      <c r="L4" s="146"/>
      <c r="M4" s="146" t="s">
        <v>697</v>
      </c>
      <c r="N4" s="143"/>
      <c r="O4" s="143"/>
      <c r="P4" s="180"/>
      <c r="Q4" s="5"/>
      <c r="R4" s="5">
        <f t="shared" si="0"/>
        <v>1.9950266563688087E-2</v>
      </c>
      <c r="T4" s="5">
        <v>1.9950266563688087E-2</v>
      </c>
    </row>
    <row r="5" spans="2:20" ht="28.15" customHeight="1">
      <c r="B5" s="170" t="s">
        <v>838</v>
      </c>
      <c r="C5" s="45" t="s">
        <v>882</v>
      </c>
      <c r="D5" s="53">
        <v>9238</v>
      </c>
      <c r="E5" s="207">
        <v>6988.5469999999996</v>
      </c>
      <c r="F5" s="13">
        <v>0.22773261999343813</v>
      </c>
      <c r="G5" s="53"/>
      <c r="H5" s="10">
        <v>0.1480262029957348</v>
      </c>
      <c r="I5" s="10">
        <v>7.9706416997703339E-2</v>
      </c>
      <c r="J5" s="141" t="s">
        <v>696</v>
      </c>
      <c r="K5" s="152">
        <v>108</v>
      </c>
      <c r="L5" s="144"/>
      <c r="M5" s="141" t="s">
        <v>883</v>
      </c>
      <c r="N5" s="143"/>
      <c r="O5" s="143">
        <v>1513</v>
      </c>
      <c r="P5" s="177">
        <v>0.75649999999999995</v>
      </c>
      <c r="Q5" s="5"/>
      <c r="R5" s="5">
        <f t="shared" si="0"/>
        <v>7.0800932892859949</v>
      </c>
      <c r="T5" s="5">
        <v>7.0800932892859949</v>
      </c>
    </row>
    <row r="6" spans="2:20" ht="28.15" customHeight="1">
      <c r="B6" s="170" t="s">
        <v>838</v>
      </c>
      <c r="C6" s="45" t="s">
        <v>899</v>
      </c>
      <c r="D6" s="53">
        <v>530</v>
      </c>
      <c r="E6" s="207">
        <v>434.33499999999998</v>
      </c>
      <c r="F6" s="13">
        <v>1.4153478184356486E-2</v>
      </c>
      <c r="G6" s="53"/>
      <c r="H6" s="10">
        <v>9.1997608198317159E-3</v>
      </c>
      <c r="I6" s="10">
        <v>4.9537173645247696E-3</v>
      </c>
      <c r="J6" s="141" t="s">
        <v>900</v>
      </c>
      <c r="K6" s="144">
        <v>108</v>
      </c>
      <c r="L6" s="144"/>
      <c r="M6" s="141" t="s">
        <v>901</v>
      </c>
      <c r="N6" s="143"/>
      <c r="O6" s="143">
        <v>1639</v>
      </c>
      <c r="P6" s="177">
        <v>0.81950000000000001</v>
      </c>
      <c r="Q6" s="5"/>
      <c r="R6" s="5">
        <f t="shared" si="0"/>
        <v>0.44002456001255097</v>
      </c>
      <c r="T6" s="5">
        <v>0.44002456001255097</v>
      </c>
    </row>
    <row r="7" spans="2:20" ht="28.15" customHeight="1">
      <c r="B7" s="170" t="s">
        <v>589</v>
      </c>
      <c r="C7" s="45" t="s">
        <v>640</v>
      </c>
      <c r="D7" s="53">
        <v>113108</v>
      </c>
      <c r="E7" s="106"/>
      <c r="F7" s="13">
        <v>3.6857992344070669</v>
      </c>
      <c r="G7" s="53"/>
      <c r="H7" s="10">
        <v>1.4743196937628269</v>
      </c>
      <c r="I7" s="10">
        <v>1.1057397703221201</v>
      </c>
      <c r="J7" s="141" t="s">
        <v>641</v>
      </c>
      <c r="K7" s="141">
        <v>122</v>
      </c>
      <c r="L7" s="144" t="s">
        <v>642</v>
      </c>
      <c r="M7" s="141" t="s">
        <v>643</v>
      </c>
      <c r="N7" s="143"/>
      <c r="O7" s="143"/>
      <c r="P7" s="177"/>
      <c r="Q7" s="5"/>
      <c r="R7" s="5">
        <f t="shared" si="0"/>
        <v>70.516710952676007</v>
      </c>
      <c r="T7" s="5">
        <v>70.516710952676007</v>
      </c>
    </row>
    <row r="8" spans="2:20" ht="28.15" customHeight="1">
      <c r="B8" s="170" t="s">
        <v>589</v>
      </c>
      <c r="C8" s="45" t="s">
        <v>684</v>
      </c>
      <c r="D8" s="53">
        <v>25</v>
      </c>
      <c r="E8" s="206"/>
      <c r="F8" s="13">
        <v>8.1466369187127943E-4</v>
      </c>
      <c r="G8" s="53"/>
      <c r="H8" s="10">
        <v>3.2586547674851181E-4</v>
      </c>
      <c r="I8" s="10">
        <v>2.4439910756138381E-4</v>
      </c>
      <c r="J8" s="141" t="s">
        <v>641</v>
      </c>
      <c r="K8" s="141">
        <v>122</v>
      </c>
      <c r="L8" s="141"/>
      <c r="M8" s="141" t="s">
        <v>685</v>
      </c>
      <c r="N8" s="143"/>
      <c r="O8" s="143"/>
      <c r="P8" s="180"/>
      <c r="Q8" s="5"/>
      <c r="R8" s="5">
        <f t="shared" si="0"/>
        <v>1.5586145752881319E-2</v>
      </c>
      <c r="T8" s="5">
        <v>1.5586145752881319E-2</v>
      </c>
    </row>
    <row r="9" spans="2:20" ht="28.15" customHeight="1">
      <c r="B9" s="170" t="s">
        <v>589</v>
      </c>
      <c r="C9" s="45" t="s">
        <v>734</v>
      </c>
      <c r="D9" s="53">
        <v>14879</v>
      </c>
      <c r="E9" s="106"/>
      <c r="F9" s="13">
        <v>0.48485524285411064</v>
      </c>
      <c r="G9" s="53"/>
      <c r="H9" s="10">
        <v>0.19394209714164426</v>
      </c>
      <c r="I9" s="10">
        <v>0.14545657285623317</v>
      </c>
      <c r="J9" s="141" t="s">
        <v>735</v>
      </c>
      <c r="K9" s="141">
        <v>122</v>
      </c>
      <c r="L9" s="144"/>
      <c r="M9" s="141" t="s">
        <v>736</v>
      </c>
      <c r="N9" s="143"/>
      <c r="O9" s="143"/>
      <c r="P9" s="177"/>
      <c r="Q9" s="5"/>
      <c r="R9" s="5">
        <f t="shared" si="0"/>
        <v>9.2762505062848444</v>
      </c>
      <c r="T9" s="5">
        <v>9.2762505062848444</v>
      </c>
    </row>
    <row r="10" spans="2:20" ht="28.15" customHeight="1">
      <c r="B10" s="174" t="s">
        <v>589</v>
      </c>
      <c r="C10" s="45" t="s">
        <v>750</v>
      </c>
      <c r="D10" s="53">
        <v>24</v>
      </c>
      <c r="E10" s="206"/>
      <c r="F10" s="13">
        <v>7.8207714419642829E-4</v>
      </c>
      <c r="G10" s="53"/>
      <c r="H10" s="10">
        <v>3.1283085767857134E-4</v>
      </c>
      <c r="I10" s="10">
        <v>2.3462314325892848E-4</v>
      </c>
      <c r="J10" s="146" t="s">
        <v>641</v>
      </c>
      <c r="K10" s="146">
        <v>122</v>
      </c>
      <c r="L10" s="146"/>
      <c r="M10" s="146" t="s">
        <v>751</v>
      </c>
      <c r="N10" s="143"/>
      <c r="O10" s="143"/>
      <c r="P10" s="20"/>
      <c r="Q10" s="5"/>
      <c r="R10" s="5">
        <f t="shared" si="0"/>
        <v>1.4962699922766066E-2</v>
      </c>
      <c r="T10" s="5">
        <v>1.4962699922766066E-2</v>
      </c>
    </row>
    <row r="11" spans="2:20" ht="28.15" customHeight="1">
      <c r="B11" s="170" t="s">
        <v>589</v>
      </c>
      <c r="C11" s="45" t="s">
        <v>674</v>
      </c>
      <c r="D11" s="53">
        <v>20768</v>
      </c>
      <c r="E11" s="106"/>
      <c r="F11" s="13">
        <v>0.67675742211130918</v>
      </c>
      <c r="G11" s="53"/>
      <c r="H11" s="10">
        <v>0.27070296884452366</v>
      </c>
      <c r="I11" s="10">
        <v>0.20302722663339276</v>
      </c>
      <c r="J11" s="141" t="s">
        <v>675</v>
      </c>
      <c r="K11" s="141">
        <v>133</v>
      </c>
      <c r="L11" s="144" t="s">
        <v>675</v>
      </c>
      <c r="M11" s="141" t="s">
        <v>676</v>
      </c>
      <c r="N11" s="143"/>
      <c r="O11" s="143"/>
      <c r="P11" s="177"/>
      <c r="Q11" s="5"/>
      <c r="R11" s="5">
        <f t="shared" si="0"/>
        <v>12.947722999833566</v>
      </c>
      <c r="T11" s="5">
        <v>12.947722999833566</v>
      </c>
    </row>
    <row r="12" spans="2:20" ht="28.15" customHeight="1">
      <c r="B12" s="170" t="s">
        <v>838</v>
      </c>
      <c r="C12" s="45" t="s">
        <v>873</v>
      </c>
      <c r="D12" s="53">
        <v>149534</v>
      </c>
      <c r="E12" s="207">
        <v>221684.155</v>
      </c>
      <c r="F12" s="13">
        <v>7.2239212856665969</v>
      </c>
      <c r="G12" s="53"/>
      <c r="H12" s="10">
        <v>4.6955488356832884</v>
      </c>
      <c r="I12" s="10">
        <v>2.5283724499833089</v>
      </c>
      <c r="J12" s="141" t="s">
        <v>874</v>
      </c>
      <c r="K12" s="144">
        <v>152</v>
      </c>
      <c r="L12" s="144" t="s">
        <v>875</v>
      </c>
      <c r="M12" s="141" t="s">
        <v>876</v>
      </c>
      <c r="N12" s="143"/>
      <c r="O12" s="143">
        <v>2965</v>
      </c>
      <c r="P12" s="177">
        <v>1.4824999999999999</v>
      </c>
      <c r="Q12" s="5"/>
      <c r="R12" s="5">
        <f t="shared" si="0"/>
        <v>224.58810081073167</v>
      </c>
      <c r="T12" s="5">
        <v>224.58810081073167</v>
      </c>
    </row>
    <row r="13" spans="2:20" ht="28.15" customHeight="1">
      <c r="B13" s="170" t="s">
        <v>589</v>
      </c>
      <c r="C13" s="45" t="s">
        <v>655</v>
      </c>
      <c r="D13" s="53">
        <v>30315</v>
      </c>
      <c r="E13" s="106"/>
      <c r="F13" s="13">
        <v>0.98786119276311346</v>
      </c>
      <c r="G13" s="53"/>
      <c r="H13" s="10">
        <v>0.39514447710524542</v>
      </c>
      <c r="I13" s="10">
        <v>0.29635835782893405</v>
      </c>
      <c r="J13" s="141" t="s">
        <v>656</v>
      </c>
      <c r="K13" s="141">
        <v>157</v>
      </c>
      <c r="L13" s="144"/>
      <c r="M13" s="141" t="s">
        <v>657</v>
      </c>
      <c r="N13" s="143"/>
      <c r="O13" s="143"/>
      <c r="P13" s="177"/>
      <c r="Q13" s="5"/>
      <c r="R13" s="5">
        <f t="shared" si="0"/>
        <v>18.899760339943889</v>
      </c>
      <c r="T13" s="5">
        <v>18.899760339943889</v>
      </c>
    </row>
    <row r="14" spans="2:20" ht="28.15" customHeight="1">
      <c r="B14" s="170" t="s">
        <v>589</v>
      </c>
      <c r="C14" s="45" t="s">
        <v>660</v>
      </c>
      <c r="D14" s="53">
        <v>47205</v>
      </c>
      <c r="E14" s="106"/>
      <c r="F14" s="13">
        <v>1.5382479829913498</v>
      </c>
      <c r="G14" s="53"/>
      <c r="H14" s="10">
        <v>0.61529919319653992</v>
      </c>
      <c r="I14" s="10">
        <v>0.46147439489740494</v>
      </c>
      <c r="J14" s="141" t="s">
        <v>661</v>
      </c>
      <c r="K14" s="141">
        <v>196</v>
      </c>
      <c r="L14" s="141" t="s">
        <v>662</v>
      </c>
      <c r="M14" s="141" t="s">
        <v>663</v>
      </c>
      <c r="N14" s="143"/>
      <c r="O14" s="143"/>
      <c r="P14" s="180"/>
      <c r="Q14" s="5"/>
      <c r="R14" s="5">
        <f t="shared" si="0"/>
        <v>29.429760410590504</v>
      </c>
      <c r="T14" s="5">
        <v>29.429760410590504</v>
      </c>
    </row>
    <row r="15" spans="2:20" ht="28.15" customHeight="1">
      <c r="B15" s="170" t="s">
        <v>589</v>
      </c>
      <c r="C15" s="45" t="s">
        <v>757</v>
      </c>
      <c r="D15" s="53">
        <v>56</v>
      </c>
      <c r="E15" s="208"/>
      <c r="F15" s="13">
        <v>1.8248466697916659E-3</v>
      </c>
      <c r="G15" s="53"/>
      <c r="H15" s="10">
        <v>7.2993866791666638E-4</v>
      </c>
      <c r="I15" s="10">
        <v>5.4745400093749971E-4</v>
      </c>
      <c r="J15" s="141" t="s">
        <v>758</v>
      </c>
      <c r="K15" s="144">
        <v>202</v>
      </c>
      <c r="L15" s="144"/>
      <c r="M15" s="141" t="s">
        <v>759</v>
      </c>
      <c r="N15" s="143"/>
      <c r="O15" s="143"/>
      <c r="P15" s="180"/>
      <c r="Q15" s="5"/>
      <c r="R15" s="5">
        <f t="shared" si="0"/>
        <v>3.4912966486454151E-2</v>
      </c>
      <c r="T15" s="5">
        <v>3.4912966486454151E-2</v>
      </c>
    </row>
    <row r="16" spans="2:20" ht="28.15" customHeight="1">
      <c r="B16" s="170" t="s">
        <v>838</v>
      </c>
      <c r="C16" s="45" t="s">
        <v>870</v>
      </c>
      <c r="D16" s="53">
        <v>161994</v>
      </c>
      <c r="E16" s="207">
        <v>99302.322</v>
      </c>
      <c r="F16" s="13">
        <v>3.2359198500764226</v>
      </c>
      <c r="G16" s="94">
        <v>3000</v>
      </c>
      <c r="H16" s="10">
        <v>26.103347902549675</v>
      </c>
      <c r="I16" s="10">
        <v>7.1325719475267473</v>
      </c>
      <c r="J16" s="141" t="s">
        <v>758</v>
      </c>
      <c r="K16" s="152">
        <v>202</v>
      </c>
      <c r="L16" s="144" t="s">
        <v>871</v>
      </c>
      <c r="M16" s="141" t="s">
        <v>872</v>
      </c>
      <c r="N16" s="143"/>
      <c r="O16" s="143">
        <v>1226</v>
      </c>
      <c r="P16" s="177">
        <v>0.61299999999999999</v>
      </c>
      <c r="Q16" s="5"/>
      <c r="R16" s="5">
        <f t="shared" si="0"/>
        <v>1248.5231301789509</v>
      </c>
      <c r="T16" s="5">
        <v>1248.5231301789509</v>
      </c>
    </row>
    <row r="17" spans="2:20" ht="28.15" customHeight="1">
      <c r="B17" s="170" t="s">
        <v>589</v>
      </c>
      <c r="C17" s="45" t="s">
        <v>607</v>
      </c>
      <c r="D17" s="53">
        <v>23</v>
      </c>
      <c r="E17" s="206"/>
      <c r="F17" s="13">
        <v>7.4949059652157704E-4</v>
      </c>
      <c r="G17" s="53"/>
      <c r="H17" s="10">
        <v>2.9979623860863086E-4</v>
      </c>
      <c r="I17" s="10">
        <v>2.2484717895647309E-4</v>
      </c>
      <c r="J17" s="178" t="s">
        <v>608</v>
      </c>
      <c r="K17" s="150">
        <v>203</v>
      </c>
      <c r="L17" s="179"/>
      <c r="M17" s="179" t="s">
        <v>609</v>
      </c>
      <c r="N17" s="180"/>
      <c r="O17" s="143"/>
      <c r="P17" s="180"/>
      <c r="Q17" s="5"/>
      <c r="R17" s="5">
        <f t="shared" si="0"/>
        <v>1.4339254092650813E-2</v>
      </c>
      <c r="T17" s="5">
        <v>1.4339254092650813E-2</v>
      </c>
    </row>
    <row r="18" spans="2:20" ht="28.15" customHeight="1">
      <c r="B18" s="170" t="s">
        <v>589</v>
      </c>
      <c r="C18" s="45" t="s">
        <v>681</v>
      </c>
      <c r="D18" s="53">
        <v>17</v>
      </c>
      <c r="E18" s="106"/>
      <c r="F18" s="13">
        <v>5.5397131047247E-4</v>
      </c>
      <c r="G18" s="53"/>
      <c r="H18" s="10">
        <v>2.21588524188988E-4</v>
      </c>
      <c r="I18" s="10">
        <v>1.66191393141741E-4</v>
      </c>
      <c r="J18" s="141" t="s">
        <v>682</v>
      </c>
      <c r="K18" s="141">
        <v>203</v>
      </c>
      <c r="L18" s="144"/>
      <c r="M18" s="141" t="s">
        <v>683</v>
      </c>
      <c r="N18" s="143"/>
      <c r="O18" s="143"/>
      <c r="P18" s="177"/>
      <c r="Q18" s="5"/>
      <c r="R18" s="5">
        <f t="shared" si="0"/>
        <v>1.0598579111959296E-2</v>
      </c>
      <c r="T18" s="5">
        <v>1.0598579111959296E-2</v>
      </c>
    </row>
    <row r="19" spans="2:20" ht="28.15" customHeight="1">
      <c r="B19" s="170" t="s">
        <v>589</v>
      </c>
      <c r="C19" s="45" t="s">
        <v>748</v>
      </c>
      <c r="D19" s="53">
        <v>17</v>
      </c>
      <c r="E19" s="106"/>
      <c r="F19" s="13">
        <v>5.5397131047247E-4</v>
      </c>
      <c r="G19" s="53"/>
      <c r="H19" s="10">
        <v>2.21588524188988E-4</v>
      </c>
      <c r="I19" s="10">
        <v>1.66191393141741E-4</v>
      </c>
      <c r="J19" s="141" t="s">
        <v>682</v>
      </c>
      <c r="K19" s="141">
        <v>203</v>
      </c>
      <c r="L19" s="141"/>
      <c r="M19" s="141" t="s">
        <v>749</v>
      </c>
      <c r="N19" s="143"/>
      <c r="O19" s="143"/>
      <c r="P19" s="177"/>
      <c r="Q19" s="5"/>
      <c r="R19" s="5">
        <f t="shared" si="0"/>
        <v>1.0598579111959296E-2</v>
      </c>
      <c r="T19" s="5">
        <v>1.0598579111959296E-2</v>
      </c>
    </row>
    <row r="20" spans="2:20" ht="28.15" customHeight="1">
      <c r="B20" s="170" t="s">
        <v>589</v>
      </c>
      <c r="C20" s="45" t="s">
        <v>752</v>
      </c>
      <c r="D20" s="53">
        <v>16</v>
      </c>
      <c r="E20" s="206"/>
      <c r="F20" s="13">
        <v>5.2138476279761886E-4</v>
      </c>
      <c r="G20" s="53"/>
      <c r="H20" s="10">
        <v>2.0855390511904755E-4</v>
      </c>
      <c r="I20" s="10">
        <v>1.5641542883928564E-4</v>
      </c>
      <c r="J20" s="141" t="s">
        <v>608</v>
      </c>
      <c r="K20" s="144">
        <v>203</v>
      </c>
      <c r="L20" s="144"/>
      <c r="M20" s="141" t="s">
        <v>753</v>
      </c>
      <c r="N20" s="143"/>
      <c r="O20" s="143"/>
      <c r="P20" s="20"/>
      <c r="Q20" s="5"/>
      <c r="R20" s="5">
        <f t="shared" si="0"/>
        <v>9.9751332818440435E-3</v>
      </c>
      <c r="T20" s="5">
        <v>9.9751332818440435E-3</v>
      </c>
    </row>
    <row r="21" spans="2:20" ht="28.15" customHeight="1">
      <c r="B21" s="170" t="s">
        <v>589</v>
      </c>
      <c r="C21" s="45" t="s">
        <v>702</v>
      </c>
      <c r="D21" s="53">
        <v>67</v>
      </c>
      <c r="E21" s="207"/>
      <c r="F21" s="13">
        <v>2.183298694215029E-3</v>
      </c>
      <c r="G21" s="53"/>
      <c r="H21" s="10">
        <v>8.7331947768601163E-4</v>
      </c>
      <c r="I21" s="10">
        <v>6.5498960826450867E-4</v>
      </c>
      <c r="J21" s="141" t="s">
        <v>703</v>
      </c>
      <c r="K21" s="144">
        <v>218</v>
      </c>
      <c r="L21" s="144"/>
      <c r="M21" s="141" t="s">
        <v>704</v>
      </c>
      <c r="N21" s="143"/>
      <c r="O21" s="143"/>
      <c r="P21" s="180"/>
      <c r="Q21" s="5"/>
      <c r="R21" s="5">
        <f t="shared" si="0"/>
        <v>4.1770870617721938E-2</v>
      </c>
      <c r="T21" s="5">
        <v>4.1770870617721938E-2</v>
      </c>
    </row>
    <row r="22" spans="2:20" ht="28.15" customHeight="1">
      <c r="B22" s="170" t="s">
        <v>589</v>
      </c>
      <c r="C22" s="45" t="s">
        <v>730</v>
      </c>
      <c r="D22" s="53">
        <v>371</v>
      </c>
      <c r="E22" s="206"/>
      <c r="F22" s="13">
        <v>1.2089609187369786E-2</v>
      </c>
      <c r="G22" s="53"/>
      <c r="H22" s="10">
        <v>4.8358436749479147E-3</v>
      </c>
      <c r="I22" s="10">
        <v>3.6268827562109356E-3</v>
      </c>
      <c r="J22" s="151" t="s">
        <v>731</v>
      </c>
      <c r="K22" s="151">
        <v>218</v>
      </c>
      <c r="L22" s="144" t="s">
        <v>732</v>
      </c>
      <c r="M22" s="141" t="s">
        <v>733</v>
      </c>
      <c r="N22" s="143"/>
      <c r="O22" s="143"/>
      <c r="P22" s="20"/>
      <c r="Q22" s="5"/>
      <c r="R22" s="5">
        <f t="shared" si="0"/>
        <v>0.23129840297275875</v>
      </c>
      <c r="T22" s="5">
        <v>0.23129840297275875</v>
      </c>
    </row>
    <row r="23" spans="2:20" ht="28.15" customHeight="1">
      <c r="B23" s="174" t="s">
        <v>589</v>
      </c>
      <c r="C23" s="45" t="s">
        <v>740</v>
      </c>
      <c r="D23" s="53">
        <v>33</v>
      </c>
      <c r="E23" s="206"/>
      <c r="F23" s="13">
        <v>1.075356073270089E-3</v>
      </c>
      <c r="G23" s="53"/>
      <c r="H23" s="10">
        <v>4.3014242930803563E-4</v>
      </c>
      <c r="I23" s="10">
        <v>3.2260682198102667E-4</v>
      </c>
      <c r="J23" s="141" t="s">
        <v>731</v>
      </c>
      <c r="K23" s="144">
        <v>218</v>
      </c>
      <c r="L23" s="149"/>
      <c r="M23" s="141" t="s">
        <v>741</v>
      </c>
      <c r="N23" s="143"/>
      <c r="O23" s="143"/>
      <c r="P23" s="20"/>
      <c r="Q23" s="5"/>
      <c r="R23" s="5">
        <f t="shared" si="0"/>
        <v>2.0573712393803345E-2</v>
      </c>
      <c r="T23" s="5">
        <v>2.0573712393803345E-2</v>
      </c>
    </row>
    <row r="24" spans="2:20" ht="28.15" customHeight="1">
      <c r="B24" s="174" t="s">
        <v>914</v>
      </c>
      <c r="C24" s="45" t="s">
        <v>949</v>
      </c>
      <c r="D24" s="53">
        <v>3733</v>
      </c>
      <c r="E24" s="99">
        <v>3899.1185</v>
      </c>
      <c r="F24" s="13">
        <v>0.1270588108901442</v>
      </c>
      <c r="G24" s="95"/>
      <c r="H24" s="10">
        <v>8.2588227078593729E-2</v>
      </c>
      <c r="I24" s="10">
        <v>4.4470583811550467E-2</v>
      </c>
      <c r="J24" s="188" t="s">
        <v>703</v>
      </c>
      <c r="K24" s="188">
        <v>218</v>
      </c>
      <c r="L24" s="144" t="s">
        <v>950</v>
      </c>
      <c r="M24" s="141" t="s">
        <v>951</v>
      </c>
      <c r="N24" s="143"/>
      <c r="O24" s="143">
        <v>2089</v>
      </c>
      <c r="P24" s="20">
        <v>1.0445</v>
      </c>
      <c r="Q24" s="5"/>
      <c r="R24" s="5">
        <f t="shared" si="0"/>
        <v>3.9501949011691377</v>
      </c>
      <c r="T24" s="5">
        <v>3.9501949011691377</v>
      </c>
    </row>
    <row r="25" spans="2:20" ht="28.15" customHeight="1">
      <c r="B25" s="170" t="s">
        <v>589</v>
      </c>
      <c r="C25" s="45" t="s">
        <v>637</v>
      </c>
      <c r="D25" s="53">
        <v>18</v>
      </c>
      <c r="E25" s="106"/>
      <c r="F25" s="13">
        <v>5.8655785814732124E-4</v>
      </c>
      <c r="G25" s="53"/>
      <c r="H25" s="10">
        <v>2.346231432589285E-4</v>
      </c>
      <c r="I25" s="10">
        <v>1.7596735744419636E-4</v>
      </c>
      <c r="J25" s="141" t="s">
        <v>638</v>
      </c>
      <c r="K25" s="141">
        <v>221</v>
      </c>
      <c r="L25" s="141"/>
      <c r="M25" s="141" t="s">
        <v>639</v>
      </c>
      <c r="N25" s="143"/>
      <c r="O25" s="143"/>
      <c r="P25" s="177"/>
      <c r="Q25" s="5"/>
      <c r="R25" s="5">
        <f t="shared" si="0"/>
        <v>1.1222024942074549E-2</v>
      </c>
      <c r="T25" s="5">
        <v>1.1222024942074549E-2</v>
      </c>
    </row>
    <row r="26" spans="2:20" ht="28.15" customHeight="1">
      <c r="B26" s="170" t="s">
        <v>589</v>
      </c>
      <c r="C26" s="45" t="s">
        <v>679</v>
      </c>
      <c r="D26" s="53">
        <v>118</v>
      </c>
      <c r="E26" s="106"/>
      <c r="F26" s="13">
        <v>3.8452126256324388E-3</v>
      </c>
      <c r="G26" s="53"/>
      <c r="H26" s="10">
        <v>1.5380850502529756E-3</v>
      </c>
      <c r="I26" s="10">
        <v>1.1535637876897316E-3</v>
      </c>
      <c r="J26" s="141" t="s">
        <v>638</v>
      </c>
      <c r="K26" s="144">
        <v>221</v>
      </c>
      <c r="L26" s="144"/>
      <c r="M26" s="141" t="s">
        <v>680</v>
      </c>
      <c r="N26" s="143"/>
      <c r="O26" s="143"/>
      <c r="P26" s="177"/>
      <c r="Q26" s="5"/>
      <c r="R26" s="5">
        <f t="shared" si="0"/>
        <v>7.3566607953599816E-2</v>
      </c>
      <c r="T26" s="5">
        <v>7.3566607953599816E-2</v>
      </c>
    </row>
    <row r="27" spans="2:20" ht="28.15" customHeight="1">
      <c r="B27" s="170" t="s">
        <v>589</v>
      </c>
      <c r="C27" s="45" t="s">
        <v>688</v>
      </c>
      <c r="D27" s="53">
        <v>716</v>
      </c>
      <c r="E27" s="106"/>
      <c r="F27" s="13">
        <v>2.3331968135193441E-2</v>
      </c>
      <c r="G27" s="53"/>
      <c r="H27" s="10">
        <v>9.3327872540773776E-3</v>
      </c>
      <c r="I27" s="10">
        <v>6.9995904405580319E-3</v>
      </c>
      <c r="J27" s="141" t="s">
        <v>638</v>
      </c>
      <c r="K27" s="144">
        <v>221</v>
      </c>
      <c r="L27" s="144"/>
      <c r="M27" s="141" t="s">
        <v>689</v>
      </c>
      <c r="N27" s="143"/>
      <c r="O27" s="143"/>
      <c r="P27" s="177"/>
      <c r="Q27" s="5"/>
      <c r="R27" s="5">
        <f t="shared" si="0"/>
        <v>0.44638721436252093</v>
      </c>
      <c r="T27" s="5">
        <v>0.44638721436252093</v>
      </c>
    </row>
    <row r="28" spans="2:20" ht="28.15" customHeight="1">
      <c r="B28" s="170" t="s">
        <v>589</v>
      </c>
      <c r="C28" s="45" t="s">
        <v>620</v>
      </c>
      <c r="D28" s="53">
        <v>103</v>
      </c>
      <c r="E28" s="106"/>
      <c r="F28" s="13">
        <v>3.3564144105096712E-3</v>
      </c>
      <c r="G28" s="53"/>
      <c r="H28" s="10">
        <v>1.3425657642038686E-3</v>
      </c>
      <c r="I28" s="10">
        <v>1.0069243231529013E-3</v>
      </c>
      <c r="J28" s="141" t="s">
        <v>621</v>
      </c>
      <c r="K28" s="141">
        <v>222</v>
      </c>
      <c r="L28" s="144"/>
      <c r="M28" s="141" t="s">
        <v>622</v>
      </c>
      <c r="N28" s="143"/>
      <c r="O28" s="143"/>
      <c r="P28" s="177"/>
      <c r="Q28" s="5"/>
      <c r="R28" s="5">
        <f t="shared" si="0"/>
        <v>6.4214920501871026E-2</v>
      </c>
      <c r="T28" s="5">
        <v>6.4214920501871026E-2</v>
      </c>
    </row>
    <row r="29" spans="2:20" ht="28.15" customHeight="1">
      <c r="B29" s="170" t="s">
        <v>589</v>
      </c>
      <c r="C29" s="45" t="s">
        <v>629</v>
      </c>
      <c r="D29" s="53">
        <v>73208</v>
      </c>
      <c r="E29" s="207">
        <v>47036.14</v>
      </c>
      <c r="F29" s="13">
        <v>1.5327454185509743</v>
      </c>
      <c r="G29" s="53"/>
      <c r="H29" s="10">
        <v>0.61309816742038981</v>
      </c>
      <c r="I29" s="10">
        <v>0.45982362556529227</v>
      </c>
      <c r="J29" s="141" t="s">
        <v>621</v>
      </c>
      <c r="K29" s="141">
        <v>222</v>
      </c>
      <c r="L29" s="141" t="s">
        <v>630</v>
      </c>
      <c r="M29" s="141" t="s">
        <v>631</v>
      </c>
      <c r="N29" s="143"/>
      <c r="O29" s="143">
        <v>1285</v>
      </c>
      <c r="P29" s="177">
        <v>0.64249999999999996</v>
      </c>
      <c r="Q29" s="5"/>
      <c r="R29" s="5">
        <f t="shared" si="0"/>
        <v>29.324485347717243</v>
      </c>
      <c r="T29" s="5">
        <v>29.324485347717243</v>
      </c>
    </row>
    <row r="30" spans="2:20" ht="28.15" customHeight="1">
      <c r="B30" s="170" t="s">
        <v>618</v>
      </c>
      <c r="C30" s="45" t="s">
        <v>807</v>
      </c>
      <c r="D30" s="53">
        <v>1477</v>
      </c>
      <c r="E30" s="106"/>
      <c r="F30" s="13">
        <v>4.8130330915755186E-2</v>
      </c>
      <c r="G30" s="53"/>
      <c r="H30" s="10">
        <v>1.9252132366302077E-2</v>
      </c>
      <c r="I30" s="10">
        <v>1.4439099274726554E-2</v>
      </c>
      <c r="J30" s="141" t="s">
        <v>621</v>
      </c>
      <c r="K30" s="152">
        <v>222</v>
      </c>
      <c r="L30" s="144"/>
      <c r="M30" s="141" t="s">
        <v>808</v>
      </c>
      <c r="N30" s="143"/>
      <c r="O30" s="143"/>
      <c r="P30" s="177"/>
      <c r="Q30" s="5"/>
      <c r="R30" s="5">
        <f t="shared" si="0"/>
        <v>0.92082949108022827</v>
      </c>
      <c r="T30" s="5">
        <v>0.92082949108022827</v>
      </c>
    </row>
    <row r="31" spans="2:20" ht="28.15" customHeight="1">
      <c r="B31" s="170" t="s">
        <v>838</v>
      </c>
      <c r="C31" s="45" t="s">
        <v>896</v>
      </c>
      <c r="D31" s="53">
        <v>23325</v>
      </c>
      <c r="E31" s="207">
        <v>15126.262499999999</v>
      </c>
      <c r="F31" s="13">
        <v>0.49291267409856354</v>
      </c>
      <c r="G31" s="53"/>
      <c r="H31" s="10">
        <v>0.32039323816406629</v>
      </c>
      <c r="I31" s="10">
        <v>0.17251943593449723</v>
      </c>
      <c r="J31" s="74" t="s">
        <v>621</v>
      </c>
      <c r="K31" s="141">
        <v>222</v>
      </c>
      <c r="L31" s="141" t="s">
        <v>897</v>
      </c>
      <c r="M31" s="141" t="s">
        <v>898</v>
      </c>
      <c r="N31" s="143"/>
      <c r="O31" s="143">
        <v>1297</v>
      </c>
      <c r="P31" s="177">
        <v>0.64849999999999997</v>
      </c>
      <c r="Q31" s="5"/>
      <c r="R31" s="5">
        <f t="shared" si="0"/>
        <v>15.32440858138729</v>
      </c>
      <c r="T31" s="5">
        <v>15.32440858138729</v>
      </c>
    </row>
    <row r="32" spans="2:20" ht="28.15" customHeight="1">
      <c r="B32" s="170" t="s">
        <v>589</v>
      </c>
      <c r="C32" s="45" t="s">
        <v>668</v>
      </c>
      <c r="D32" s="53">
        <v>1731</v>
      </c>
      <c r="E32" s="208"/>
      <c r="F32" s="13">
        <v>5.6407314025167389E-2</v>
      </c>
      <c r="G32" s="53"/>
      <c r="H32" s="10">
        <v>2.2562925610066956E-2</v>
      </c>
      <c r="I32" s="10">
        <v>1.6922194207550215E-2</v>
      </c>
      <c r="J32" s="74" t="s">
        <v>669</v>
      </c>
      <c r="K32" s="142">
        <v>227</v>
      </c>
      <c r="L32" s="141"/>
      <c r="M32" s="141" t="s">
        <v>670</v>
      </c>
      <c r="N32" s="143"/>
      <c r="O32" s="143"/>
      <c r="P32" s="180"/>
      <c r="Q32" s="5"/>
      <c r="R32" s="5">
        <f t="shared" si="0"/>
        <v>1.0791847319295025</v>
      </c>
      <c r="T32" s="5">
        <v>1.0791847319295025</v>
      </c>
    </row>
    <row r="33" spans="2:20" ht="28.15" customHeight="1">
      <c r="B33" s="170" t="s">
        <v>589</v>
      </c>
      <c r="C33" s="45" t="s">
        <v>773</v>
      </c>
      <c r="D33" s="53">
        <v>434</v>
      </c>
      <c r="E33" s="207"/>
      <c r="F33" s="13">
        <v>1.4142561690885409E-2</v>
      </c>
      <c r="G33" s="53"/>
      <c r="H33" s="10">
        <v>5.6570246763541637E-3</v>
      </c>
      <c r="I33" s="10">
        <v>4.2427685072656228E-3</v>
      </c>
      <c r="J33" s="141" t="s">
        <v>669</v>
      </c>
      <c r="K33" s="141">
        <v>227</v>
      </c>
      <c r="L33" s="141"/>
      <c r="M33" s="141" t="s">
        <v>774</v>
      </c>
      <c r="N33" s="143"/>
      <c r="O33" s="143"/>
      <c r="P33" s="177"/>
      <c r="Q33" s="5"/>
      <c r="R33" s="5">
        <f t="shared" si="0"/>
        <v>0.27057549027001965</v>
      </c>
      <c r="T33" s="5">
        <v>0.27057549027001965</v>
      </c>
    </row>
    <row r="34" spans="2:20" ht="28.15" customHeight="1">
      <c r="B34" s="174" t="s">
        <v>907</v>
      </c>
      <c r="C34" s="175" t="s">
        <v>908</v>
      </c>
      <c r="D34" s="53">
        <v>85029</v>
      </c>
      <c r="E34" s="99">
        <v>96167.798999999999</v>
      </c>
      <c r="F34" s="13">
        <v>3.1337765668990052</v>
      </c>
      <c r="G34" s="95"/>
      <c r="H34" s="10">
        <v>2.0369547684843536</v>
      </c>
      <c r="I34" s="10">
        <v>1.0968217984146518</v>
      </c>
      <c r="J34" s="141" t="s">
        <v>909</v>
      </c>
      <c r="K34" s="141">
        <v>231</v>
      </c>
      <c r="L34" s="179" t="s">
        <v>910</v>
      </c>
      <c r="M34" s="179" t="s">
        <v>910</v>
      </c>
      <c r="N34" s="180"/>
      <c r="O34" s="143">
        <v>2262</v>
      </c>
      <c r="P34" s="20">
        <v>1.131</v>
      </c>
      <c r="Q34" s="5"/>
      <c r="R34" s="5">
        <f t="shared" ref="R34:R65" si="1">H34*47.83</f>
        <v>97.42754657660663</v>
      </c>
      <c r="T34" s="5">
        <v>97.42754657660663</v>
      </c>
    </row>
    <row r="35" spans="2:20" ht="28.15" customHeight="1">
      <c r="B35" s="170" t="s">
        <v>907</v>
      </c>
      <c r="C35" s="45" t="s">
        <v>911</v>
      </c>
      <c r="D35" s="53">
        <v>10067</v>
      </c>
      <c r="E35" s="207">
        <v>8129.1025</v>
      </c>
      <c r="F35" s="13">
        <v>0.26489938617000192</v>
      </c>
      <c r="G35" s="53"/>
      <c r="H35" s="10">
        <v>0.17218460101050126</v>
      </c>
      <c r="I35" s="10">
        <v>9.2714785159500671E-2</v>
      </c>
      <c r="J35" s="141" t="s">
        <v>909</v>
      </c>
      <c r="K35" s="141">
        <v>231</v>
      </c>
      <c r="L35" s="141" t="s">
        <v>912</v>
      </c>
      <c r="M35" s="141" t="s">
        <v>913</v>
      </c>
      <c r="N35" s="143"/>
      <c r="O35" s="143">
        <v>1615</v>
      </c>
      <c r="P35" s="177">
        <v>0.8075</v>
      </c>
      <c r="Q35" s="5"/>
      <c r="R35" s="5">
        <f t="shared" si="1"/>
        <v>8.2355894663322751</v>
      </c>
      <c r="T35" s="5">
        <v>8.2355894663322751</v>
      </c>
    </row>
    <row r="36" spans="2:20" ht="28.15" customHeight="1">
      <c r="B36" s="170" t="s">
        <v>589</v>
      </c>
      <c r="C36" s="45" t="s">
        <v>634</v>
      </c>
      <c r="D36" s="53">
        <v>2</v>
      </c>
      <c r="E36" s="207"/>
      <c r="F36" s="13">
        <v>6.5173095349702357E-5</v>
      </c>
      <c r="G36" s="53"/>
      <c r="H36" s="10">
        <v>2.6069238139880944E-5</v>
      </c>
      <c r="I36" s="10">
        <v>1.9551928604910705E-5</v>
      </c>
      <c r="J36" s="141" t="s">
        <v>635</v>
      </c>
      <c r="K36" s="141">
        <v>233</v>
      </c>
      <c r="L36" s="141"/>
      <c r="M36" s="141" t="s">
        <v>636</v>
      </c>
      <c r="N36" s="143"/>
      <c r="O36" s="143"/>
      <c r="P36" s="177"/>
      <c r="Q36" s="5"/>
      <c r="R36" s="5">
        <f t="shared" si="1"/>
        <v>1.2468916602305054E-3</v>
      </c>
      <c r="T36" s="5">
        <v>1.2468916602305054E-3</v>
      </c>
    </row>
    <row r="37" spans="2:20" ht="28.15" customHeight="1">
      <c r="B37" s="174" t="s">
        <v>589</v>
      </c>
      <c r="C37" s="16" t="s">
        <v>671</v>
      </c>
      <c r="D37" s="53">
        <v>334</v>
      </c>
      <c r="E37" s="206"/>
      <c r="F37" s="13">
        <v>1.0883906923400292E-2</v>
      </c>
      <c r="G37" s="53"/>
      <c r="H37" s="10">
        <v>4.3535627693601173E-3</v>
      </c>
      <c r="I37" s="10">
        <v>3.2651720770200876E-3</v>
      </c>
      <c r="J37" s="180" t="s">
        <v>635</v>
      </c>
      <c r="K37" s="180">
        <v>233</v>
      </c>
      <c r="L37" s="180"/>
      <c r="M37" s="180" t="s">
        <v>672</v>
      </c>
      <c r="N37" s="180"/>
      <c r="O37" s="143"/>
      <c r="P37" s="20"/>
      <c r="Q37" s="5"/>
      <c r="R37" s="5">
        <f t="shared" si="1"/>
        <v>0.20823090725849441</v>
      </c>
      <c r="T37" s="5">
        <v>0.20823090725849441</v>
      </c>
    </row>
    <row r="38" spans="2:20" ht="28.15" customHeight="1">
      <c r="B38" s="170" t="s">
        <v>589</v>
      </c>
      <c r="C38" s="45" t="s">
        <v>686</v>
      </c>
      <c r="D38" s="53">
        <v>5415</v>
      </c>
      <c r="E38" s="106"/>
      <c r="F38" s="13">
        <v>0.1764561556593191</v>
      </c>
      <c r="G38" s="94"/>
      <c r="H38" s="10">
        <v>7.0582462263727649E-2</v>
      </c>
      <c r="I38" s="10">
        <v>5.2936846697795727E-2</v>
      </c>
      <c r="J38" s="141" t="s">
        <v>635</v>
      </c>
      <c r="K38" s="141">
        <v>233</v>
      </c>
      <c r="L38" s="144"/>
      <c r="M38" s="141" t="s">
        <v>687</v>
      </c>
      <c r="N38" s="148"/>
      <c r="O38" s="143"/>
      <c r="P38" s="180"/>
      <c r="Q38" s="5"/>
      <c r="R38" s="5">
        <f t="shared" si="1"/>
        <v>3.3759591700740934</v>
      </c>
      <c r="T38" s="5">
        <v>3.3759591700740934</v>
      </c>
    </row>
    <row r="39" spans="2:20" ht="28.15" customHeight="1">
      <c r="B39" s="170" t="s">
        <v>589</v>
      </c>
      <c r="C39" s="171" t="s">
        <v>692</v>
      </c>
      <c r="D39" s="53">
        <v>3939</v>
      </c>
      <c r="E39" s="206"/>
      <c r="F39" s="13">
        <v>0.12835841129123879</v>
      </c>
      <c r="G39" s="53"/>
      <c r="H39" s="10">
        <v>5.1343364516495515E-2</v>
      </c>
      <c r="I39" s="10">
        <v>3.8507523387371637E-2</v>
      </c>
      <c r="J39" s="176" t="s">
        <v>635</v>
      </c>
      <c r="K39" s="150">
        <v>233</v>
      </c>
      <c r="L39" s="209"/>
      <c r="M39" s="176" t="s">
        <v>693</v>
      </c>
      <c r="N39" s="110"/>
      <c r="O39" s="110"/>
      <c r="P39" s="110"/>
      <c r="Q39" s="5"/>
      <c r="R39" s="5">
        <f t="shared" si="1"/>
        <v>2.4557531248239806</v>
      </c>
      <c r="T39" s="5">
        <v>2.4557531248239806</v>
      </c>
    </row>
    <row r="40" spans="2:20" ht="28.15" customHeight="1">
      <c r="B40" s="170" t="s">
        <v>589</v>
      </c>
      <c r="C40" s="45" t="s">
        <v>723</v>
      </c>
      <c r="D40" s="53">
        <v>1270</v>
      </c>
      <c r="E40" s="99">
        <v>893.44500000000005</v>
      </c>
      <c r="F40" s="13">
        <v>2.9114288087357408E-2</v>
      </c>
      <c r="G40" s="53"/>
      <c r="H40" s="10">
        <v>1.1645715234942964E-2</v>
      </c>
      <c r="I40" s="10">
        <v>8.7342864262072214E-3</v>
      </c>
      <c r="J40" s="74" t="s">
        <v>724</v>
      </c>
      <c r="K40" s="142">
        <v>233</v>
      </c>
      <c r="L40" s="141"/>
      <c r="M40" s="141" t="s">
        <v>725</v>
      </c>
      <c r="N40" s="143"/>
      <c r="O40" s="143">
        <v>1407</v>
      </c>
      <c r="P40" s="180">
        <v>0.70350000000000001</v>
      </c>
      <c r="Q40" s="5"/>
      <c r="R40" s="5">
        <f t="shared" si="1"/>
        <v>0.55701455968732194</v>
      </c>
      <c r="T40" s="5">
        <v>0.55701455968732194</v>
      </c>
    </row>
    <row r="41" spans="2:20" ht="28.15" customHeight="1">
      <c r="B41" s="170" t="s">
        <v>838</v>
      </c>
      <c r="C41" s="45" t="s">
        <v>902</v>
      </c>
      <c r="D41" s="53">
        <v>111810</v>
      </c>
      <c r="E41" s="207">
        <v>81789.014999999999</v>
      </c>
      <c r="F41" s="13">
        <v>2.6652216365766179</v>
      </c>
      <c r="G41" s="53"/>
      <c r="H41" s="10">
        <v>1.7323940637748017</v>
      </c>
      <c r="I41" s="10">
        <v>0.93282757280181616</v>
      </c>
      <c r="J41" s="141" t="s">
        <v>635</v>
      </c>
      <c r="K41" s="141">
        <v>233</v>
      </c>
      <c r="L41" s="141" t="s">
        <v>903</v>
      </c>
      <c r="M41" s="141" t="s">
        <v>904</v>
      </c>
      <c r="N41" s="143"/>
      <c r="O41" s="143">
        <v>1463</v>
      </c>
      <c r="P41" s="177">
        <v>0.73150000000000004</v>
      </c>
      <c r="Q41" s="5"/>
      <c r="R41" s="5">
        <f t="shared" si="1"/>
        <v>82.860408070348754</v>
      </c>
      <c r="T41" s="5">
        <v>82.860408070348754</v>
      </c>
    </row>
    <row r="42" spans="2:20" ht="28.15" customHeight="1">
      <c r="B42" s="170" t="s">
        <v>914</v>
      </c>
      <c r="C42" s="45" t="s">
        <v>924</v>
      </c>
      <c r="D42" s="53">
        <v>26970</v>
      </c>
      <c r="E42" s="99">
        <v>11799.375</v>
      </c>
      <c r="F42" s="13">
        <v>0.38450089597094711</v>
      </c>
      <c r="G42" s="53"/>
      <c r="H42" s="10">
        <v>0.24992558238111562</v>
      </c>
      <c r="I42" s="10">
        <v>0.13457531358983149</v>
      </c>
      <c r="J42" s="150" t="s">
        <v>925</v>
      </c>
      <c r="K42" s="150">
        <v>246</v>
      </c>
      <c r="L42" s="144"/>
      <c r="M42" s="141" t="s">
        <v>926</v>
      </c>
      <c r="N42" s="143"/>
      <c r="O42" s="143">
        <v>875</v>
      </c>
      <c r="P42" s="180">
        <v>0.4375</v>
      </c>
      <c r="Q42" s="5"/>
      <c r="R42" s="5">
        <f t="shared" si="1"/>
        <v>11.953940605288759</v>
      </c>
      <c r="T42" s="5">
        <v>11.953940605288759</v>
      </c>
    </row>
    <row r="43" spans="2:20" ht="28.15" customHeight="1">
      <c r="B43" s="170" t="s">
        <v>589</v>
      </c>
      <c r="C43" s="45" t="s">
        <v>625</v>
      </c>
      <c r="D43" s="53">
        <v>10942</v>
      </c>
      <c r="E43" s="106"/>
      <c r="F43" s="13">
        <v>0.35656200465822158</v>
      </c>
      <c r="G43" s="53"/>
      <c r="H43" s="10">
        <v>0.14262480186328863</v>
      </c>
      <c r="I43" s="10">
        <v>0.10696860139746647</v>
      </c>
      <c r="J43" s="74" t="s">
        <v>626</v>
      </c>
      <c r="K43" s="141">
        <v>251</v>
      </c>
      <c r="L43" s="141"/>
      <c r="M43" s="141" t="s">
        <v>627</v>
      </c>
      <c r="N43" s="143"/>
      <c r="O43" s="143"/>
      <c r="P43" s="177"/>
      <c r="Q43" s="5"/>
      <c r="R43" s="5">
        <f t="shared" si="1"/>
        <v>6.8217442731210953</v>
      </c>
      <c r="T43" s="5">
        <v>6.8217442731210953</v>
      </c>
    </row>
    <row r="44" spans="2:20" ht="28.15" customHeight="1">
      <c r="B44" s="174" t="s">
        <v>782</v>
      </c>
      <c r="C44" s="110" t="s">
        <v>783</v>
      </c>
      <c r="D44" s="53">
        <v>36405</v>
      </c>
      <c r="E44" s="99">
        <v>25902.157500000001</v>
      </c>
      <c r="F44" s="13">
        <v>0.84406189025525391</v>
      </c>
      <c r="G44" s="53"/>
      <c r="H44" s="10">
        <v>0.33762475610210158</v>
      </c>
      <c r="I44" s="10">
        <v>0.25321856707657614</v>
      </c>
      <c r="J44" s="141" t="s">
        <v>626</v>
      </c>
      <c r="K44" s="180">
        <v>251</v>
      </c>
      <c r="L44" s="180"/>
      <c r="M44" s="180" t="s">
        <v>784</v>
      </c>
      <c r="N44" s="180"/>
      <c r="O44" s="143">
        <v>1423</v>
      </c>
      <c r="P44" s="20">
        <v>0.71150000000000002</v>
      </c>
      <c r="Q44" s="5"/>
      <c r="R44" s="5">
        <f t="shared" si="1"/>
        <v>16.148592084363518</v>
      </c>
      <c r="T44" s="5">
        <v>16.148592084363518</v>
      </c>
    </row>
    <row r="45" spans="2:20" ht="28.15" customHeight="1">
      <c r="B45" s="170" t="s">
        <v>589</v>
      </c>
      <c r="C45" s="45" t="s">
        <v>596</v>
      </c>
      <c r="D45" s="53">
        <v>527</v>
      </c>
      <c r="E45" s="206"/>
      <c r="F45" s="13">
        <v>1.7173110624646569E-2</v>
      </c>
      <c r="G45" s="53"/>
      <c r="H45" s="10">
        <v>6.8692442498586278E-3</v>
      </c>
      <c r="I45" s="10">
        <v>5.1519331873939702E-3</v>
      </c>
      <c r="J45" s="150" t="s">
        <v>597</v>
      </c>
      <c r="K45" s="150">
        <v>255</v>
      </c>
      <c r="L45" s="146"/>
      <c r="M45" s="146" t="s">
        <v>598</v>
      </c>
      <c r="N45" s="143"/>
      <c r="O45" s="143"/>
      <c r="P45" s="180"/>
      <c r="Q45" s="5"/>
      <c r="R45" s="5">
        <f t="shared" si="1"/>
        <v>0.32855595247073816</v>
      </c>
      <c r="T45" s="5">
        <v>0.32855595247073816</v>
      </c>
    </row>
    <row r="46" spans="2:20" ht="28.15" customHeight="1">
      <c r="B46" s="170" t="s">
        <v>589</v>
      </c>
      <c r="C46" s="45" t="s">
        <v>601</v>
      </c>
      <c r="D46" s="53">
        <v>38</v>
      </c>
      <c r="E46" s="106"/>
      <c r="F46" s="13">
        <v>1.2382888116443448E-3</v>
      </c>
      <c r="G46" s="53"/>
      <c r="H46" s="10">
        <v>4.9531552465773791E-4</v>
      </c>
      <c r="I46" s="10">
        <v>3.7148664349330343E-4</v>
      </c>
      <c r="J46" s="141" t="s">
        <v>602</v>
      </c>
      <c r="K46" s="144">
        <v>255</v>
      </c>
      <c r="L46" s="144"/>
      <c r="M46" s="141" t="s">
        <v>603</v>
      </c>
      <c r="N46" s="143"/>
      <c r="O46" s="143"/>
      <c r="P46" s="177"/>
      <c r="R46" s="5">
        <f t="shared" si="1"/>
        <v>2.3690941544379604E-2</v>
      </c>
      <c r="T46" s="5">
        <v>2.3690941544379604E-2</v>
      </c>
    </row>
    <row r="47" spans="2:20" ht="28.15" customHeight="1">
      <c r="B47" s="170" t="s">
        <v>838</v>
      </c>
      <c r="C47" s="45" t="s">
        <v>890</v>
      </c>
      <c r="D47" s="53">
        <v>1299</v>
      </c>
      <c r="E47" s="207">
        <v>789.14250000000004</v>
      </c>
      <c r="F47" s="13">
        <v>2.5715429698501248E-2</v>
      </c>
      <c r="G47" s="53"/>
      <c r="H47" s="10">
        <v>1.6715029304025811E-2</v>
      </c>
      <c r="I47" s="10">
        <v>9.0004003944754354E-3</v>
      </c>
      <c r="J47" s="141" t="s">
        <v>891</v>
      </c>
      <c r="K47" s="144">
        <v>258</v>
      </c>
      <c r="L47" s="144"/>
      <c r="M47" s="141" t="s">
        <v>892</v>
      </c>
      <c r="N47" s="143"/>
      <c r="O47" s="143">
        <v>1215</v>
      </c>
      <c r="P47" s="177">
        <v>0.60750000000000004</v>
      </c>
      <c r="R47" s="5">
        <f t="shared" si="1"/>
        <v>0.79947985161155455</v>
      </c>
      <c r="T47" s="5">
        <v>0.79947985161155455</v>
      </c>
    </row>
    <row r="48" spans="2:20" ht="28.15" customHeight="1">
      <c r="B48" s="170" t="s">
        <v>589</v>
      </c>
      <c r="C48" s="45" t="s">
        <v>650</v>
      </c>
      <c r="D48" s="53">
        <v>13595</v>
      </c>
      <c r="E48" s="106"/>
      <c r="F48" s="13">
        <v>0.44301411563960175</v>
      </c>
      <c r="G48" s="53"/>
      <c r="H48" s="10">
        <v>0.1772056462558407</v>
      </c>
      <c r="I48" s="10">
        <v>0.13290423469188051</v>
      </c>
      <c r="J48" s="146" t="s">
        <v>651</v>
      </c>
      <c r="K48" s="146">
        <v>261</v>
      </c>
      <c r="L48" s="146"/>
      <c r="M48" s="146" t="s">
        <v>652</v>
      </c>
      <c r="N48" s="143"/>
      <c r="O48" s="143"/>
      <c r="P48" s="177"/>
      <c r="R48" s="5">
        <f t="shared" si="1"/>
        <v>8.47574606041686</v>
      </c>
      <c r="T48" s="5">
        <v>8.47574606041686</v>
      </c>
    </row>
    <row r="49" spans="2:20" ht="28.15" customHeight="1">
      <c r="B49" s="174" t="s">
        <v>589</v>
      </c>
      <c r="C49" s="45" t="s">
        <v>677</v>
      </c>
      <c r="D49" s="53">
        <v>499</v>
      </c>
      <c r="E49" s="206"/>
      <c r="F49" s="13">
        <v>1.6260687289750737E-2</v>
      </c>
      <c r="G49" s="53"/>
      <c r="H49" s="10">
        <v>6.5042749159002948E-3</v>
      </c>
      <c r="I49" s="10">
        <v>4.8782061869252205E-3</v>
      </c>
      <c r="J49" s="188" t="s">
        <v>651</v>
      </c>
      <c r="K49" s="188">
        <v>261</v>
      </c>
      <c r="L49" s="141"/>
      <c r="M49" s="141" t="s">
        <v>678</v>
      </c>
      <c r="N49" s="143"/>
      <c r="O49" s="143"/>
      <c r="P49" s="20"/>
      <c r="R49" s="5">
        <f t="shared" si="1"/>
        <v>0.31109946922751108</v>
      </c>
      <c r="T49" s="5">
        <v>0.31109946922751108</v>
      </c>
    </row>
    <row r="50" spans="2:20" ht="28.15" customHeight="1">
      <c r="B50" s="170" t="s">
        <v>589</v>
      </c>
      <c r="C50" s="45" t="s">
        <v>737</v>
      </c>
      <c r="D50" s="53">
        <v>3112</v>
      </c>
      <c r="E50" s="106"/>
      <c r="F50" s="13">
        <v>0.10140933636413686</v>
      </c>
      <c r="G50" s="53"/>
      <c r="H50" s="10">
        <v>4.0563734545654748E-2</v>
      </c>
      <c r="I50" s="10">
        <v>3.0422800909241057E-2</v>
      </c>
      <c r="J50" s="141" t="s">
        <v>738</v>
      </c>
      <c r="K50" s="141">
        <v>261</v>
      </c>
      <c r="L50" s="144"/>
      <c r="M50" s="141" t="s">
        <v>739</v>
      </c>
      <c r="N50" s="143"/>
      <c r="O50" s="143"/>
      <c r="P50" s="177"/>
      <c r="R50" s="5">
        <f t="shared" si="1"/>
        <v>1.9401634233186664</v>
      </c>
      <c r="T50" s="5">
        <v>1.9401634233186664</v>
      </c>
    </row>
    <row r="51" spans="2:20" ht="28.15" customHeight="1">
      <c r="B51" s="174" t="s">
        <v>589</v>
      </c>
      <c r="C51" s="171" t="s">
        <v>766</v>
      </c>
      <c r="D51" s="53">
        <v>2280</v>
      </c>
      <c r="E51" s="206"/>
      <c r="F51" s="13">
        <v>7.4297328698660681E-2</v>
      </c>
      <c r="G51" s="53"/>
      <c r="H51" s="10">
        <v>2.9718931479464274E-2</v>
      </c>
      <c r="I51" s="10">
        <v>2.2289198609598205E-2</v>
      </c>
      <c r="J51" s="176" t="s">
        <v>651</v>
      </c>
      <c r="K51" s="151">
        <v>261</v>
      </c>
      <c r="L51" s="176"/>
      <c r="M51" s="176" t="s">
        <v>767</v>
      </c>
      <c r="N51" s="110"/>
      <c r="O51" s="143"/>
      <c r="P51" s="20"/>
      <c r="R51" s="5">
        <f t="shared" si="1"/>
        <v>1.4214564926627762</v>
      </c>
      <c r="T51" s="5">
        <v>1.4214564926627762</v>
      </c>
    </row>
    <row r="52" spans="2:20" ht="28.15" customHeight="1">
      <c r="B52" s="174" t="s">
        <v>589</v>
      </c>
      <c r="C52" s="45" t="s">
        <v>698</v>
      </c>
      <c r="D52" s="53">
        <v>182</v>
      </c>
      <c r="E52" s="206"/>
      <c r="F52" s="13">
        <v>5.9307516768229143E-3</v>
      </c>
      <c r="G52" s="53"/>
      <c r="H52" s="10">
        <v>2.3723006707291657E-3</v>
      </c>
      <c r="I52" s="10">
        <v>1.7792255030468743E-3</v>
      </c>
      <c r="J52" s="141" t="s">
        <v>699</v>
      </c>
      <c r="K52" s="141">
        <v>278</v>
      </c>
      <c r="L52" s="141"/>
      <c r="M52" s="141" t="s">
        <v>700</v>
      </c>
      <c r="N52" s="143"/>
      <c r="O52" s="143"/>
      <c r="P52" s="20"/>
      <c r="R52" s="5">
        <f t="shared" si="1"/>
        <v>0.113467141080976</v>
      </c>
      <c r="T52" s="5">
        <v>0.113467141080976</v>
      </c>
    </row>
    <row r="53" spans="2:20" ht="28.15" customHeight="1">
      <c r="B53" s="170" t="s">
        <v>838</v>
      </c>
      <c r="C53" s="45" t="s">
        <v>867</v>
      </c>
      <c r="D53" s="53">
        <v>411</v>
      </c>
      <c r="E53" s="207">
        <v>482.30849999999998</v>
      </c>
      <c r="F53" s="13">
        <v>1.5716768929235958E-2</v>
      </c>
      <c r="G53" s="53"/>
      <c r="H53" s="10">
        <v>1.0215899804003373E-2</v>
      </c>
      <c r="I53" s="10">
        <v>5.500869125232585E-3</v>
      </c>
      <c r="J53" s="141" t="s">
        <v>868</v>
      </c>
      <c r="K53" s="152">
        <v>285</v>
      </c>
      <c r="L53" s="144"/>
      <c r="M53" s="141" t="s">
        <v>869</v>
      </c>
      <c r="N53" s="143"/>
      <c r="O53" s="143">
        <v>2347</v>
      </c>
      <c r="P53" s="177">
        <v>1.1735</v>
      </c>
      <c r="R53" s="5">
        <f t="shared" si="1"/>
        <v>0.48862648762548133</v>
      </c>
      <c r="T53" s="5">
        <v>0.48862648762548133</v>
      </c>
    </row>
    <row r="54" spans="2:20" ht="28.15" customHeight="1">
      <c r="B54" s="170" t="s">
        <v>838</v>
      </c>
      <c r="C54" s="45" t="s">
        <v>905</v>
      </c>
      <c r="D54" s="53">
        <v>4653</v>
      </c>
      <c r="E54" s="207">
        <v>4643.6940000000004</v>
      </c>
      <c r="F54" s="13">
        <v>0.15132195591842038</v>
      </c>
      <c r="G54" s="94">
        <v>1000</v>
      </c>
      <c r="H54" s="10">
        <v>8.0983592713469736</v>
      </c>
      <c r="I54" s="10">
        <v>2.052962684571447</v>
      </c>
      <c r="J54" s="141" t="s">
        <v>868</v>
      </c>
      <c r="K54" s="141">
        <v>285</v>
      </c>
      <c r="L54" s="141" t="s">
        <v>905</v>
      </c>
      <c r="M54" s="141" t="s">
        <v>906</v>
      </c>
      <c r="N54" s="143"/>
      <c r="O54" s="143">
        <v>1996</v>
      </c>
      <c r="P54" s="177">
        <v>0.998</v>
      </c>
      <c r="R54" s="5">
        <f t="shared" si="1"/>
        <v>387.34452394852576</v>
      </c>
      <c r="T54" s="5">
        <v>387.34452394852576</v>
      </c>
    </row>
    <row r="55" spans="2:20" ht="28.15" customHeight="1">
      <c r="B55" s="170" t="s">
        <v>914</v>
      </c>
      <c r="C55" s="171" t="s">
        <v>927</v>
      </c>
      <c r="D55" s="53">
        <v>17426</v>
      </c>
      <c r="E55" s="99">
        <v>7789.4220000000005</v>
      </c>
      <c r="F55" s="13">
        <v>0.25383037136253461</v>
      </c>
      <c r="G55" s="53"/>
      <c r="H55" s="10">
        <v>0.16498974138564751</v>
      </c>
      <c r="I55" s="10">
        <v>8.8840629976887103E-2</v>
      </c>
      <c r="J55" s="176" t="s">
        <v>868</v>
      </c>
      <c r="K55" s="150">
        <v>285</v>
      </c>
      <c r="L55" s="176"/>
      <c r="M55" s="176" t="s">
        <v>928</v>
      </c>
      <c r="N55" s="110"/>
      <c r="O55" s="110">
        <v>894</v>
      </c>
      <c r="P55" s="110">
        <v>0.44700000000000001</v>
      </c>
      <c r="R55" s="5">
        <f t="shared" si="1"/>
        <v>7.8914593304755201</v>
      </c>
      <c r="T55" s="5">
        <v>7.8914593304755201</v>
      </c>
    </row>
    <row r="56" spans="2:20" ht="28.15" customHeight="1">
      <c r="B56" s="174" t="s">
        <v>914</v>
      </c>
      <c r="C56" s="45" t="s">
        <v>934</v>
      </c>
      <c r="D56" s="53">
        <v>3182</v>
      </c>
      <c r="E56" s="99">
        <v>3010.172</v>
      </c>
      <c r="F56" s="13">
        <v>9.8091113387502121E-2</v>
      </c>
      <c r="G56" s="53"/>
      <c r="H56" s="10">
        <v>6.375922370187638E-2</v>
      </c>
      <c r="I56" s="10">
        <v>3.4331889685625741E-2</v>
      </c>
      <c r="J56" s="188" t="s">
        <v>868</v>
      </c>
      <c r="K56" s="188">
        <v>285</v>
      </c>
      <c r="L56" s="144"/>
      <c r="M56" s="141" t="s">
        <v>935</v>
      </c>
      <c r="N56" s="143"/>
      <c r="O56" s="143">
        <v>1892</v>
      </c>
      <c r="P56" s="20">
        <v>0.94599999999999995</v>
      </c>
      <c r="R56" s="5">
        <f t="shared" si="1"/>
        <v>3.0496036696607471</v>
      </c>
      <c r="T56" s="5">
        <v>3.0496036696607471</v>
      </c>
    </row>
    <row r="57" spans="2:20" ht="28.15" customHeight="1">
      <c r="B57" s="170" t="s">
        <v>589</v>
      </c>
      <c r="C57" s="45" t="s">
        <v>645</v>
      </c>
      <c r="D57" s="53">
        <v>26040</v>
      </c>
      <c r="E57" s="207">
        <v>28396.62</v>
      </c>
      <c r="F57" s="13">
        <v>0.92534781143463241</v>
      </c>
      <c r="G57" s="53"/>
      <c r="H57" s="10">
        <v>0.37013912457385301</v>
      </c>
      <c r="I57" s="10">
        <v>0.2776043434303897</v>
      </c>
      <c r="J57" s="141" t="s">
        <v>646</v>
      </c>
      <c r="K57" s="144">
        <v>288</v>
      </c>
      <c r="L57" s="141" t="s">
        <v>647</v>
      </c>
      <c r="M57" s="141" t="s">
        <v>648</v>
      </c>
      <c r="N57" s="143"/>
      <c r="O57" s="143">
        <v>2181</v>
      </c>
      <c r="P57" s="141">
        <v>1.0905</v>
      </c>
      <c r="R57" s="5">
        <f t="shared" si="1"/>
        <v>17.703754328367388</v>
      </c>
      <c r="T57" s="5">
        <v>17.703754328367388</v>
      </c>
    </row>
    <row r="58" spans="2:20" ht="28.15" customHeight="1">
      <c r="B58" s="170" t="s">
        <v>589</v>
      </c>
      <c r="C58" s="45" t="s">
        <v>712</v>
      </c>
      <c r="D58" s="53">
        <v>10566</v>
      </c>
      <c r="E58" s="207">
        <v>11020.338</v>
      </c>
      <c r="F58" s="13">
        <v>0.35911476962997402</v>
      </c>
      <c r="G58" s="53"/>
      <c r="H58" s="10">
        <v>0.14364590785198961</v>
      </c>
      <c r="I58" s="10">
        <v>0.10773443088899221</v>
      </c>
      <c r="J58" s="141" t="s">
        <v>646</v>
      </c>
      <c r="K58" s="141">
        <v>288</v>
      </c>
      <c r="L58" s="141" t="s">
        <v>713</v>
      </c>
      <c r="M58" s="141" t="s">
        <v>714</v>
      </c>
      <c r="N58" s="143"/>
      <c r="O58" s="143">
        <v>2086</v>
      </c>
      <c r="P58" s="177">
        <v>1.0429999999999999</v>
      </c>
      <c r="R58" s="5">
        <f t="shared" si="1"/>
        <v>6.8705837725606624</v>
      </c>
      <c r="T58" s="5">
        <v>6.8705837725606624</v>
      </c>
    </row>
    <row r="59" spans="2:20" ht="28.15" customHeight="1">
      <c r="B59" s="170" t="s">
        <v>838</v>
      </c>
      <c r="C59" s="45" t="s">
        <v>879</v>
      </c>
      <c r="D59" s="53">
        <v>50169</v>
      </c>
      <c r="E59" s="207">
        <v>52577.112000000001</v>
      </c>
      <c r="F59" s="13">
        <v>1.7133065667939897</v>
      </c>
      <c r="G59" s="53"/>
      <c r="H59" s="10">
        <v>1.1136492684160935</v>
      </c>
      <c r="I59" s="10">
        <v>0.59965729837789639</v>
      </c>
      <c r="J59" s="141" t="s">
        <v>646</v>
      </c>
      <c r="K59" s="144">
        <v>288</v>
      </c>
      <c r="L59" s="144" t="s">
        <v>880</v>
      </c>
      <c r="M59" s="141" t="s">
        <v>881</v>
      </c>
      <c r="N59" s="143"/>
      <c r="O59" s="143">
        <v>2096</v>
      </c>
      <c r="P59" s="177">
        <v>1.048</v>
      </c>
      <c r="R59" s="5">
        <f t="shared" si="1"/>
        <v>53.26584450834175</v>
      </c>
      <c r="T59" s="5">
        <v>53.26584450834175</v>
      </c>
    </row>
    <row r="60" spans="2:20" ht="28.15" customHeight="1">
      <c r="B60" s="170" t="s">
        <v>914</v>
      </c>
      <c r="C60" s="45" t="s">
        <v>918</v>
      </c>
      <c r="D60" s="53">
        <v>21544</v>
      </c>
      <c r="E60" s="207">
        <v>13863.563999999998</v>
      </c>
      <c r="F60" s="13">
        <v>0.4517656892293504</v>
      </c>
      <c r="G60" s="53"/>
      <c r="H60" s="10">
        <v>0.29364769799907775</v>
      </c>
      <c r="I60" s="10">
        <v>0.15811799123027262</v>
      </c>
      <c r="J60" s="141" t="s">
        <v>646</v>
      </c>
      <c r="K60" s="144">
        <v>288</v>
      </c>
      <c r="L60" s="144" t="s">
        <v>918</v>
      </c>
      <c r="M60" s="141" t="s">
        <v>919</v>
      </c>
      <c r="N60" s="143"/>
      <c r="O60" s="143">
        <v>1287</v>
      </c>
      <c r="P60" s="177">
        <v>0.64349999999999996</v>
      </c>
      <c r="R60" s="5">
        <f t="shared" si="1"/>
        <v>14.045169395295888</v>
      </c>
      <c r="T60" s="5">
        <v>14.045169395295888</v>
      </c>
    </row>
    <row r="61" spans="2:20" ht="28.15" customHeight="1">
      <c r="B61" s="170" t="s">
        <v>589</v>
      </c>
      <c r="C61" s="45" t="s">
        <v>726</v>
      </c>
      <c r="D61" s="53">
        <v>14514</v>
      </c>
      <c r="E61" s="99">
        <v>10965.326999999999</v>
      </c>
      <c r="F61" s="13">
        <v>0.35732215105583282</v>
      </c>
      <c r="G61" s="53"/>
      <c r="H61" s="10">
        <v>0.14292886042233313</v>
      </c>
      <c r="I61" s="10">
        <v>0.10719664531674984</v>
      </c>
      <c r="J61" s="141" t="s">
        <v>727</v>
      </c>
      <c r="K61" s="150">
        <v>300</v>
      </c>
      <c r="L61" s="180" t="s">
        <v>728</v>
      </c>
      <c r="M61" s="141" t="s">
        <v>729</v>
      </c>
      <c r="N61" s="143"/>
      <c r="O61" s="143">
        <v>1511</v>
      </c>
      <c r="P61" s="180">
        <v>0.75549999999999995</v>
      </c>
      <c r="R61" s="5">
        <f t="shared" si="1"/>
        <v>6.8362873940001938</v>
      </c>
      <c r="T61" s="5">
        <v>6.8362873940001938</v>
      </c>
    </row>
    <row r="62" spans="2:20" ht="28.15" customHeight="1">
      <c r="B62" s="174" t="s">
        <v>589</v>
      </c>
      <c r="C62" s="45" t="s">
        <v>771</v>
      </c>
      <c r="D62" s="53">
        <v>211</v>
      </c>
      <c r="E62" s="206"/>
      <c r="F62" s="13">
        <v>6.8757615593935976E-3</v>
      </c>
      <c r="G62" s="53"/>
      <c r="H62" s="10">
        <v>2.7503046237574392E-3</v>
      </c>
      <c r="I62" s="10">
        <v>2.0627284678180792E-3</v>
      </c>
      <c r="J62" s="141" t="s">
        <v>727</v>
      </c>
      <c r="K62" s="159">
        <v>300</v>
      </c>
      <c r="L62" s="144"/>
      <c r="M62" s="141" t="s">
        <v>772</v>
      </c>
      <c r="N62" s="143"/>
      <c r="O62" s="143"/>
      <c r="P62" s="20"/>
      <c r="R62" s="5">
        <f t="shared" si="1"/>
        <v>0.13154707015431832</v>
      </c>
      <c r="T62" s="5">
        <v>0.13154707015431832</v>
      </c>
    </row>
    <row r="63" spans="2:20" ht="28.15" customHeight="1">
      <c r="B63" s="170" t="s">
        <v>838</v>
      </c>
      <c r="C63" s="45" t="s">
        <v>877</v>
      </c>
      <c r="D63" s="53">
        <v>16012</v>
      </c>
      <c r="E63" s="207">
        <v>11856.886</v>
      </c>
      <c r="F63" s="13">
        <v>0.38637498091427547</v>
      </c>
      <c r="G63" s="53"/>
      <c r="H63" s="10">
        <v>0.25114373759427905</v>
      </c>
      <c r="I63" s="10">
        <v>0.13523124331999639</v>
      </c>
      <c r="J63" s="141" t="s">
        <v>731</v>
      </c>
      <c r="K63" s="144">
        <v>218</v>
      </c>
      <c r="L63" s="144"/>
      <c r="M63" s="141" t="s">
        <v>878</v>
      </c>
      <c r="N63" s="143"/>
      <c r="O63" s="143">
        <v>1481</v>
      </c>
      <c r="P63" s="177">
        <v>0.74050000000000005</v>
      </c>
      <c r="R63" s="5">
        <f t="shared" si="1"/>
        <v>12.012204969134366</v>
      </c>
      <c r="T63" s="5">
        <v>12.012204969134366</v>
      </c>
    </row>
    <row r="64" spans="2:20" ht="28.15" customHeight="1">
      <c r="B64" s="174" t="s">
        <v>589</v>
      </c>
      <c r="C64" s="195" t="s">
        <v>742</v>
      </c>
      <c r="D64" s="20">
        <v>26</v>
      </c>
      <c r="E64" s="206"/>
      <c r="F64" s="13">
        <v>8.4725023954613057E-4</v>
      </c>
      <c r="G64" s="53"/>
      <c r="H64" s="10">
        <v>3.3890009581845224E-4</v>
      </c>
      <c r="I64" s="10">
        <v>2.5417507186383914E-4</v>
      </c>
      <c r="J64" s="146" t="s">
        <v>743</v>
      </c>
      <c r="K64" s="144">
        <v>317</v>
      </c>
      <c r="L64" s="138"/>
      <c r="M64" s="141" t="s">
        <v>744</v>
      </c>
      <c r="N64" s="20"/>
      <c r="O64" s="143"/>
      <c r="P64" s="20"/>
      <c r="R64" s="5">
        <f t="shared" si="1"/>
        <v>1.620959158299657E-2</v>
      </c>
      <c r="T64" s="5">
        <v>1.620959158299657E-2</v>
      </c>
    </row>
    <row r="65" spans="2:20" ht="28.15" customHeight="1">
      <c r="B65" s="170" t="s">
        <v>838</v>
      </c>
      <c r="C65" s="45" t="s">
        <v>862</v>
      </c>
      <c r="D65" s="53">
        <v>347</v>
      </c>
      <c r="E65" s="207">
        <v>235.26600000000002</v>
      </c>
      <c r="F65" s="13">
        <v>7.6665067252715373E-3</v>
      </c>
      <c r="G65" s="53"/>
      <c r="H65" s="10">
        <v>4.9832293714264994E-3</v>
      </c>
      <c r="I65" s="10">
        <v>2.6832773538450379E-3</v>
      </c>
      <c r="J65" s="141" t="s">
        <v>863</v>
      </c>
      <c r="K65" s="152">
        <v>323</v>
      </c>
      <c r="L65" s="144"/>
      <c r="M65" s="141" t="s">
        <v>864</v>
      </c>
      <c r="N65" s="143"/>
      <c r="O65" s="143">
        <v>1356</v>
      </c>
      <c r="P65" s="177">
        <v>0.67800000000000005</v>
      </c>
      <c r="R65" s="5">
        <f t="shared" si="1"/>
        <v>0.23834786083532947</v>
      </c>
      <c r="T65" s="5">
        <v>0.23834786083532947</v>
      </c>
    </row>
    <row r="66" spans="2:20" ht="28.15" customHeight="1">
      <c r="B66" s="174" t="s">
        <v>589</v>
      </c>
      <c r="C66" s="45" t="s">
        <v>768</v>
      </c>
      <c r="D66" s="53">
        <v>35903</v>
      </c>
      <c r="E66" s="99">
        <v>28632.642499999998</v>
      </c>
      <c r="F66" s="13">
        <v>0.93303896988321988</v>
      </c>
      <c r="G66" s="94"/>
      <c r="H66" s="10">
        <v>0.37321558795328796</v>
      </c>
      <c r="I66" s="10">
        <v>0.27991169096496593</v>
      </c>
      <c r="J66" s="141" t="s">
        <v>769</v>
      </c>
      <c r="K66" s="188">
        <v>339</v>
      </c>
      <c r="L66" s="144"/>
      <c r="M66" s="141" t="s">
        <v>770</v>
      </c>
      <c r="N66" s="143"/>
      <c r="O66" s="143">
        <v>1595</v>
      </c>
      <c r="P66" s="20">
        <v>0.79749999999999999</v>
      </c>
      <c r="R66" s="5">
        <f t="shared" ref="R66:R97" si="2">H66*47.83</f>
        <v>17.850901571805764</v>
      </c>
      <c r="S66" s="144" t="s">
        <v>553</v>
      </c>
      <c r="T66" s="5">
        <v>17.850901571805764</v>
      </c>
    </row>
    <row r="67" spans="2:20" ht="28.15" customHeight="1">
      <c r="B67" s="174" t="s">
        <v>914</v>
      </c>
      <c r="C67" s="45" t="s">
        <v>932</v>
      </c>
      <c r="D67" s="53">
        <v>1246</v>
      </c>
      <c r="E67" s="99">
        <v>1878.345</v>
      </c>
      <c r="F67" s="13">
        <v>6.1208778892318336E-2</v>
      </c>
      <c r="G67" s="53"/>
      <c r="H67" s="10">
        <v>3.9785706280006918E-2</v>
      </c>
      <c r="I67" s="10">
        <v>2.1423072612311415E-2</v>
      </c>
      <c r="J67" s="188" t="s">
        <v>769</v>
      </c>
      <c r="K67" s="188">
        <v>339</v>
      </c>
      <c r="L67" s="141"/>
      <c r="M67" s="141" t="s">
        <v>933</v>
      </c>
      <c r="N67" s="143"/>
      <c r="O67" s="143">
        <v>3015</v>
      </c>
      <c r="P67" s="20">
        <v>1.5075000000000001</v>
      </c>
      <c r="R67" s="5">
        <f t="shared" si="2"/>
        <v>1.9029503313727307</v>
      </c>
      <c r="S67" s="5">
        <f>SUM(H67:H70)</f>
        <v>0.21675987480910303</v>
      </c>
      <c r="T67" s="5">
        <v>1.9029503313727307</v>
      </c>
    </row>
    <row r="68" spans="2:20" ht="28.15" customHeight="1">
      <c r="B68" s="174" t="s">
        <v>914</v>
      </c>
      <c r="C68" s="45" t="s">
        <v>939</v>
      </c>
      <c r="D68" s="53">
        <v>10473</v>
      </c>
      <c r="E68" s="99">
        <v>7781.4390000000003</v>
      </c>
      <c r="F68" s="13">
        <v>0.2535702329524463</v>
      </c>
      <c r="G68" s="94"/>
      <c r="H68" s="10">
        <v>0.16482065141909011</v>
      </c>
      <c r="I68" s="10">
        <v>8.87495815333562E-2</v>
      </c>
      <c r="J68" s="141" t="s">
        <v>940</v>
      </c>
      <c r="K68" s="188">
        <v>361</v>
      </c>
      <c r="L68" s="144" t="s">
        <v>941</v>
      </c>
      <c r="M68" s="141" t="s">
        <v>942</v>
      </c>
      <c r="N68" s="143"/>
      <c r="O68" s="143">
        <v>1486</v>
      </c>
      <c r="P68" s="20">
        <v>0.74299999999999999</v>
      </c>
      <c r="R68" s="5">
        <f t="shared" si="2"/>
        <v>7.8833717573750794</v>
      </c>
      <c r="T68" s="5">
        <v>7.8833717573750794</v>
      </c>
    </row>
    <row r="69" spans="2:20" ht="28.15" customHeight="1">
      <c r="B69" s="174" t="s">
        <v>914</v>
      </c>
      <c r="C69" s="45" t="s">
        <v>915</v>
      </c>
      <c r="D69" s="53">
        <v>301</v>
      </c>
      <c r="E69" s="99">
        <v>258.70949999999999</v>
      </c>
      <c r="F69" s="13">
        <v>8.4304494556869097E-3</v>
      </c>
      <c r="G69" s="53"/>
      <c r="H69" s="10">
        <v>5.4797921461964914E-3</v>
      </c>
      <c r="I69" s="10">
        <v>2.9506573094904183E-3</v>
      </c>
      <c r="J69" s="141" t="s">
        <v>916</v>
      </c>
      <c r="K69" s="141">
        <v>364</v>
      </c>
      <c r="L69" s="141"/>
      <c r="M69" s="141" t="s">
        <v>917</v>
      </c>
      <c r="N69" s="143"/>
      <c r="O69" s="143">
        <v>1719</v>
      </c>
      <c r="P69" s="20">
        <v>0.85950000000000004</v>
      </c>
      <c r="R69" s="5">
        <f t="shared" si="2"/>
        <v>0.26209845835257817</v>
      </c>
      <c r="T69" s="5">
        <v>0.26209845835257817</v>
      </c>
    </row>
    <row r="70" spans="2:20" ht="28.15" customHeight="1">
      <c r="B70" s="170" t="s">
        <v>618</v>
      </c>
      <c r="C70" s="45" t="s">
        <v>801</v>
      </c>
      <c r="D70" s="53">
        <v>512</v>
      </c>
      <c r="E70" s="206"/>
      <c r="F70" s="13">
        <v>1.6684312409523804E-2</v>
      </c>
      <c r="G70" s="53"/>
      <c r="H70" s="10">
        <v>6.6737249638095216E-3</v>
      </c>
      <c r="I70" s="10">
        <v>5.0052937228571405E-3</v>
      </c>
      <c r="J70" s="141" t="s">
        <v>794</v>
      </c>
      <c r="K70" s="144" t="s">
        <v>553</v>
      </c>
      <c r="L70" s="144"/>
      <c r="M70" s="141" t="s">
        <v>802</v>
      </c>
      <c r="N70" s="143"/>
      <c r="O70" s="143"/>
      <c r="P70" s="180"/>
      <c r="R70" s="5">
        <f t="shared" si="2"/>
        <v>0.31920426501900939</v>
      </c>
      <c r="T70" s="5">
        <v>0.31920426501900939</v>
      </c>
    </row>
    <row r="71" spans="2:20" ht="28.15" customHeight="1">
      <c r="B71" s="173" t="s">
        <v>618</v>
      </c>
      <c r="C71" s="45" t="s">
        <v>841</v>
      </c>
      <c r="D71" s="53">
        <v>41794</v>
      </c>
      <c r="E71" s="99">
        <v>31052.941999999999</v>
      </c>
      <c r="F71" s="13">
        <v>1.0119081749273884</v>
      </c>
      <c r="G71" s="97"/>
      <c r="H71" s="10">
        <v>0.40476326997095535</v>
      </c>
      <c r="I71" s="10">
        <v>0.30357245247821651</v>
      </c>
      <c r="J71" s="142" t="s">
        <v>794</v>
      </c>
      <c r="K71" s="144" t="s">
        <v>553</v>
      </c>
      <c r="L71" s="144" t="s">
        <v>842</v>
      </c>
      <c r="M71" s="141" t="s">
        <v>843</v>
      </c>
      <c r="N71" s="143"/>
      <c r="O71" s="143">
        <v>1486</v>
      </c>
      <c r="P71" s="20">
        <v>0.74299999999999999</v>
      </c>
      <c r="R71" s="5">
        <f t="shared" si="2"/>
        <v>19.359827202710793</v>
      </c>
      <c r="T71" s="5">
        <v>19.359827202710793</v>
      </c>
    </row>
    <row r="72" spans="2:20" ht="28.15" customHeight="1">
      <c r="B72" s="172" t="s">
        <v>847</v>
      </c>
      <c r="C72" s="45" t="s">
        <v>848</v>
      </c>
      <c r="D72" s="53">
        <v>108550</v>
      </c>
      <c r="E72" s="207">
        <v>76147.824999999997</v>
      </c>
      <c r="F72" s="13">
        <v>2.481394729698724</v>
      </c>
      <c r="G72" s="53"/>
      <c r="H72" s="10">
        <v>1.6129065743041706</v>
      </c>
      <c r="I72" s="10">
        <v>0.86848815539455337</v>
      </c>
      <c r="J72" s="141" t="s">
        <v>794</v>
      </c>
      <c r="K72" s="144" t="s">
        <v>553</v>
      </c>
      <c r="L72" s="144" t="s">
        <v>849</v>
      </c>
      <c r="M72" s="141" t="s">
        <v>850</v>
      </c>
      <c r="N72" s="143"/>
      <c r="O72" s="143">
        <v>1403</v>
      </c>
      <c r="P72" s="177">
        <v>0.70150000000000001</v>
      </c>
      <c r="R72" s="5">
        <f t="shared" si="2"/>
        <v>77.145321448968474</v>
      </c>
      <c r="S72" s="5"/>
      <c r="T72" s="5">
        <v>77.145321448968474</v>
      </c>
    </row>
    <row r="73" spans="2:20" ht="28.15" customHeight="1">
      <c r="B73" s="170" t="s">
        <v>847</v>
      </c>
      <c r="C73" s="45" t="s">
        <v>851</v>
      </c>
      <c r="D73" s="53">
        <v>65401</v>
      </c>
      <c r="E73" s="207">
        <v>28187.830999999998</v>
      </c>
      <c r="F73" s="13">
        <v>0.91854409873214782</v>
      </c>
      <c r="G73" s="53"/>
      <c r="H73" s="10">
        <v>0.59705366417589611</v>
      </c>
      <c r="I73" s="10">
        <v>0.3214904345562517</v>
      </c>
      <c r="J73" s="141" t="s">
        <v>794</v>
      </c>
      <c r="K73" s="142" t="s">
        <v>553</v>
      </c>
      <c r="L73" s="141" t="s">
        <v>852</v>
      </c>
      <c r="M73" s="141" t="s">
        <v>853</v>
      </c>
      <c r="N73" s="143"/>
      <c r="O73" s="143">
        <v>862</v>
      </c>
      <c r="P73" s="177">
        <v>0.43099999999999999</v>
      </c>
      <c r="R73" s="5">
        <f t="shared" si="2"/>
        <v>28.55707675753311</v>
      </c>
      <c r="T73" s="5">
        <v>28.55707675753311</v>
      </c>
    </row>
    <row r="74" spans="2:20" ht="28.15" customHeight="1">
      <c r="B74" s="170" t="s">
        <v>775</v>
      </c>
      <c r="C74" s="45" t="s">
        <v>776</v>
      </c>
      <c r="D74" s="53">
        <v>486997</v>
      </c>
      <c r="E74" s="106"/>
      <c r="F74" s="13">
        <v>15.869550958009498</v>
      </c>
      <c r="G74" s="53"/>
      <c r="H74" s="10">
        <v>6.3478203832037998</v>
      </c>
      <c r="I74" s="10">
        <v>4.760865287402849</v>
      </c>
      <c r="J74" s="141" t="s">
        <v>777</v>
      </c>
      <c r="K74" s="141" t="s">
        <v>777</v>
      </c>
      <c r="L74" s="141"/>
      <c r="M74" s="141" t="s">
        <v>778</v>
      </c>
      <c r="N74" s="143"/>
      <c r="O74" s="143"/>
      <c r="P74" s="177"/>
      <c r="R74" s="5">
        <f t="shared" si="2"/>
        <v>303.61624892863773</v>
      </c>
      <c r="T74" s="5">
        <v>303.61624892863773</v>
      </c>
    </row>
    <row r="75" spans="2:20" ht="28.15" customHeight="1">
      <c r="B75" s="170" t="s">
        <v>775</v>
      </c>
      <c r="C75" s="45" t="s">
        <v>779</v>
      </c>
      <c r="D75" s="53">
        <v>11751</v>
      </c>
      <c r="E75" s="106"/>
      <c r="F75" s="13">
        <v>0.38292452172717617</v>
      </c>
      <c r="G75" s="53"/>
      <c r="H75" s="10">
        <v>0.15316980869087049</v>
      </c>
      <c r="I75" s="10">
        <v>0.11487735651815284</v>
      </c>
      <c r="J75" s="146" t="s">
        <v>777</v>
      </c>
      <c r="K75" s="141" t="s">
        <v>777</v>
      </c>
      <c r="L75" s="146" t="s">
        <v>780</v>
      </c>
      <c r="M75" s="146" t="s">
        <v>781</v>
      </c>
      <c r="N75" s="143"/>
      <c r="O75" s="143"/>
      <c r="P75" s="177"/>
      <c r="R75" s="5">
        <f t="shared" si="2"/>
        <v>7.3261119496843357</v>
      </c>
      <c r="S75" s="5"/>
      <c r="T75" s="5">
        <v>7.3261119496843357</v>
      </c>
    </row>
    <row r="76" spans="2:20" ht="28.15" customHeight="1">
      <c r="B76" s="170" t="s">
        <v>589</v>
      </c>
      <c r="C76" s="45" t="s">
        <v>590</v>
      </c>
      <c r="D76" s="53">
        <v>317</v>
      </c>
      <c r="E76" s="106"/>
      <c r="F76" s="13">
        <v>1.0329935612927823E-2</v>
      </c>
      <c r="G76" s="53"/>
      <c r="H76" s="10">
        <v>4.1319742451711291E-3</v>
      </c>
      <c r="I76" s="10">
        <v>3.0989806838783471E-3</v>
      </c>
      <c r="J76" s="141" t="s">
        <v>591</v>
      </c>
      <c r="K76" s="150" t="s">
        <v>592</v>
      </c>
      <c r="L76" s="144"/>
      <c r="M76" s="141" t="s">
        <v>593</v>
      </c>
      <c r="N76" s="143"/>
      <c r="O76" s="143"/>
      <c r="P76" s="177"/>
      <c r="R76" s="5">
        <f t="shared" si="2"/>
        <v>0.19763232814653509</v>
      </c>
      <c r="T76" s="5">
        <v>0.19763232814653509</v>
      </c>
    </row>
    <row r="77" spans="2:20" ht="28.15" customHeight="1">
      <c r="B77" s="170" t="s">
        <v>589</v>
      </c>
      <c r="C77" s="45" t="s">
        <v>763</v>
      </c>
      <c r="D77" s="53">
        <v>45996</v>
      </c>
      <c r="E77" s="106"/>
      <c r="F77" s="13">
        <v>1.4988508468524546</v>
      </c>
      <c r="G77" s="53"/>
      <c r="H77" s="10">
        <v>0.59954033874098189</v>
      </c>
      <c r="I77" s="10">
        <v>0.44965525405573636</v>
      </c>
      <c r="J77" s="146" t="s">
        <v>764</v>
      </c>
      <c r="K77" s="150" t="s">
        <v>592</v>
      </c>
      <c r="L77" s="146"/>
      <c r="M77" s="146" t="s">
        <v>765</v>
      </c>
      <c r="N77" s="143"/>
      <c r="O77" s="143"/>
      <c r="P77" s="180"/>
      <c r="R77" s="5">
        <f t="shared" si="2"/>
        <v>28.676014401981163</v>
      </c>
      <c r="T77" s="5">
        <v>28.676014401981163</v>
      </c>
    </row>
    <row r="78" spans="2:20" ht="28.15" customHeight="1">
      <c r="B78" s="170" t="s">
        <v>618</v>
      </c>
      <c r="C78" s="46">
        <v>0.2</v>
      </c>
      <c r="D78" s="53">
        <v>46</v>
      </c>
      <c r="E78" s="99"/>
      <c r="F78" s="13">
        <v>1.4989811930431541E-3</v>
      </c>
      <c r="G78" s="53"/>
      <c r="H78" s="10">
        <v>5.9959247721726172E-4</v>
      </c>
      <c r="I78" s="10">
        <v>4.4969435791294618E-4</v>
      </c>
      <c r="J78" s="180" t="s">
        <v>785</v>
      </c>
      <c r="K78" s="180" t="s">
        <v>592</v>
      </c>
      <c r="L78" s="144"/>
      <c r="M78" s="156" t="s">
        <v>786</v>
      </c>
      <c r="N78" s="143"/>
      <c r="O78" s="143"/>
      <c r="P78" s="180"/>
      <c r="R78" s="5">
        <f t="shared" si="2"/>
        <v>2.8678508185301627E-2</v>
      </c>
      <c r="S78" s="5"/>
      <c r="T78" s="5">
        <v>2.8678508185301627E-2</v>
      </c>
    </row>
    <row r="79" spans="2:20" ht="28.15" customHeight="1">
      <c r="B79" s="173" t="s">
        <v>618</v>
      </c>
      <c r="C79" s="45" t="s">
        <v>787</v>
      </c>
      <c r="D79" s="53">
        <v>412</v>
      </c>
      <c r="E79" s="206"/>
      <c r="F79" s="13">
        <v>1.3425657642038685E-2</v>
      </c>
      <c r="G79" s="53"/>
      <c r="H79" s="10">
        <v>5.3702630568154743E-3</v>
      </c>
      <c r="I79" s="10">
        <v>4.0276972926116053E-3</v>
      </c>
      <c r="J79" s="141" t="s">
        <v>785</v>
      </c>
      <c r="K79" s="144" t="s">
        <v>592</v>
      </c>
      <c r="L79" s="144"/>
      <c r="M79" s="141" t="s">
        <v>788</v>
      </c>
      <c r="N79" s="143"/>
      <c r="O79" s="143"/>
      <c r="P79" s="20"/>
      <c r="R79" s="5">
        <f t="shared" si="2"/>
        <v>0.2568596820074841</v>
      </c>
      <c r="T79" s="5">
        <v>0.2568596820074841</v>
      </c>
    </row>
    <row r="80" spans="2:20" ht="28.15" customHeight="1">
      <c r="B80" s="170" t="s">
        <v>618</v>
      </c>
      <c r="C80" s="45" t="s">
        <v>789</v>
      </c>
      <c r="D80" s="53">
        <v>1333</v>
      </c>
      <c r="E80" s="106"/>
      <c r="F80" s="13">
        <v>4.3437868050576617E-2</v>
      </c>
      <c r="G80" s="53"/>
      <c r="H80" s="10">
        <v>1.7375147220230647E-2</v>
      </c>
      <c r="I80" s="10">
        <v>1.3031360415172985E-2</v>
      </c>
      <c r="J80" s="141" t="s">
        <v>785</v>
      </c>
      <c r="K80" s="141" t="s">
        <v>592</v>
      </c>
      <c r="L80" s="141"/>
      <c r="M80" s="141" t="s">
        <v>790</v>
      </c>
      <c r="N80" s="143"/>
      <c r="O80" s="143"/>
      <c r="P80" s="177"/>
      <c r="R80" s="5">
        <f t="shared" si="2"/>
        <v>0.83105329154363183</v>
      </c>
      <c r="T80" s="5">
        <v>0.83105329154363183</v>
      </c>
    </row>
    <row r="81" spans="2:20" ht="28.15" customHeight="1">
      <c r="B81" s="170" t="s">
        <v>618</v>
      </c>
      <c r="C81" s="45" t="s">
        <v>791</v>
      </c>
      <c r="D81" s="53">
        <v>24</v>
      </c>
      <c r="E81" s="106"/>
      <c r="F81" s="13">
        <v>7.8207714419642829E-4</v>
      </c>
      <c r="G81" s="53"/>
      <c r="H81" s="10">
        <v>3.1283085767857134E-4</v>
      </c>
      <c r="I81" s="10">
        <v>2.3462314325892848E-4</v>
      </c>
      <c r="J81" s="141" t="s">
        <v>785</v>
      </c>
      <c r="K81" s="152" t="s">
        <v>592</v>
      </c>
      <c r="L81" s="144"/>
      <c r="M81" s="141" t="s">
        <v>792</v>
      </c>
      <c r="N81" s="143"/>
      <c r="O81" s="143"/>
      <c r="P81" s="177"/>
      <c r="R81" s="5">
        <f t="shared" si="2"/>
        <v>1.4962699922766066E-2</v>
      </c>
      <c r="T81" s="5">
        <v>1.4962699922766066E-2</v>
      </c>
    </row>
    <row r="82" spans="2:20" ht="28.15" customHeight="1">
      <c r="B82" s="170" t="s">
        <v>618</v>
      </c>
      <c r="C82" s="45" t="s">
        <v>793</v>
      </c>
      <c r="D82" s="53">
        <v>3235</v>
      </c>
      <c r="E82" s="206"/>
      <c r="F82" s="13">
        <v>0.10541748172814355</v>
      </c>
      <c r="G82" s="53"/>
      <c r="H82" s="10">
        <v>4.2166992691257427E-2</v>
      </c>
      <c r="I82" s="10">
        <v>3.1625244518443063E-2</v>
      </c>
      <c r="J82" s="141" t="s">
        <v>794</v>
      </c>
      <c r="K82" s="141" t="s">
        <v>592</v>
      </c>
      <c r="L82" s="144"/>
      <c r="M82" s="141" t="s">
        <v>795</v>
      </c>
      <c r="N82" s="143"/>
      <c r="O82" s="143"/>
      <c r="P82" s="192"/>
      <c r="R82" s="5">
        <f t="shared" si="2"/>
        <v>2.0168472604228427</v>
      </c>
      <c r="T82" s="5">
        <v>2.0168472604228427</v>
      </c>
    </row>
    <row r="83" spans="2:20" ht="28.15" customHeight="1">
      <c r="B83" s="174" t="s">
        <v>618</v>
      </c>
      <c r="C83" s="176" t="s">
        <v>796</v>
      </c>
      <c r="D83" s="53">
        <v>28</v>
      </c>
      <c r="E83" s="206"/>
      <c r="F83" s="13">
        <v>9.1242333489583295E-4</v>
      </c>
      <c r="G83" s="53"/>
      <c r="H83" s="10">
        <v>3.6496933395833319E-4</v>
      </c>
      <c r="I83" s="10">
        <v>2.7372700046874985E-4</v>
      </c>
      <c r="J83" s="141" t="s">
        <v>785</v>
      </c>
      <c r="K83" s="188" t="s">
        <v>592</v>
      </c>
      <c r="L83" s="179"/>
      <c r="M83" s="179" t="s">
        <v>797</v>
      </c>
      <c r="N83" s="180"/>
      <c r="O83" s="143"/>
      <c r="P83" s="4"/>
      <c r="R83" s="5">
        <f t="shared" si="2"/>
        <v>1.7456483243227076E-2</v>
      </c>
      <c r="T83" s="5">
        <v>1.7456483243227076E-2</v>
      </c>
    </row>
    <row r="84" spans="2:20" ht="28.15" customHeight="1">
      <c r="B84" s="174" t="s">
        <v>618</v>
      </c>
      <c r="C84" s="45" t="s">
        <v>798</v>
      </c>
      <c r="D84" s="53">
        <v>7738</v>
      </c>
      <c r="E84" s="206"/>
      <c r="F84" s="13">
        <v>0.25215470590799838</v>
      </c>
      <c r="G84" s="53"/>
      <c r="H84" s="10">
        <v>0.10086188236319936</v>
      </c>
      <c r="I84" s="10">
        <v>7.5646411772399516E-2</v>
      </c>
      <c r="J84" s="141" t="s">
        <v>794</v>
      </c>
      <c r="K84" s="188" t="s">
        <v>592</v>
      </c>
      <c r="L84" s="141" t="s">
        <v>799</v>
      </c>
      <c r="M84" s="141" t="s">
        <v>800</v>
      </c>
      <c r="N84" s="143"/>
      <c r="O84" s="143"/>
      <c r="P84" s="4"/>
      <c r="R84" s="5">
        <f t="shared" si="2"/>
        <v>4.8242238334318248</v>
      </c>
      <c r="T84" s="5">
        <v>4.8242238334318248</v>
      </c>
    </row>
    <row r="85" spans="2:20" ht="28.15" customHeight="1">
      <c r="B85" s="170" t="s">
        <v>618</v>
      </c>
      <c r="C85" s="45" t="s">
        <v>803</v>
      </c>
      <c r="D85" s="53">
        <v>24</v>
      </c>
      <c r="E85" s="106"/>
      <c r="F85" s="13">
        <v>7.8207714419642829E-4</v>
      </c>
      <c r="G85" s="53"/>
      <c r="H85" s="10">
        <v>3.1283085767857134E-4</v>
      </c>
      <c r="I85" s="10">
        <v>2.3462314325892848E-4</v>
      </c>
      <c r="J85" s="141" t="s">
        <v>785</v>
      </c>
      <c r="K85" s="152" t="s">
        <v>592</v>
      </c>
      <c r="L85" s="144"/>
      <c r="M85" s="141" t="s">
        <v>804</v>
      </c>
      <c r="N85" s="143"/>
      <c r="O85" s="143"/>
      <c r="P85" s="191"/>
      <c r="R85" s="5">
        <f t="shared" si="2"/>
        <v>1.4962699922766066E-2</v>
      </c>
      <c r="T85" s="5">
        <v>1.4962699922766066E-2</v>
      </c>
    </row>
    <row r="86" spans="2:20" ht="28.15" customHeight="1">
      <c r="B86" s="170" t="s">
        <v>618</v>
      </c>
      <c r="C86" s="45" t="s">
        <v>805</v>
      </c>
      <c r="D86" s="53">
        <v>149</v>
      </c>
      <c r="E86" s="106"/>
      <c r="F86" s="13">
        <v>4.8553956035528251E-3</v>
      </c>
      <c r="G86" s="53"/>
      <c r="H86" s="10">
        <v>1.9421582414211301E-3</v>
      </c>
      <c r="I86" s="10">
        <v>1.4566186810658474E-3</v>
      </c>
      <c r="J86" s="141" t="s">
        <v>785</v>
      </c>
      <c r="K86" s="144" t="s">
        <v>592</v>
      </c>
      <c r="L86" s="144"/>
      <c r="M86" s="141" t="s">
        <v>806</v>
      </c>
      <c r="N86" s="143"/>
      <c r="O86" s="143"/>
      <c r="P86" s="191"/>
      <c r="R86" s="5">
        <f t="shared" si="2"/>
        <v>9.2893428687172652E-2</v>
      </c>
      <c r="T86" s="5">
        <v>9.2893428687172652E-2</v>
      </c>
    </row>
    <row r="87" spans="2:20" ht="28.15" customHeight="1">
      <c r="B87" s="174" t="s">
        <v>618</v>
      </c>
      <c r="C87" s="45" t="s">
        <v>809</v>
      </c>
      <c r="D87" s="53">
        <v>14678</v>
      </c>
      <c r="E87" s="206"/>
      <c r="F87" s="13">
        <v>0.47830534677146558</v>
      </c>
      <c r="G87" s="53"/>
      <c r="H87" s="10">
        <v>0.19132213870858625</v>
      </c>
      <c r="I87" s="10">
        <v>0.14349160403143968</v>
      </c>
      <c r="J87" s="141" t="s">
        <v>794</v>
      </c>
      <c r="K87" s="141" t="s">
        <v>592</v>
      </c>
      <c r="L87" s="141"/>
      <c r="M87" s="141" t="s">
        <v>810</v>
      </c>
      <c r="N87" s="143"/>
      <c r="O87" s="143"/>
      <c r="P87" s="4"/>
      <c r="R87" s="5">
        <f t="shared" si="2"/>
        <v>9.1509378944316797</v>
      </c>
      <c r="T87" s="5">
        <v>9.1509378944316797</v>
      </c>
    </row>
    <row r="88" spans="2:20" ht="27" customHeight="1">
      <c r="B88" s="170" t="s">
        <v>618</v>
      </c>
      <c r="C88" s="45" t="s">
        <v>811</v>
      </c>
      <c r="D88" s="53">
        <v>42952</v>
      </c>
      <c r="E88" s="206"/>
      <c r="F88" s="13">
        <v>1.3996573957302079</v>
      </c>
      <c r="G88" s="53"/>
      <c r="H88" s="10">
        <v>0.55986295829208321</v>
      </c>
      <c r="I88" s="10">
        <v>0.41989721871906233</v>
      </c>
      <c r="J88" s="141" t="s">
        <v>794</v>
      </c>
      <c r="K88" s="141" t="s">
        <v>592</v>
      </c>
      <c r="L88" s="144" t="s">
        <v>812</v>
      </c>
      <c r="M88" s="141" t="s">
        <v>813</v>
      </c>
      <c r="N88" s="143"/>
      <c r="O88" s="143"/>
      <c r="P88" s="192"/>
      <c r="R88" s="5">
        <f t="shared" si="2"/>
        <v>26.778245295110338</v>
      </c>
      <c r="T88" s="5">
        <v>26.778245295110338</v>
      </c>
    </row>
    <row r="89" spans="2:20" ht="27" customHeight="1">
      <c r="B89" s="173" t="s">
        <v>618</v>
      </c>
      <c r="C89" s="45" t="s">
        <v>814</v>
      </c>
      <c r="D89" s="53">
        <v>9</v>
      </c>
      <c r="E89" s="206"/>
      <c r="F89" s="13">
        <v>2.9327892907366062E-4</v>
      </c>
      <c r="G89" s="53"/>
      <c r="H89" s="10">
        <v>1.1731157162946425E-4</v>
      </c>
      <c r="I89" s="10">
        <v>8.7983678722098179E-5</v>
      </c>
      <c r="J89" s="141" t="s">
        <v>785</v>
      </c>
      <c r="K89" s="144" t="s">
        <v>592</v>
      </c>
      <c r="L89" s="144"/>
      <c r="M89" s="141" t="s">
        <v>815</v>
      </c>
      <c r="N89" s="143"/>
      <c r="O89" s="143"/>
      <c r="P89" s="4"/>
      <c r="R89" s="5">
        <f t="shared" si="2"/>
        <v>5.6110124710372746E-3</v>
      </c>
      <c r="T89" s="5">
        <v>5.6110124710372746E-3</v>
      </c>
    </row>
    <row r="90" spans="2:20" ht="27" customHeight="1">
      <c r="B90" s="174" t="s">
        <v>618</v>
      </c>
      <c r="C90" s="110" t="s">
        <v>816</v>
      </c>
      <c r="D90" s="53">
        <v>550</v>
      </c>
      <c r="E90" s="206"/>
      <c r="F90" s="13">
        <v>1.7922601221168146E-2</v>
      </c>
      <c r="G90" s="53"/>
      <c r="H90" s="10">
        <v>7.1690404884672586E-3</v>
      </c>
      <c r="I90" s="10">
        <v>5.3767803663504433E-3</v>
      </c>
      <c r="J90" s="141" t="s">
        <v>794</v>
      </c>
      <c r="K90" s="141" t="s">
        <v>592</v>
      </c>
      <c r="L90" s="161" t="s">
        <v>817</v>
      </c>
      <c r="M90" s="161" t="s">
        <v>818</v>
      </c>
      <c r="N90" s="145"/>
      <c r="O90" s="145"/>
      <c r="P90" s="4"/>
      <c r="R90" s="5">
        <f t="shared" si="2"/>
        <v>0.34289520656338895</v>
      </c>
      <c r="T90" s="5">
        <v>0.34289520656338895</v>
      </c>
    </row>
    <row r="91" spans="2:20" ht="27" customHeight="1">
      <c r="B91" s="174" t="s">
        <v>618</v>
      </c>
      <c r="C91" s="45" t="s">
        <v>819</v>
      </c>
      <c r="D91" s="53">
        <v>257102</v>
      </c>
      <c r="E91" s="206"/>
      <c r="F91" s="13">
        <v>8.3780665802995866</v>
      </c>
      <c r="G91" s="53"/>
      <c r="H91" s="10">
        <v>3.3512266321198347</v>
      </c>
      <c r="I91" s="10">
        <v>2.5134199740898757</v>
      </c>
      <c r="J91" s="146" t="s">
        <v>794</v>
      </c>
      <c r="K91" s="142" t="s">
        <v>592</v>
      </c>
      <c r="L91" s="146" t="s">
        <v>820</v>
      </c>
      <c r="M91" s="146" t="s">
        <v>821</v>
      </c>
      <c r="N91" s="143"/>
      <c r="O91" s="143"/>
      <c r="P91" s="4"/>
      <c r="R91" s="5">
        <f t="shared" si="2"/>
        <v>160.28916981429168</v>
      </c>
      <c r="T91" s="5">
        <v>160.28916981429168</v>
      </c>
    </row>
    <row r="92" spans="2:20" ht="27" customHeight="1">
      <c r="B92" s="174" t="s">
        <v>618</v>
      </c>
      <c r="C92" s="45" t="s">
        <v>826</v>
      </c>
      <c r="D92" s="53">
        <v>88</v>
      </c>
      <c r="E92" s="206"/>
      <c r="F92" s="13">
        <v>2.8676161953869036E-3</v>
      </c>
      <c r="G92" s="53"/>
      <c r="H92" s="10">
        <v>1.1470464781547615E-3</v>
      </c>
      <c r="I92" s="10">
        <v>8.6028485861607104E-4</v>
      </c>
      <c r="J92" s="141" t="s">
        <v>785</v>
      </c>
      <c r="K92" s="141" t="s">
        <v>592</v>
      </c>
      <c r="L92" s="141"/>
      <c r="M92" s="141" t="s">
        <v>827</v>
      </c>
      <c r="N92" s="143"/>
      <c r="O92" s="143"/>
      <c r="P92" s="4"/>
      <c r="R92" s="5">
        <f t="shared" si="2"/>
        <v>5.4863233050142242E-2</v>
      </c>
      <c r="T92" s="5">
        <v>5.4863233050142242E-2</v>
      </c>
    </row>
    <row r="93" spans="2:20" ht="27" customHeight="1">
      <c r="B93" s="170" t="s">
        <v>618</v>
      </c>
      <c r="C93" s="45" t="s">
        <v>829</v>
      </c>
      <c r="D93" s="53">
        <v>373</v>
      </c>
      <c r="E93" s="206"/>
      <c r="F93" s="13">
        <v>1.2154782282719488E-2</v>
      </c>
      <c r="G93" s="53"/>
      <c r="H93" s="10">
        <v>4.8619129130877958E-3</v>
      </c>
      <c r="I93" s="10">
        <v>3.646434684815846E-3</v>
      </c>
      <c r="J93" s="143" t="s">
        <v>794</v>
      </c>
      <c r="K93" s="155" t="s">
        <v>592</v>
      </c>
      <c r="L93" s="146" t="s">
        <v>830</v>
      </c>
      <c r="M93" s="143" t="s">
        <v>831</v>
      </c>
      <c r="N93" s="143"/>
      <c r="O93" s="143"/>
      <c r="P93" s="192"/>
      <c r="R93" s="5">
        <f t="shared" si="2"/>
        <v>0.23254529463298926</v>
      </c>
      <c r="T93" s="5">
        <v>0.23254529463298926</v>
      </c>
    </row>
    <row r="94" spans="2:20" ht="27" customHeight="1">
      <c r="B94" s="174" t="s">
        <v>618</v>
      </c>
      <c r="C94" s="139" t="s">
        <v>832</v>
      </c>
      <c r="D94" s="53">
        <v>21</v>
      </c>
      <c r="E94" s="206"/>
      <c r="F94" s="13">
        <v>6.8431750117187477E-4</v>
      </c>
      <c r="G94" s="53"/>
      <c r="H94" s="10">
        <v>2.7372700046874991E-4</v>
      </c>
      <c r="I94" s="10">
        <v>2.0529525035156243E-4</v>
      </c>
      <c r="J94" s="141" t="s">
        <v>785</v>
      </c>
      <c r="K94" s="144" t="s">
        <v>592</v>
      </c>
      <c r="L94" s="179"/>
      <c r="M94" s="179" t="s">
        <v>833</v>
      </c>
      <c r="N94" s="180"/>
      <c r="O94" s="143"/>
      <c r="P94" s="4"/>
      <c r="R94" s="5">
        <f t="shared" si="2"/>
        <v>1.3092362432420308E-2</v>
      </c>
      <c r="T94" s="5">
        <v>1.3092362432420308E-2</v>
      </c>
    </row>
    <row r="95" spans="2:20" ht="27" customHeight="1">
      <c r="B95" s="174" t="s">
        <v>618</v>
      </c>
      <c r="C95" s="45" t="s">
        <v>835</v>
      </c>
      <c r="D95" s="53">
        <v>7200</v>
      </c>
      <c r="E95" s="206"/>
      <c r="F95" s="13">
        <v>0.23462314325892844</v>
      </c>
      <c r="G95" s="53"/>
      <c r="H95" s="10">
        <v>9.3849257303571382E-2</v>
      </c>
      <c r="I95" s="10">
        <v>7.0386942977678529E-2</v>
      </c>
      <c r="J95" s="146" t="s">
        <v>794</v>
      </c>
      <c r="K95" s="121" t="s">
        <v>592</v>
      </c>
      <c r="L95" s="121" t="s">
        <v>836</v>
      </c>
      <c r="M95" s="146" t="s">
        <v>837</v>
      </c>
      <c r="N95" s="143"/>
      <c r="O95" s="143"/>
      <c r="P95" s="4" t="s">
        <v>588</v>
      </c>
      <c r="R95" s="5">
        <f t="shared" si="2"/>
        <v>4.4888099768298186</v>
      </c>
      <c r="T95" s="5">
        <v>4.4888099768298186</v>
      </c>
    </row>
    <row r="96" spans="2:20" ht="27" customHeight="1">
      <c r="B96" s="170" t="s">
        <v>618</v>
      </c>
      <c r="C96" s="45" t="s">
        <v>839</v>
      </c>
      <c r="D96" s="53">
        <v>716</v>
      </c>
      <c r="E96" s="106"/>
      <c r="F96" s="13">
        <v>2.3331968135193441E-2</v>
      </c>
      <c r="G96" s="53"/>
      <c r="H96" s="10">
        <v>9.3327872540773776E-3</v>
      </c>
      <c r="I96" s="10">
        <v>6.9995904405580319E-3</v>
      </c>
      <c r="J96" s="157" t="s">
        <v>794</v>
      </c>
      <c r="K96" s="157" t="s">
        <v>592</v>
      </c>
      <c r="L96" s="141"/>
      <c r="M96" s="141" t="s">
        <v>840</v>
      </c>
      <c r="N96" s="143"/>
      <c r="O96" s="143"/>
      <c r="P96" s="191"/>
      <c r="R96" s="5">
        <f t="shared" si="2"/>
        <v>0.44638721436252093</v>
      </c>
      <c r="T96" s="5">
        <v>0.44638721436252093</v>
      </c>
    </row>
    <row r="97" spans="2:20" ht="27" customHeight="1">
      <c r="B97" s="170" t="s">
        <v>854</v>
      </c>
      <c r="C97" s="45" t="s">
        <v>855</v>
      </c>
      <c r="D97" s="53">
        <v>12984</v>
      </c>
      <c r="E97" s="207">
        <v>11049.384</v>
      </c>
      <c r="F97" s="13">
        <v>0.36006127849373781</v>
      </c>
      <c r="G97" s="53"/>
      <c r="H97" s="10">
        <v>0.2340398310209296</v>
      </c>
      <c r="I97" s="10">
        <v>0.12602144747280822</v>
      </c>
      <c r="J97" s="141" t="s">
        <v>856</v>
      </c>
      <c r="K97" s="152" t="s">
        <v>592</v>
      </c>
      <c r="L97" s="144"/>
      <c r="M97" s="141" t="s">
        <v>857</v>
      </c>
      <c r="N97" s="143"/>
      <c r="O97" s="143">
        <v>1702</v>
      </c>
      <c r="P97" s="191">
        <v>0.85099999999999998</v>
      </c>
      <c r="R97" s="5">
        <f t="shared" si="2"/>
        <v>11.194125117731062</v>
      </c>
      <c r="T97" s="5">
        <v>11.194125117731062</v>
      </c>
    </row>
    <row r="98" spans="2:20" ht="27" customHeight="1">
      <c r="B98" s="170" t="s">
        <v>618</v>
      </c>
      <c r="C98" s="45" t="s">
        <v>822</v>
      </c>
      <c r="D98" s="53">
        <v>19</v>
      </c>
      <c r="E98" s="106"/>
      <c r="F98" s="13">
        <v>6.1914440582217238E-4</v>
      </c>
      <c r="G98" s="53"/>
      <c r="H98" s="10">
        <v>2.4765776232886895E-4</v>
      </c>
      <c r="I98" s="10">
        <v>1.8574332174665171E-4</v>
      </c>
      <c r="J98" s="146" t="s">
        <v>823</v>
      </c>
      <c r="K98" s="146" t="s">
        <v>824</v>
      </c>
      <c r="L98" s="146"/>
      <c r="M98" s="146" t="s">
        <v>825</v>
      </c>
      <c r="N98" s="143"/>
      <c r="O98" s="143"/>
      <c r="P98" s="191"/>
      <c r="R98" s="5">
        <f t="shared" ref="R98:R118" si="3">H98*47.83</f>
        <v>1.1845470772189802E-2</v>
      </c>
      <c r="T98" s="5">
        <v>1.1845470772189802E-2</v>
      </c>
    </row>
    <row r="99" spans="2:20" ht="27" customHeight="1">
      <c r="B99" s="170" t="s">
        <v>589</v>
      </c>
      <c r="C99" s="45" t="s">
        <v>610</v>
      </c>
      <c r="D99" s="53">
        <v>54</v>
      </c>
      <c r="E99" s="207">
        <v>201.393</v>
      </c>
      <c r="F99" s="13">
        <v>6.5627025958813036E-3</v>
      </c>
      <c r="G99" s="53"/>
      <c r="H99" s="10">
        <v>2.6250810383525217E-3</v>
      </c>
      <c r="I99" s="10">
        <v>1.9688107787643912E-3</v>
      </c>
      <c r="J99" s="141" t="s">
        <v>611</v>
      </c>
      <c r="K99" s="150"/>
      <c r="L99" s="141"/>
      <c r="M99" s="141" t="s">
        <v>612</v>
      </c>
      <c r="N99" s="143"/>
      <c r="O99" s="143">
        <v>7459</v>
      </c>
      <c r="P99" s="192">
        <v>3.7294999999999998</v>
      </c>
      <c r="R99" s="5">
        <f t="shared" si="3"/>
        <v>0.1255576260644011</v>
      </c>
      <c r="T99" s="5">
        <v>0.1255576260644011</v>
      </c>
    </row>
    <row r="100" spans="2:20" ht="27" customHeight="1">
      <c r="B100" s="170" t="s">
        <v>589</v>
      </c>
      <c r="C100" s="45" t="s">
        <v>615</v>
      </c>
      <c r="D100" s="53">
        <v>174</v>
      </c>
      <c r="E100" s="207">
        <v>11.745000000000001</v>
      </c>
      <c r="F100" s="13">
        <v>3.8272900244112705E-4</v>
      </c>
      <c r="G100" s="53"/>
      <c r="H100" s="10">
        <v>1.5309160097645084E-4</v>
      </c>
      <c r="I100" s="10">
        <v>1.1481870073233811E-4</v>
      </c>
      <c r="J100" s="146"/>
      <c r="K100" s="146"/>
      <c r="L100" s="146"/>
      <c r="M100" s="146" t="s">
        <v>616</v>
      </c>
      <c r="N100" s="143"/>
      <c r="O100" s="143">
        <v>135</v>
      </c>
      <c r="P100" s="191">
        <v>6.7500000000000004E-2</v>
      </c>
      <c r="R100" s="5">
        <f t="shared" si="3"/>
        <v>7.3223712747036438E-3</v>
      </c>
      <c r="T100" s="5">
        <v>7.3223712747036438E-3</v>
      </c>
    </row>
    <row r="101" spans="2:20" ht="27" customHeight="1">
      <c r="B101" s="170" t="s">
        <v>589</v>
      </c>
      <c r="C101" s="45" t="s">
        <v>623</v>
      </c>
      <c r="D101" s="53">
        <v>122</v>
      </c>
      <c r="E101" s="207">
        <v>43.492999999999995</v>
      </c>
      <c r="F101" s="13">
        <v>1.417286718022302E-3</v>
      </c>
      <c r="G101" s="53"/>
      <c r="H101" s="10">
        <v>5.669146872089208E-4</v>
      </c>
      <c r="I101" s="10">
        <v>4.251860154066906E-4</v>
      </c>
      <c r="J101" s="141"/>
      <c r="K101" s="144"/>
      <c r="L101" s="144"/>
      <c r="M101" s="141" t="s">
        <v>624</v>
      </c>
      <c r="N101" s="143"/>
      <c r="O101" s="143">
        <v>713</v>
      </c>
      <c r="P101" s="191">
        <v>0.35649999999999998</v>
      </c>
      <c r="R101" s="5">
        <f t="shared" si="3"/>
        <v>2.7115529489202681E-2</v>
      </c>
      <c r="T101" s="5">
        <v>2.7115529489202681E-2</v>
      </c>
    </row>
    <row r="102" spans="2:20" ht="27" customHeight="1">
      <c r="B102" s="170" t="s">
        <v>589</v>
      </c>
      <c r="C102" s="45" t="s">
        <v>632</v>
      </c>
      <c r="D102" s="53">
        <v>40</v>
      </c>
      <c r="E102" s="207">
        <v>0</v>
      </c>
      <c r="F102" s="13">
        <v>0</v>
      </c>
      <c r="G102" s="53"/>
      <c r="H102" s="10">
        <v>0</v>
      </c>
      <c r="I102" s="10">
        <v>0</v>
      </c>
      <c r="J102" s="141" t="s">
        <v>611</v>
      </c>
      <c r="K102" s="144"/>
      <c r="L102" s="144"/>
      <c r="M102" s="141" t="s">
        <v>633</v>
      </c>
      <c r="N102" s="143"/>
      <c r="O102" s="143"/>
      <c r="P102" s="192"/>
      <c r="R102" s="5">
        <f t="shared" si="3"/>
        <v>0</v>
      </c>
      <c r="T102" s="5">
        <v>0</v>
      </c>
    </row>
    <row r="103" spans="2:20" ht="27" customHeight="1">
      <c r="B103" s="170" t="s">
        <v>589</v>
      </c>
      <c r="C103" s="45" t="s">
        <v>665</v>
      </c>
      <c r="D103" s="53">
        <v>37</v>
      </c>
      <c r="E103" s="207">
        <v>0</v>
      </c>
      <c r="F103" s="13">
        <v>0</v>
      </c>
      <c r="G103" s="53"/>
      <c r="H103" s="10">
        <v>0</v>
      </c>
      <c r="I103" s="10">
        <v>0</v>
      </c>
      <c r="J103" s="141" t="s">
        <v>611</v>
      </c>
      <c r="K103" s="141"/>
      <c r="L103" s="144"/>
      <c r="M103" s="141" t="s">
        <v>666</v>
      </c>
      <c r="N103" s="143"/>
      <c r="O103" s="143"/>
      <c r="P103" s="191"/>
      <c r="R103" s="5">
        <f t="shared" si="3"/>
        <v>0</v>
      </c>
      <c r="T103" s="5">
        <v>0</v>
      </c>
    </row>
    <row r="104" spans="2:20" ht="27" customHeight="1">
      <c r="B104" s="172" t="s">
        <v>589</v>
      </c>
      <c r="C104" s="45" t="s">
        <v>690</v>
      </c>
      <c r="D104" s="53">
        <v>100</v>
      </c>
      <c r="E104" s="207">
        <v>0</v>
      </c>
      <c r="F104" s="13">
        <v>0</v>
      </c>
      <c r="G104" s="53"/>
      <c r="H104" s="10">
        <v>0</v>
      </c>
      <c r="I104" s="10">
        <v>0</v>
      </c>
      <c r="J104" s="141" t="s">
        <v>611</v>
      </c>
      <c r="K104" s="144"/>
      <c r="L104" s="141"/>
      <c r="M104" s="141" t="s">
        <v>691</v>
      </c>
      <c r="N104" s="143"/>
      <c r="O104" s="143"/>
      <c r="P104" s="191"/>
      <c r="R104" s="5">
        <f t="shared" si="3"/>
        <v>0</v>
      </c>
      <c r="T104" s="5">
        <v>0</v>
      </c>
    </row>
    <row r="105" spans="2:20" ht="27" customHeight="1">
      <c r="B105" s="108" t="s">
        <v>589</v>
      </c>
      <c r="C105" s="45" t="s">
        <v>717</v>
      </c>
      <c r="D105" s="53">
        <v>126</v>
      </c>
      <c r="E105" s="106"/>
      <c r="F105" s="13">
        <v>4.1059050070312488E-3</v>
      </c>
      <c r="G105" s="53"/>
      <c r="H105" s="10">
        <v>1.6423620028124997E-3</v>
      </c>
      <c r="I105" s="10">
        <v>1.2317715021093747E-3</v>
      </c>
      <c r="J105" s="141" t="s">
        <v>718</v>
      </c>
      <c r="K105" s="141"/>
      <c r="L105" s="144"/>
      <c r="M105" s="141" t="s">
        <v>719</v>
      </c>
      <c r="N105" s="143"/>
      <c r="O105" s="143"/>
      <c r="P105" s="192"/>
      <c r="R105" s="5">
        <f t="shared" si="3"/>
        <v>7.8554174594521853E-2</v>
      </c>
      <c r="T105" s="5">
        <v>7.8554174594521853E-2</v>
      </c>
    </row>
    <row r="106" spans="2:20" ht="27" customHeight="1">
      <c r="B106" s="109" t="s">
        <v>589</v>
      </c>
      <c r="C106" s="45" t="s">
        <v>720</v>
      </c>
      <c r="D106" s="53">
        <v>1811</v>
      </c>
      <c r="E106" s="99">
        <v>1861.7080000000001</v>
      </c>
      <c r="F106" s="13">
        <v>6.0666636498651831E-2</v>
      </c>
      <c r="G106" s="53"/>
      <c r="H106" s="10">
        <v>2.4266654599460733E-2</v>
      </c>
      <c r="I106" s="10">
        <v>1.8199990949595547E-2</v>
      </c>
      <c r="J106" s="141" t="s">
        <v>721</v>
      </c>
      <c r="K106" s="144"/>
      <c r="L106" s="144"/>
      <c r="M106" s="141" t="s">
        <v>722</v>
      </c>
      <c r="N106" s="143"/>
      <c r="O106" s="143">
        <v>2056</v>
      </c>
      <c r="P106" s="4">
        <v>1.028</v>
      </c>
      <c r="R106" s="5">
        <f t="shared" si="3"/>
        <v>1.1606740894922067</v>
      </c>
      <c r="T106" s="5">
        <v>1.1606740894922067</v>
      </c>
    </row>
    <row r="107" spans="2:20" ht="27" customHeight="1">
      <c r="B107" s="108" t="s">
        <v>589</v>
      </c>
      <c r="C107" s="171" t="s">
        <v>745</v>
      </c>
      <c r="D107" s="53">
        <v>524</v>
      </c>
      <c r="E107" s="206"/>
      <c r="F107" s="13">
        <v>1.7075350981622016E-2</v>
      </c>
      <c r="G107" s="53"/>
      <c r="H107" s="10">
        <v>6.8301403926488069E-3</v>
      </c>
      <c r="I107" s="10">
        <v>5.1226052944866049E-3</v>
      </c>
      <c r="J107" s="176" t="s">
        <v>746</v>
      </c>
      <c r="K107" s="150"/>
      <c r="L107" s="176"/>
      <c r="M107" s="176" t="s">
        <v>747</v>
      </c>
      <c r="N107" s="110"/>
      <c r="O107" s="110"/>
      <c r="P107" s="193"/>
      <c r="R107" s="5">
        <f t="shared" si="3"/>
        <v>0.32668561498039245</v>
      </c>
      <c r="T107" s="5">
        <v>0.32668561498039245</v>
      </c>
    </row>
    <row r="108" spans="2:20" ht="27" customHeight="1">
      <c r="B108" s="109" t="s">
        <v>589</v>
      </c>
      <c r="C108" s="45" t="s">
        <v>754</v>
      </c>
      <c r="D108" s="53">
        <v>24</v>
      </c>
      <c r="E108" s="206"/>
      <c r="F108" s="13">
        <v>7.8207714419642829E-4</v>
      </c>
      <c r="G108" s="53"/>
      <c r="H108" s="10">
        <v>3.1283085767857134E-4</v>
      </c>
      <c r="I108" s="10">
        <v>2.3462314325892848E-4</v>
      </c>
      <c r="J108" s="143" t="s">
        <v>755</v>
      </c>
      <c r="K108" s="143"/>
      <c r="L108" s="143"/>
      <c r="M108" s="143" t="s">
        <v>756</v>
      </c>
      <c r="N108" s="180"/>
      <c r="O108" s="180"/>
      <c r="P108" s="4"/>
      <c r="R108" s="5">
        <f t="shared" si="3"/>
        <v>1.4962699922766066E-2</v>
      </c>
      <c r="T108" s="5">
        <v>1.4962699922766066E-2</v>
      </c>
    </row>
    <row r="109" spans="2:20" ht="27" customHeight="1">
      <c r="B109" s="108" t="s">
        <v>589</v>
      </c>
      <c r="C109" s="45" t="s">
        <v>760</v>
      </c>
      <c r="D109" s="53">
        <v>1101</v>
      </c>
      <c r="E109" s="207">
        <v>593.98950000000002</v>
      </c>
      <c r="F109" s="13">
        <v>1.9356067160111012E-2</v>
      </c>
      <c r="G109" s="53"/>
      <c r="H109" s="10">
        <v>7.7424268640444056E-3</v>
      </c>
      <c r="I109" s="10">
        <v>5.8068201480333034E-3</v>
      </c>
      <c r="J109" s="141" t="s">
        <v>761</v>
      </c>
      <c r="K109" s="152"/>
      <c r="L109" s="144"/>
      <c r="M109" s="141" t="s">
        <v>762</v>
      </c>
      <c r="N109" s="143"/>
      <c r="O109" s="143">
        <v>1079</v>
      </c>
      <c r="P109" s="191">
        <v>0.53949999999999998</v>
      </c>
      <c r="R109" s="5">
        <f t="shared" si="3"/>
        <v>0.37032027690724389</v>
      </c>
      <c r="T109" s="5">
        <v>0.37032027690724389</v>
      </c>
    </row>
    <row r="110" spans="2:20" ht="27" customHeight="1">
      <c r="B110" s="210" t="s">
        <v>844</v>
      </c>
      <c r="C110" s="45" t="s">
        <v>845</v>
      </c>
      <c r="D110" s="53">
        <v>3</v>
      </c>
      <c r="E110" s="99">
        <v>1.0545</v>
      </c>
      <c r="F110" s="13">
        <v>3.4362514523130564E-5</v>
      </c>
      <c r="G110" s="53"/>
      <c r="H110" s="10">
        <v>2.2335634440034866E-5</v>
      </c>
      <c r="I110" s="10">
        <v>1.2026880083095696E-5</v>
      </c>
      <c r="J110" s="142"/>
      <c r="K110" s="144"/>
      <c r="L110" s="144"/>
      <c r="M110" s="141" t="s">
        <v>846</v>
      </c>
      <c r="N110" s="143"/>
      <c r="O110" s="143">
        <v>703</v>
      </c>
      <c r="P110" s="4">
        <v>0.35149999999999998</v>
      </c>
      <c r="R110" s="5">
        <f t="shared" si="3"/>
        <v>1.0683133952668676E-3</v>
      </c>
      <c r="T110" s="5">
        <v>1.0683133952668676E-3</v>
      </c>
    </row>
    <row r="111" spans="2:20" ht="27" customHeight="1">
      <c r="B111" s="108" t="s">
        <v>838</v>
      </c>
      <c r="C111" s="45" t="s">
        <v>865</v>
      </c>
      <c r="D111" s="53">
        <v>230</v>
      </c>
      <c r="E111" s="207">
        <v>189.405</v>
      </c>
      <c r="F111" s="13">
        <v>6.1720550623551871E-3</v>
      </c>
      <c r="G111" s="53"/>
      <c r="H111" s="10">
        <v>4.0118357905308717E-3</v>
      </c>
      <c r="I111" s="10">
        <v>2.1602192718243153E-3</v>
      </c>
      <c r="J111" s="141" t="s">
        <v>611</v>
      </c>
      <c r="K111" s="152"/>
      <c r="L111" s="144"/>
      <c r="M111" s="141" t="s">
        <v>866</v>
      </c>
      <c r="N111" s="143"/>
      <c r="O111" s="143">
        <v>1647</v>
      </c>
      <c r="P111" s="191">
        <v>0.82350000000000001</v>
      </c>
      <c r="R111" s="5">
        <f t="shared" si="3"/>
        <v>0.19188610586109159</v>
      </c>
      <c r="T111" s="5">
        <v>0.19188610586109159</v>
      </c>
    </row>
    <row r="112" spans="2:20" ht="30" customHeight="1">
      <c r="B112" s="108" t="s">
        <v>838</v>
      </c>
      <c r="C112" s="45" t="s">
        <v>888</v>
      </c>
      <c r="D112" s="53">
        <v>7943</v>
      </c>
      <c r="E112" s="207">
        <v>15627.852500000001</v>
      </c>
      <c r="F112" s="13">
        <v>0.50925776054679217</v>
      </c>
      <c r="G112" s="53"/>
      <c r="H112" s="10">
        <v>0.33101754435541492</v>
      </c>
      <c r="I112" s="10">
        <v>0.17824021619137725</v>
      </c>
      <c r="J112" s="141"/>
      <c r="K112" s="144"/>
      <c r="L112" s="144"/>
      <c r="M112" s="141" t="s">
        <v>889</v>
      </c>
      <c r="N112" s="143"/>
      <c r="O112" s="143">
        <v>3935</v>
      </c>
      <c r="P112" s="192">
        <v>1.9675</v>
      </c>
      <c r="R112" s="5">
        <f t="shared" si="3"/>
        <v>15.832569146519495</v>
      </c>
      <c r="T112" s="5">
        <v>15.832569146519495</v>
      </c>
    </row>
    <row r="113" spans="2:20" ht="30" customHeight="1">
      <c r="B113" s="109" t="s">
        <v>838</v>
      </c>
      <c r="C113" s="45" t="s">
        <v>893</v>
      </c>
      <c r="D113" s="53">
        <v>5755</v>
      </c>
      <c r="E113" s="99">
        <v>2955.1924999999997</v>
      </c>
      <c r="F113" s="13">
        <v>9.6299521289612625E-2</v>
      </c>
      <c r="G113" s="53"/>
      <c r="H113" s="10">
        <v>6.2594688838248203E-2</v>
      </c>
      <c r="I113" s="10">
        <v>3.3704832451364415E-2</v>
      </c>
      <c r="J113" s="141" t="s">
        <v>894</v>
      </c>
      <c r="K113" s="144"/>
      <c r="L113" s="144"/>
      <c r="M113" s="141" t="s">
        <v>895</v>
      </c>
      <c r="N113" s="143"/>
      <c r="O113" s="143">
        <v>1027</v>
      </c>
      <c r="P113" s="4">
        <v>0.51349999999999996</v>
      </c>
      <c r="R113" s="5">
        <f t="shared" si="3"/>
        <v>2.9939039671334116</v>
      </c>
      <c r="T113" s="5">
        <v>2.9939039671334116</v>
      </c>
    </row>
    <row r="114" spans="2:20" ht="30" customHeight="1">
      <c r="B114" s="108" t="s">
        <v>914</v>
      </c>
      <c r="C114" s="45" t="s">
        <v>920</v>
      </c>
      <c r="D114" s="53">
        <v>20463</v>
      </c>
      <c r="E114" s="207">
        <v>16227.159000000001</v>
      </c>
      <c r="F114" s="13">
        <v>0.52878709038089045</v>
      </c>
      <c r="G114" s="53"/>
      <c r="H114" s="10">
        <v>0.34371160874757878</v>
      </c>
      <c r="I114" s="10">
        <v>0.18507548163331164</v>
      </c>
      <c r="J114" s="141" t="s">
        <v>921</v>
      </c>
      <c r="K114" s="144"/>
      <c r="L114" s="144" t="s">
        <v>922</v>
      </c>
      <c r="M114" s="141" t="s">
        <v>923</v>
      </c>
      <c r="N114" s="143"/>
      <c r="O114" s="143">
        <v>1586</v>
      </c>
      <c r="P114" s="191">
        <v>0.79300000000000004</v>
      </c>
      <c r="R114" s="5">
        <f t="shared" si="3"/>
        <v>16.439726246396692</v>
      </c>
      <c r="T114" s="5">
        <v>16.439726246396692</v>
      </c>
    </row>
    <row r="115" spans="2:20" ht="30" customHeight="1">
      <c r="B115" s="108" t="s">
        <v>914</v>
      </c>
      <c r="C115" s="45" t="s">
        <v>929</v>
      </c>
      <c r="D115" s="53">
        <v>17195</v>
      </c>
      <c r="E115" s="99">
        <v>19800.0425</v>
      </c>
      <c r="F115" s="13">
        <v>0.64521502889032945</v>
      </c>
      <c r="G115" s="53"/>
      <c r="H115" s="10">
        <v>0.41938976877871414</v>
      </c>
      <c r="I115" s="10">
        <v>0.2258252601116153</v>
      </c>
      <c r="J115" s="141" t="s">
        <v>930</v>
      </c>
      <c r="K115" s="154"/>
      <c r="L115" s="146"/>
      <c r="M115" s="141" t="s">
        <v>931</v>
      </c>
      <c r="N115" s="143"/>
      <c r="O115" s="143">
        <v>2303</v>
      </c>
      <c r="P115" s="192">
        <v>1.1515</v>
      </c>
      <c r="R115" s="5">
        <f t="shared" si="3"/>
        <v>20.059412640685895</v>
      </c>
      <c r="T115" s="5">
        <v>20.059412640685895</v>
      </c>
    </row>
    <row r="116" spans="2:20" ht="30" customHeight="1">
      <c r="B116" s="109" t="s">
        <v>914</v>
      </c>
      <c r="C116" s="176" t="s">
        <v>936</v>
      </c>
      <c r="D116" s="53">
        <v>14912</v>
      </c>
      <c r="E116" s="99">
        <v>7866.08</v>
      </c>
      <c r="F116" s="13">
        <v>0.25632839093419335</v>
      </c>
      <c r="G116" s="53"/>
      <c r="H116" s="10">
        <v>0.16661345410722569</v>
      </c>
      <c r="I116" s="10">
        <v>8.971493682696767E-2</v>
      </c>
      <c r="J116" s="141" t="s">
        <v>937</v>
      </c>
      <c r="K116" s="188"/>
      <c r="L116" s="179"/>
      <c r="M116" s="179" t="s">
        <v>938</v>
      </c>
      <c r="N116" s="180"/>
      <c r="O116" s="143">
        <v>1055</v>
      </c>
      <c r="P116" s="4">
        <v>0.52749999999999997</v>
      </c>
      <c r="R116" s="5">
        <f t="shared" si="3"/>
        <v>7.9691215099486046</v>
      </c>
      <c r="T116" s="5">
        <v>7.9691215099486046</v>
      </c>
    </row>
    <row r="117" spans="2:20" ht="30" customHeight="1">
      <c r="B117" s="109" t="s">
        <v>914</v>
      </c>
      <c r="C117" s="45" t="s">
        <v>943</v>
      </c>
      <c r="D117" s="53">
        <v>3667</v>
      </c>
      <c r="E117" s="99">
        <v>1523.6385</v>
      </c>
      <c r="F117" s="13">
        <v>4.9650118619488738E-2</v>
      </c>
      <c r="G117" s="53"/>
      <c r="H117" s="10">
        <v>3.2272577102667684E-2</v>
      </c>
      <c r="I117" s="10">
        <v>1.7377541516821058E-2</v>
      </c>
      <c r="J117" s="141"/>
      <c r="K117" s="188"/>
      <c r="L117" s="144"/>
      <c r="M117" s="141" t="s">
        <v>944</v>
      </c>
      <c r="N117" s="143"/>
      <c r="O117" s="143">
        <v>831</v>
      </c>
      <c r="P117" s="4">
        <v>0.41549999999999998</v>
      </c>
      <c r="R117" s="5">
        <f t="shared" si="3"/>
        <v>1.5435973628205952</v>
      </c>
      <c r="T117" s="5">
        <v>1.5435973628205952</v>
      </c>
    </row>
    <row r="118" spans="2:20" ht="30" customHeight="1">
      <c r="B118" s="109" t="s">
        <v>914</v>
      </c>
      <c r="C118" s="45" t="s">
        <v>945</v>
      </c>
      <c r="D118" s="53">
        <v>555</v>
      </c>
      <c r="E118" s="99">
        <v>531.13499999999999</v>
      </c>
      <c r="F118" s="13">
        <v>1.7307855999282078E-2</v>
      </c>
      <c r="G118" s="53"/>
      <c r="H118" s="10">
        <v>1.125010639953335E-2</v>
      </c>
      <c r="I118" s="10">
        <v>6.0577495997487267E-3</v>
      </c>
      <c r="J118" s="141" t="s">
        <v>946</v>
      </c>
      <c r="K118" s="188"/>
      <c r="L118" s="141" t="s">
        <v>947</v>
      </c>
      <c r="M118" s="141" t="s">
        <v>948</v>
      </c>
      <c r="N118" s="143"/>
      <c r="O118" s="143">
        <v>1914</v>
      </c>
      <c r="P118" s="4">
        <v>0.95699999999999996</v>
      </c>
      <c r="R118" s="5">
        <f t="shared" si="3"/>
        <v>0.53809258908968016</v>
      </c>
      <c r="T118" s="5">
        <v>0.53809258908968016</v>
      </c>
    </row>
    <row r="119" spans="2:20" ht="30" customHeight="1"/>
    <row r="120" spans="2:20" ht="30" customHeight="1"/>
    <row r="121" spans="2:20" ht="30" customHeight="1"/>
    <row r="122" spans="2:20" ht="30" customHeight="1"/>
    <row r="123" spans="2:20" ht="30" customHeight="1"/>
    <row r="124" spans="2:20" ht="30" customHeight="1"/>
    <row r="125" spans="2:20" ht="30" customHeight="1"/>
    <row r="126" spans="2:20" ht="30" customHeight="1"/>
    <row r="127" spans="2:20" ht="30" customHeight="1"/>
    <row r="128" spans="2:2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.6" customHeight="1"/>
    <row r="161" ht="30.6" customHeight="1"/>
    <row r="162" ht="30.6" customHeight="1"/>
    <row r="163" ht="30.6" customHeight="1"/>
    <row r="164" ht="30.6" customHeight="1"/>
    <row r="165" ht="30.6" customHeight="1"/>
    <row r="166" ht="30.6" customHeight="1"/>
    <row r="167" ht="30.6" customHeight="1"/>
    <row r="168" ht="30.6" customHeight="1"/>
    <row r="169" ht="30.6" customHeight="1"/>
    <row r="170" ht="30.6" customHeight="1"/>
    <row r="171" ht="30.6" customHeight="1"/>
    <row r="172" ht="30.6" customHeight="1"/>
    <row r="173" ht="30.6" customHeight="1"/>
    <row r="174" ht="30.6" customHeight="1"/>
    <row r="175" ht="30.6" customHeight="1"/>
    <row r="176" ht="14.25" customHeight="1"/>
    <row r="177" ht="14.25" customHeight="1"/>
    <row r="178" ht="13.9" customHeight="1"/>
    <row r="179" ht="13.9" customHeight="1"/>
    <row r="180" ht="14.25" customHeight="1"/>
    <row r="181" ht="14.25" customHeight="1"/>
    <row r="182" ht="13.9" customHeight="1"/>
    <row r="183" ht="13.9" customHeight="1"/>
    <row r="184" ht="13.9" customHeight="1"/>
    <row r="185" ht="13.9" customHeight="1"/>
    <row r="186" ht="14.25" customHeight="1"/>
    <row r="187" ht="14.25" customHeight="1"/>
    <row r="188" ht="13.9" customHeight="1"/>
    <row r="189" ht="13.9" customHeight="1"/>
    <row r="190" ht="14.25" customHeight="1"/>
    <row r="191" ht="14.25" customHeight="1"/>
    <row r="192" ht="14.25" customHeight="1"/>
    <row r="193" ht="14.25" customHeight="1"/>
    <row r="194" ht="13.9" customHeight="1"/>
    <row r="195" ht="14.25" customHeight="1"/>
    <row r="196" ht="13.9" customHeight="1"/>
    <row r="197" ht="14.25" customHeight="1"/>
    <row r="198" ht="13.9" customHeight="1"/>
    <row r="199" ht="14.25" customHeight="1"/>
    <row r="200" ht="13.9" customHeight="1"/>
    <row r="201" ht="14.25" customHeight="1"/>
    <row r="202" ht="13.9" customHeight="1"/>
    <row r="203" ht="14.25" customHeight="1"/>
    <row r="204" ht="13.9" customHeight="1"/>
    <row r="205" ht="14.25" customHeight="1"/>
    <row r="206" ht="13.9" customHeight="1"/>
    <row r="207" ht="14.45" customHeight="1"/>
    <row r="208" ht="13.9" customHeight="1"/>
    <row r="209" ht="14.45" customHeight="1"/>
    <row r="210" ht="13.9" customHeight="1"/>
    <row r="211" ht="14.45" customHeight="1"/>
    <row r="212" ht="13.9" customHeight="1"/>
    <row r="213" ht="14.45" customHeight="1"/>
    <row r="214" ht="13.9" customHeight="1"/>
    <row r="215" ht="14.45" customHeight="1"/>
    <row r="216" ht="13.9" customHeight="1"/>
    <row r="217" ht="14.45" customHeight="1"/>
    <row r="218" ht="13.9" customHeight="1"/>
    <row r="219" ht="14.45" customHeight="1"/>
    <row r="220" ht="13.9" customHeight="1"/>
    <row r="221" ht="14.45" customHeight="1"/>
    <row r="222" ht="13.9" customHeight="1"/>
    <row r="223" ht="14.45" customHeight="1"/>
    <row r="224" ht="13.9" customHeight="1"/>
    <row r="225" ht="14.45" customHeight="1"/>
    <row r="226" ht="13.9" customHeight="1"/>
    <row r="227" ht="14.45" customHeight="1"/>
    <row r="228" ht="13.9" customHeight="1"/>
    <row r="229" ht="14.45" customHeight="1"/>
    <row r="230" ht="13.9" customHeight="1"/>
    <row r="231" ht="14.45" customHeight="1"/>
    <row r="232" ht="13.9" customHeight="1"/>
    <row r="233" ht="14.45" customHeight="1"/>
    <row r="234" ht="13.9" customHeight="1"/>
    <row r="235" ht="14.45" customHeight="1"/>
    <row r="236" ht="13.9" customHeight="1"/>
    <row r="237" ht="14.45" customHeight="1"/>
    <row r="238" ht="13.9" customHeight="1"/>
    <row r="239" ht="14.45" customHeight="1"/>
    <row r="240" ht="13.9" customHeight="1"/>
    <row r="241" ht="14.45" customHeight="1"/>
    <row r="242" ht="13.9" customHeight="1"/>
    <row r="243" ht="14.45" customHeight="1"/>
    <row r="244" ht="13.9" customHeight="1"/>
    <row r="245" ht="14.45" customHeight="1"/>
    <row r="246" ht="13.9" customHeight="1"/>
    <row r="247" ht="14.45" customHeight="1"/>
    <row r="248" ht="13.9" customHeight="1"/>
    <row r="249" ht="14.45" customHeight="1"/>
    <row r="250" ht="13.9" customHeight="1"/>
    <row r="251" ht="14.45" customHeight="1"/>
    <row r="252" ht="13.9" customHeight="1"/>
    <row r="253" ht="14.45" customHeight="1"/>
    <row r="254" ht="13.9" customHeight="1"/>
    <row r="255" ht="14.45" customHeight="1"/>
    <row r="256" ht="13.9" customHeight="1"/>
    <row r="257" ht="14.45" customHeight="1"/>
    <row r="258" ht="13.9" customHeight="1"/>
    <row r="259" ht="14.45" customHeight="1"/>
    <row r="260" ht="13.9" customHeight="1"/>
    <row r="261" ht="14.45" customHeight="1"/>
    <row r="262" ht="13.9" customHeight="1"/>
    <row r="263" ht="14.45" customHeight="1"/>
    <row r="264" ht="13.9" customHeight="1"/>
    <row r="265" ht="14.45" customHeight="1"/>
    <row r="266" ht="13.9" customHeight="1"/>
    <row r="267" ht="14.45" customHeight="1"/>
    <row r="268" ht="13.9" customHeight="1"/>
    <row r="269" ht="14.45" customHeight="1"/>
    <row r="270" ht="13.9" customHeight="1"/>
    <row r="271" ht="14.45" customHeight="1"/>
    <row r="272" ht="13.9" customHeight="1"/>
    <row r="273" ht="14.45" customHeight="1"/>
    <row r="274" ht="13.9" customHeight="1"/>
    <row r="275" ht="14.45" customHeight="1"/>
    <row r="276" ht="13.9" customHeight="1"/>
    <row r="277" ht="14.45" customHeight="1"/>
    <row r="278" ht="13.9" customHeight="1"/>
    <row r="279" ht="14.45" customHeight="1"/>
    <row r="280" ht="13.9" customHeight="1"/>
    <row r="281" ht="14.45" customHeight="1"/>
    <row r="282" ht="13.9" customHeight="1"/>
    <row r="283" ht="14.45" customHeight="1"/>
    <row r="284" ht="13.9" customHeight="1"/>
    <row r="285" ht="14.45" customHeight="1"/>
    <row r="286" ht="13.9" customHeight="1"/>
    <row r="287" ht="14.45" customHeight="1"/>
    <row r="288" ht="13.9" customHeight="1"/>
    <row r="289" ht="14.45" customHeight="1"/>
    <row r="290" ht="13.9" customHeight="1"/>
    <row r="291" ht="14.45" customHeight="1"/>
    <row r="292" ht="13.9" customHeight="1"/>
    <row r="293" ht="14.45" customHeight="1"/>
    <row r="295" ht="14.45" customHeight="1"/>
    <row r="297" ht="14.45" customHeight="1"/>
    <row r="299" ht="14.45" customHeight="1"/>
    <row r="301" ht="14.45" customHeight="1"/>
    <row r="303" ht="14.45" customHeight="1"/>
    <row r="305" ht="14.45" customHeight="1"/>
    <row r="306" ht="13.9" customHeight="1"/>
    <row r="307" ht="14.45" customHeight="1"/>
    <row r="309" ht="14.45" customHeight="1"/>
    <row r="311" ht="14.45" customHeight="1"/>
    <row r="333" ht="14.45" customHeight="1"/>
    <row r="335" ht="14.45" customHeight="1"/>
    <row r="337" ht="14.45" customHeight="1"/>
    <row r="339" ht="14.45" customHeight="1"/>
    <row r="341" ht="14.45" customHeight="1"/>
    <row r="343" ht="14.45" customHeight="1"/>
    <row r="345" ht="14.45" customHeight="1"/>
    <row r="347" ht="14.45" customHeight="1"/>
    <row r="349" ht="14.45" customHeight="1"/>
    <row r="351" ht="14.45" customHeight="1"/>
    <row r="353" ht="14.45" customHeight="1"/>
    <row r="355" ht="14.45" customHeight="1"/>
    <row r="357" ht="14.45" customHeight="1"/>
    <row r="359" ht="14.45" customHeight="1"/>
    <row r="361" ht="14.45" customHeight="1"/>
    <row r="363" ht="14.45" customHeight="1"/>
    <row r="365" ht="14.45" customHeight="1"/>
    <row r="367" ht="14.45" customHeight="1"/>
    <row r="369" ht="14.45" customHeight="1"/>
    <row r="371" ht="14.45" customHeight="1"/>
    <row r="373" ht="14.45" customHeight="1"/>
    <row r="375" ht="14.45" customHeight="1"/>
    <row r="377" ht="14.45" customHeight="1"/>
    <row r="379" ht="14.45" customHeight="1"/>
    <row r="381" ht="14.45" customHeight="1"/>
    <row r="383" ht="14.45" customHeight="1"/>
    <row r="385" ht="14.45" customHeight="1"/>
    <row r="387" ht="14.45" customHeight="1"/>
    <row r="389" ht="14.45" customHeight="1"/>
    <row r="391" ht="14.45" customHeight="1"/>
    <row r="393" ht="14.45" customHeight="1"/>
    <row r="395" ht="14.45" customHeight="1"/>
    <row r="397" ht="14.45" customHeight="1"/>
    <row r="399" ht="14.45" customHeight="1"/>
    <row r="401" ht="14.45" customHeight="1"/>
    <row r="403" ht="14.45" customHeight="1"/>
    <row r="405" ht="14.45" customHeight="1"/>
    <row r="407" ht="14.45" customHeight="1"/>
    <row r="409" ht="14.45" customHeight="1"/>
    <row r="411" ht="14.45" customHeight="1"/>
    <row r="413" ht="14.45" customHeight="1"/>
    <row r="415" ht="14.45" customHeight="1"/>
    <row r="417" ht="14.45" customHeight="1"/>
    <row r="419" ht="14.45" customHeight="1"/>
    <row r="421" ht="14.45" customHeight="1"/>
    <row r="423" ht="14.45" customHeight="1"/>
    <row r="425" ht="14.45" customHeight="1"/>
    <row r="427" ht="14.45" customHeight="1"/>
    <row r="429" ht="14.45" customHeight="1"/>
    <row r="431" ht="14.45" customHeight="1"/>
    <row r="433" ht="14.45" customHeight="1"/>
    <row r="435" ht="14.45" customHeight="1"/>
    <row r="437" ht="14.45" customHeight="1"/>
    <row r="439" ht="14.45" customHeight="1"/>
    <row r="441" ht="14.45" customHeight="1"/>
    <row r="443" ht="14.45" customHeight="1"/>
    <row r="445" ht="14.45" customHeight="1"/>
    <row r="447" ht="14.45" customHeight="1"/>
    <row r="449" ht="14.45" customHeight="1"/>
    <row r="451" ht="14.45" customHeight="1"/>
  </sheetData>
  <sortState xmlns:xlrd2="http://schemas.microsoft.com/office/spreadsheetml/2017/richdata2" ref="B2:P118">
    <sortCondition ref="K2:K118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B1:V142"/>
  <sheetViews>
    <sheetView rightToLeft="1" topLeftCell="A8" zoomScaleNormal="100" workbookViewId="0">
      <selection activeCell="K17" sqref="K17"/>
    </sheetView>
  </sheetViews>
  <sheetFormatPr defaultRowHeight="14.25"/>
  <cols>
    <col min="2" max="2" width="12" customWidth="1"/>
    <col min="4" max="4" width="12.375" bestFit="1" customWidth="1"/>
    <col min="5" max="6" width="11.625" bestFit="1" customWidth="1"/>
    <col min="11" max="13" width="11.625" bestFit="1" customWidth="1"/>
    <col min="18" max="18" width="11.625" bestFit="1" customWidth="1"/>
    <col min="19" max="19" width="9.5" bestFit="1" customWidth="1"/>
    <col min="20" max="20" width="11.625" bestFit="1" customWidth="1"/>
    <col min="21" max="21" width="11" customWidth="1"/>
  </cols>
  <sheetData>
    <row r="1" spans="2:22" ht="14.25" customHeight="1"/>
    <row r="2" spans="2:22" ht="15" customHeight="1">
      <c r="E2" t="s">
        <v>1303</v>
      </c>
    </row>
    <row r="3" spans="2:22" ht="14.25" customHeight="1">
      <c r="B3" s="5"/>
      <c r="E3" s="5">
        <f>D9+H9</f>
        <v>2.5238977359096513</v>
      </c>
    </row>
    <row r="4" spans="2:22" ht="14.25" customHeight="1"/>
    <row r="5" spans="2:22" ht="14.25" customHeight="1"/>
    <row r="6" spans="2:22" ht="14.25" customHeight="1" thickBot="1"/>
    <row r="7" spans="2:22" ht="27" customHeight="1">
      <c r="B7" s="231" t="s">
        <v>776</v>
      </c>
      <c r="C7" s="232"/>
      <c r="D7" s="233"/>
      <c r="E7" s="22"/>
      <c r="F7" s="231" t="s">
        <v>1304</v>
      </c>
      <c r="G7" s="232"/>
      <c r="H7" s="233"/>
    </row>
    <row r="8" spans="2:22" ht="27" customHeight="1">
      <c r="B8" s="33" t="s">
        <v>1305</v>
      </c>
      <c r="C8" s="23" t="s">
        <v>1306</v>
      </c>
      <c r="D8" s="24" t="s">
        <v>794</v>
      </c>
      <c r="E8" s="22"/>
      <c r="F8" s="33" t="s">
        <v>1305</v>
      </c>
      <c r="G8" s="23" t="s">
        <v>1306</v>
      </c>
      <c r="H8" s="24" t="s">
        <v>794</v>
      </c>
    </row>
    <row r="9" spans="2:22" ht="27" customHeight="1">
      <c r="B9" s="25">
        <f>'روايات 70% (NEW)'!G65</f>
        <v>6.3478203832037998</v>
      </c>
      <c r="C9" s="12">
        <f>B9/2334</f>
        <v>2.7197173878336762E-3</v>
      </c>
      <c r="D9" s="35">
        <f>D11+D12+D13+D14+D16</f>
        <v>2.5238977359096513</v>
      </c>
      <c r="E9" s="22"/>
      <c r="F9" s="25">
        <f>'روايات 70% (NEW)'!G66</f>
        <v>0.15316980869087049</v>
      </c>
      <c r="G9" s="12">
        <f>F9/848</f>
        <v>1.8062477439961144E-4</v>
      </c>
      <c r="H9" s="35">
        <v>0</v>
      </c>
      <c r="J9" s="52"/>
      <c r="T9" s="133"/>
      <c r="U9" s="133"/>
      <c r="V9" s="133"/>
    </row>
    <row r="10" spans="2:22" ht="27" customHeight="1">
      <c r="B10" s="33" t="s">
        <v>582</v>
      </c>
      <c r="C10" s="16" t="s">
        <v>586</v>
      </c>
      <c r="D10" s="34" t="s">
        <v>579</v>
      </c>
      <c r="E10" s="22"/>
      <c r="F10" s="33" t="s">
        <v>582</v>
      </c>
      <c r="G10" s="16" t="s">
        <v>586</v>
      </c>
      <c r="H10" s="34" t="s">
        <v>579</v>
      </c>
    </row>
    <row r="11" spans="2:22" ht="27" customHeight="1">
      <c r="B11" s="30" t="s">
        <v>794</v>
      </c>
      <c r="C11" s="21">
        <v>244</v>
      </c>
      <c r="D11" s="26">
        <f t="shared" ref="D11:D16" si="0">$C$9*C11</f>
        <v>0.66361104263141701</v>
      </c>
      <c r="E11" s="47">
        <f>D11*47.83</f>
        <v>31.740516169060676</v>
      </c>
      <c r="F11" s="36" t="s">
        <v>1307</v>
      </c>
      <c r="G11" s="45">
        <v>384</v>
      </c>
      <c r="H11" s="26">
        <f>$G$9*G11</f>
        <v>6.9359913369450799E-2</v>
      </c>
      <c r="I11" s="47">
        <f>H11*47.83</f>
        <v>3.3174846564608318</v>
      </c>
      <c r="J11" s="52"/>
      <c r="K11" s="52"/>
      <c r="L11" s="52"/>
      <c r="M11" s="52"/>
      <c r="O11" s="52"/>
      <c r="P11" s="52"/>
      <c r="Q11" s="52"/>
      <c r="R11" s="52"/>
    </row>
    <row r="12" spans="2:22" ht="27" customHeight="1">
      <c r="B12" s="31" t="s">
        <v>1308</v>
      </c>
      <c r="C12" s="45">
        <v>490</v>
      </c>
      <c r="D12" s="26">
        <f t="shared" si="0"/>
        <v>1.3326615200385012</v>
      </c>
      <c r="E12" s="47">
        <f t="shared" ref="E12:E17" si="1">D12*47.83</f>
        <v>63.741200503441512</v>
      </c>
      <c r="F12" s="32" t="s">
        <v>1309</v>
      </c>
      <c r="G12" s="45">
        <v>464</v>
      </c>
      <c r="H12" s="26">
        <f>$G$9*G12</f>
        <v>8.3809895321419706E-2</v>
      </c>
      <c r="I12" s="47">
        <f t="shared" ref="I12:I13" si="2">H12*47.83</f>
        <v>4.0086272932235048</v>
      </c>
      <c r="K12" s="52"/>
      <c r="L12" s="52"/>
    </row>
    <row r="13" spans="2:22" ht="27" customHeight="1" thickBot="1">
      <c r="B13" s="31" t="s">
        <v>1310</v>
      </c>
      <c r="C13" s="45">
        <v>32</v>
      </c>
      <c r="D13" s="26">
        <f t="shared" si="0"/>
        <v>8.7030956410677637E-2</v>
      </c>
      <c r="E13" s="47">
        <f t="shared" si="1"/>
        <v>4.1626906451227113</v>
      </c>
      <c r="F13" s="27" t="s">
        <v>1311</v>
      </c>
      <c r="G13" s="28">
        <f>G11+G12</f>
        <v>848</v>
      </c>
      <c r="H13" s="29">
        <f>SUM(H11:H12)</f>
        <v>0.15316980869087049</v>
      </c>
      <c r="I13" s="47">
        <f t="shared" si="2"/>
        <v>7.3261119496843357</v>
      </c>
      <c r="J13" s="52"/>
      <c r="K13" s="52"/>
      <c r="L13" s="52"/>
      <c r="N13" s="132"/>
    </row>
    <row r="14" spans="2:22" ht="27" customHeight="1">
      <c r="B14" s="31" t="s">
        <v>1312</v>
      </c>
      <c r="C14" s="45">
        <v>125</v>
      </c>
      <c r="D14" s="26">
        <f t="shared" si="0"/>
        <v>0.3399646734792095</v>
      </c>
      <c r="E14" s="47">
        <f t="shared" si="1"/>
        <v>16.260510332510592</v>
      </c>
    </row>
    <row r="15" spans="2:22" ht="27" customHeight="1">
      <c r="B15" s="32" t="s">
        <v>1313</v>
      </c>
      <c r="C15" s="45">
        <v>1406</v>
      </c>
      <c r="D15" s="26">
        <f t="shared" si="0"/>
        <v>3.8239226472941485</v>
      </c>
      <c r="E15" s="47">
        <f t="shared" si="1"/>
        <v>182.89822022007911</v>
      </c>
      <c r="J15" s="52"/>
      <c r="K15" s="52"/>
      <c r="L15" s="52"/>
      <c r="M15" s="52"/>
      <c r="O15" s="52"/>
      <c r="P15" s="52"/>
      <c r="Q15" s="52"/>
    </row>
    <row r="16" spans="2:22" ht="24.6" customHeight="1">
      <c r="B16" s="31" t="s">
        <v>1303</v>
      </c>
      <c r="C16" s="45">
        <v>37</v>
      </c>
      <c r="D16" s="26">
        <f t="shared" si="0"/>
        <v>0.10062954334984602</v>
      </c>
      <c r="E16" s="47">
        <f t="shared" si="1"/>
        <v>4.8131110584231349</v>
      </c>
    </row>
    <row r="17" spans="2:5" ht="24.6" customHeight="1" thickBot="1">
      <c r="B17" s="27" t="s">
        <v>1311</v>
      </c>
      <c r="C17" s="28">
        <f>C16+C15+C14+C13+C12+C11</f>
        <v>2334</v>
      </c>
      <c r="D17" s="29">
        <f>SUM(D11:D16)</f>
        <v>6.3478203832037989</v>
      </c>
      <c r="E17" s="47">
        <f t="shared" si="1"/>
        <v>303.61624892863767</v>
      </c>
    </row>
    <row r="18" spans="2:5" ht="24.6" customHeight="1"/>
    <row r="19" spans="2:5" ht="24.6" customHeight="1"/>
    <row r="20" spans="2:5" ht="24.6" customHeight="1"/>
    <row r="21" spans="2:5" ht="24.6" customHeight="1"/>
    <row r="22" spans="2:5" ht="24.6" customHeight="1"/>
    <row r="23" spans="2:5" ht="24.6" customHeight="1"/>
    <row r="24" spans="2:5" ht="14.25" customHeight="1"/>
    <row r="25" spans="2:5" ht="14.25" customHeight="1"/>
    <row r="26" spans="2:5" ht="14.25" customHeight="1"/>
    <row r="27" spans="2:5" ht="14.25" customHeight="1"/>
    <row r="28" spans="2:5" ht="14.45" customHeight="1"/>
    <row r="29" spans="2:5" ht="14.25" customHeight="1"/>
    <row r="30" spans="2:5" ht="14.25" customHeight="1"/>
    <row r="31" spans="2:5" ht="14.25" customHeight="1"/>
    <row r="32" spans="2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41" ht="14.45" customHeight="1"/>
    <row r="42" ht="14.45" customHeight="1"/>
    <row r="44" ht="14.45" customHeight="1"/>
    <row r="45" ht="14.45" customHeight="1"/>
    <row r="46" ht="14.45" customHeight="1"/>
    <row r="47" ht="14.25" customHeight="1"/>
    <row r="48" ht="14.25" customHeight="1"/>
    <row r="49" ht="14.25" customHeight="1"/>
    <row r="50" ht="14.25" customHeight="1"/>
    <row r="142" spans="2:2">
      <c r="B142" t="s">
        <v>1118</v>
      </c>
    </row>
  </sheetData>
  <mergeCells count="2">
    <mergeCell ref="B7:D7"/>
    <mergeCell ref="F7:H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ᴁ Analytics Edge Queries</vt:lpstr>
      <vt:lpstr>روايات 70% (NEW)</vt:lpstr>
      <vt:lpstr>روايات الموقع</vt:lpstr>
      <vt:lpstr>Sheet1</vt:lpstr>
      <vt:lpstr>إضافة الأرباح</vt:lpstr>
      <vt:lpstr>أرباح روايات منتهية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shazly</dc:creator>
  <cp:lastModifiedBy>ibrahim shazly</cp:lastModifiedBy>
  <cp:lastPrinted>2023-07-30T16:39:12Z</cp:lastPrinted>
  <dcterms:created xsi:type="dcterms:W3CDTF">2020-04-02T01:34:18Z</dcterms:created>
  <dcterms:modified xsi:type="dcterms:W3CDTF">2024-05-02T09:05:11Z</dcterms:modified>
</cp:coreProperties>
</file>