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\iCloudDrive\جامعة\Semesters_\Sixth semester_\احصاء\project\"/>
    </mc:Choice>
  </mc:AlternateContent>
  <xr:revisionPtr revIDLastSave="0" documentId="13_ncr:2001_{58D8098C-BD70-4751-B283-9FCAF759CA31}" xr6:coauthVersionLast="47" xr6:coauthVersionMax="47" xr10:uidLastSave="{00000000-0000-0000-0000-000000000000}"/>
  <bookViews>
    <workbookView xWindow="28680" yWindow="-3015" windowWidth="29040" windowHeight="15720" activeTab="2" xr2:uid="{B6C7C585-1225-4B8B-A454-BA524101DB05}"/>
  </bookViews>
  <sheets>
    <sheet name="Q1" sheetId="1" r:id="rId1"/>
    <sheet name="Q2" sheetId="3" r:id="rId2"/>
    <sheet name="Q3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4" l="1"/>
  <c r="N8" i="4"/>
  <c r="N6" i="4"/>
  <c r="U15" i="3"/>
  <c r="U13" i="3"/>
  <c r="U11" i="3"/>
  <c r="S23" i="3"/>
  <c r="S21" i="3"/>
  <c r="S22" i="3" s="1"/>
  <c r="S19" i="3"/>
  <c r="S18" i="3"/>
  <c r="S17" i="3"/>
  <c r="S15" i="3"/>
  <c r="S14" i="3"/>
  <c r="S13" i="3"/>
  <c r="S12" i="3"/>
  <c r="S11" i="3"/>
  <c r="S10" i="3"/>
  <c r="S9" i="3"/>
  <c r="S8" i="3"/>
  <c r="P23" i="3"/>
  <c r="P21" i="3"/>
  <c r="P19" i="3"/>
  <c r="P18" i="3"/>
  <c r="P17" i="3"/>
  <c r="P15" i="3"/>
  <c r="P16" i="3" s="1"/>
  <c r="P14" i="3"/>
  <c r="P13" i="3"/>
  <c r="P12" i="3"/>
  <c r="P10" i="3"/>
  <c r="P9" i="3"/>
  <c r="P8" i="3"/>
  <c r="M21" i="3"/>
  <c r="M19" i="3"/>
  <c r="M18" i="3"/>
  <c r="M17" i="3"/>
  <c r="M15" i="3"/>
  <c r="M14" i="3"/>
  <c r="M13" i="3"/>
  <c r="M12" i="3"/>
  <c r="M10" i="3"/>
  <c r="M9" i="3"/>
  <c r="M8" i="3"/>
  <c r="J21" i="3"/>
  <c r="J22" i="3"/>
  <c r="J19" i="3"/>
  <c r="J18" i="3"/>
  <c r="J17" i="3"/>
  <c r="J15" i="3"/>
  <c r="J14" i="3"/>
  <c r="J13" i="3"/>
  <c r="J12" i="3"/>
  <c r="J10" i="3"/>
  <c r="J9" i="3"/>
  <c r="J8" i="3"/>
  <c r="P22" i="3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S20" i="3" l="1"/>
  <c r="S16" i="3"/>
  <c r="P20" i="3"/>
  <c r="J16" i="3"/>
  <c r="J20" i="3"/>
  <c r="J23" i="3"/>
  <c r="M16" i="3" l="1"/>
  <c r="M20" i="3"/>
  <c r="M22" i="3"/>
  <c r="M23" i="3"/>
</calcChain>
</file>

<file path=xl/sharedStrings.xml><?xml version="1.0" encoding="utf-8"?>
<sst xmlns="http://schemas.openxmlformats.org/spreadsheetml/2006/main" count="115" uniqueCount="40">
  <si>
    <t>Data</t>
  </si>
  <si>
    <t>Summary Statistics For Data</t>
  </si>
  <si>
    <t>Statistics</t>
  </si>
  <si>
    <t>Value</t>
  </si>
  <si>
    <t>Sample size (n)</t>
  </si>
  <si>
    <t>Mean</t>
  </si>
  <si>
    <t>Median</t>
  </si>
  <si>
    <t>Mode</t>
  </si>
  <si>
    <t xml:space="preserve">Geometric Mean </t>
  </si>
  <si>
    <t>Harmonic Mean</t>
  </si>
  <si>
    <t>Minimum</t>
  </si>
  <si>
    <t>Maximum</t>
  </si>
  <si>
    <t>Range</t>
  </si>
  <si>
    <t>First Quartile</t>
  </si>
  <si>
    <t>Second Quartile</t>
  </si>
  <si>
    <t>Third Quartile</t>
  </si>
  <si>
    <t>Inter-Quartile Range</t>
  </si>
  <si>
    <t>Variance</t>
  </si>
  <si>
    <t>Standard Deviation</t>
  </si>
  <si>
    <t>CV %</t>
  </si>
  <si>
    <t>Income</t>
  </si>
  <si>
    <t>Rating</t>
  </si>
  <si>
    <t>Age</t>
  </si>
  <si>
    <t>Education</t>
  </si>
  <si>
    <t>Summary Statistics For Inocme</t>
  </si>
  <si>
    <t>Summary Statistics For Rating</t>
  </si>
  <si>
    <t>Summary Statistics For Age</t>
  </si>
  <si>
    <t>Summary Statistics For Education</t>
  </si>
  <si>
    <t>No Mode</t>
  </si>
  <si>
    <t xml:space="preserve"> correlation coefficient between Incoma and Education</t>
  </si>
  <si>
    <t>slope of regression line</t>
  </si>
  <si>
    <t>intercept</t>
  </si>
  <si>
    <t>First Midterm</t>
  </si>
  <si>
    <t>Final Midterm</t>
  </si>
  <si>
    <t>slope (b)</t>
  </si>
  <si>
    <t>intercept (a)</t>
  </si>
  <si>
    <t>y=-1.626769971+0.265295218*X</t>
  </si>
  <si>
    <t>linear regression</t>
  </si>
  <si>
    <t>X=24</t>
  </si>
  <si>
    <t>y=-1.626769971+0.265295218*24 = 4.740315261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</si>
</sst>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scatter plot </a:t>
            </a:r>
            <a:br>
              <a:rPr lang="en-US" sz="1400" b="0" i="0" u="none" strike="noStrike" baseline="0"/>
            </a:b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2688645555364E-2"/>
          <c:y val="0.17128015139675895"/>
          <c:w val="0.69697658827704967"/>
          <c:h val="0.744780618592002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'Q2'!$C$6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'Q2'!$C$7:$C$18</c:f>
              <c:numCache>
                <c:formatCode>0.0</c:formatCode>
                <c:ptCount val="12"/>
                <c:pt idx="0">
                  <c:v>14.9</c:v>
                </c:pt>
                <c:pt idx="1">
                  <c:v>106</c:v>
                </c:pt>
                <c:pt idx="2">
                  <c:v>104.6</c:v>
                </c:pt>
                <c:pt idx="3">
                  <c:v>148.9</c:v>
                </c:pt>
                <c:pt idx="4">
                  <c:v>55.9</c:v>
                </c:pt>
                <c:pt idx="5">
                  <c:v>80.2</c:v>
                </c:pt>
                <c:pt idx="6">
                  <c:v>21</c:v>
                </c:pt>
                <c:pt idx="7">
                  <c:v>71.400000000000006</c:v>
                </c:pt>
                <c:pt idx="8">
                  <c:v>15.1</c:v>
                </c:pt>
                <c:pt idx="9">
                  <c:v>71.099999999999994</c:v>
                </c:pt>
                <c:pt idx="10">
                  <c:v>63.1</c:v>
                </c:pt>
                <c:pt idx="1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91-4325-BF47-8885F6CDBC5B}"/>
            </c:ext>
          </c:extLst>
        </c:ser>
        <c:ser>
          <c:idx val="1"/>
          <c:order val="1"/>
          <c:tx>
            <c:strRef>
              <c:f>'Q2'!$F$6</c:f>
              <c:strCache>
                <c:ptCount val="1"/>
                <c:pt idx="0">
                  <c:v>Education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'Q2'!$F$7:$F$18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11</c:v>
                </c:pt>
                <c:pt idx="3">
                  <c:v>11</c:v>
                </c:pt>
                <c:pt idx="4">
                  <c:v>16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13</c:v>
                </c:pt>
                <c:pt idx="9">
                  <c:v>19</c:v>
                </c:pt>
                <c:pt idx="10">
                  <c:v>14</c:v>
                </c:pt>
                <c:pt idx="11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91-4325-BF47-8885F6CD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82463"/>
        <c:axId val="1992879103"/>
      </c:scatterChart>
      <c:valAx>
        <c:axId val="199288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79103"/>
        <c:crosses val="autoZero"/>
        <c:crossBetween val="midCat"/>
      </c:valAx>
      <c:valAx>
        <c:axId val="19928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8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scatter plot </a:t>
            </a:r>
            <a:br>
              <a:rPr lang="en-US" sz="1400" b="0" i="0" u="none" strike="noStrike" baseline="0"/>
            </a:b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2688645555364E-2"/>
          <c:y val="0.17128015139675895"/>
          <c:w val="0.69697658827704967"/>
          <c:h val="0.744780618592002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'Q3'!$B$5</c:f>
              <c:strCache>
                <c:ptCount val="1"/>
                <c:pt idx="0">
                  <c:v>First Midterm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'Q3'!$C$5:$J$5</c:f>
              <c:numCache>
                <c:formatCode>General</c:formatCode>
                <c:ptCount val="8"/>
                <c:pt idx="0">
                  <c:v>12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21</c:v>
                </c:pt>
                <c:pt idx="5">
                  <c:v>17</c:v>
                </c:pt>
                <c:pt idx="6">
                  <c:v>19</c:v>
                </c:pt>
                <c:pt idx="7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5-4CAC-A332-C479A02ED5DC}"/>
            </c:ext>
          </c:extLst>
        </c:ser>
        <c:ser>
          <c:idx val="1"/>
          <c:order val="1"/>
          <c:tx>
            <c:strRef>
              <c:f>'Q3'!$B$6</c:f>
              <c:strCache>
                <c:ptCount val="1"/>
                <c:pt idx="0">
                  <c:v>Final Midterm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'Q3'!$C$6:$J$6</c:f>
              <c:numCache>
                <c:formatCode>General</c:formatCode>
                <c:ptCount val="8"/>
                <c:pt idx="0">
                  <c:v>61</c:v>
                </c:pt>
                <c:pt idx="1">
                  <c:v>67</c:v>
                </c:pt>
                <c:pt idx="2">
                  <c:v>68</c:v>
                </c:pt>
                <c:pt idx="3">
                  <c:v>78</c:v>
                </c:pt>
                <c:pt idx="4">
                  <c:v>70</c:v>
                </c:pt>
                <c:pt idx="5">
                  <c:v>85</c:v>
                </c:pt>
                <c:pt idx="6">
                  <c:v>79</c:v>
                </c:pt>
                <c:pt idx="7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5-4CAC-A332-C479A02E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82463"/>
        <c:axId val="1992879103"/>
      </c:scatterChart>
      <c:valAx>
        <c:axId val="199288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79103"/>
        <c:crosses val="autoZero"/>
        <c:crossBetween val="midCat"/>
      </c:valAx>
      <c:valAx>
        <c:axId val="19928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8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</xdr:colOff>
      <xdr:row>27</xdr:row>
      <xdr:rowOff>54292</xdr:rowOff>
    </xdr:from>
    <xdr:to>
      <xdr:col>8</xdr:col>
      <xdr:colOff>1264920</xdr:colOff>
      <xdr:row>42</xdr:row>
      <xdr:rowOff>86677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D1E20E-9F14-2544-4033-536CDC04C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12</xdr:row>
      <xdr:rowOff>19050</xdr:rowOff>
    </xdr:from>
    <xdr:to>
      <xdr:col>9</xdr:col>
      <xdr:colOff>493395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28C9E-F131-4CA4-8B57-E53410C4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419D4-8D0D-4BC9-A7A0-3AE5ADE72A56}">
  <dimension ref="D2:K26"/>
  <sheetViews>
    <sheetView workbookViewId="0">
      <selection activeCell="E10" sqref="E10:F10"/>
    </sheetView>
  </sheetViews>
  <sheetFormatPr defaultRowHeight="14.4" x14ac:dyDescent="0.3"/>
  <cols>
    <col min="5" max="5" width="18.44140625" bestFit="1" customWidth="1"/>
    <col min="6" max="6" width="9" bestFit="1" customWidth="1"/>
  </cols>
  <sheetData>
    <row r="2" spans="4:11" x14ac:dyDescent="0.3">
      <c r="D2" s="6" t="s">
        <v>0</v>
      </c>
      <c r="E2" s="6"/>
      <c r="F2" s="6"/>
      <c r="G2" s="6"/>
      <c r="H2" s="6"/>
      <c r="I2" s="6"/>
      <c r="J2" s="6"/>
      <c r="K2" s="6"/>
    </row>
    <row r="3" spans="4:11" x14ac:dyDescent="0.3">
      <c r="D3" s="1">
        <v>469</v>
      </c>
      <c r="E3" s="1">
        <v>160</v>
      </c>
      <c r="F3" s="1">
        <v>125</v>
      </c>
      <c r="G3" s="1">
        <v>155</v>
      </c>
      <c r="H3" s="1">
        <v>475</v>
      </c>
      <c r="I3" s="1">
        <v>850</v>
      </c>
      <c r="J3" s="1">
        <v>100</v>
      </c>
      <c r="K3" s="1">
        <v>120</v>
      </c>
    </row>
    <row r="4" spans="4:11" x14ac:dyDescent="0.3">
      <c r="D4" s="1">
        <v>100</v>
      </c>
      <c r="E4" s="1">
        <v>842</v>
      </c>
      <c r="F4" s="1">
        <v>765</v>
      </c>
      <c r="G4" s="1">
        <v>900</v>
      </c>
      <c r="H4" s="1">
        <v>145</v>
      </c>
      <c r="I4" s="1">
        <v>678</v>
      </c>
      <c r="J4" s="1">
        <v>122</v>
      </c>
      <c r="K4" s="1">
        <v>760</v>
      </c>
    </row>
    <row r="9" spans="4:11" x14ac:dyDescent="0.3">
      <c r="E9" s="6" t="s">
        <v>1</v>
      </c>
      <c r="F9" s="6"/>
    </row>
    <row r="10" spans="4:11" x14ac:dyDescent="0.3">
      <c r="E10" s="4" t="s">
        <v>2</v>
      </c>
      <c r="F10" s="4" t="s">
        <v>3</v>
      </c>
    </row>
    <row r="11" spans="4:11" x14ac:dyDescent="0.3">
      <c r="E11" s="1" t="s">
        <v>4</v>
      </c>
      <c r="F11" s="1">
        <f>COUNT(D3:K4)</f>
        <v>16</v>
      </c>
    </row>
    <row r="12" spans="4:11" x14ac:dyDescent="0.3">
      <c r="E12" s="1" t="s">
        <v>5</v>
      </c>
      <c r="F12" s="1">
        <f>AVERAGE(D3:K4)</f>
        <v>422.875</v>
      </c>
    </row>
    <row r="13" spans="4:11" x14ac:dyDescent="0.3">
      <c r="E13" s="1" t="s">
        <v>6</v>
      </c>
      <c r="F13" s="1">
        <f>MEDIAN(D3:K4)</f>
        <v>314.5</v>
      </c>
    </row>
    <row r="14" spans="4:11" x14ac:dyDescent="0.3">
      <c r="E14" s="1" t="s">
        <v>7</v>
      </c>
      <c r="F14" s="1">
        <f>MODE(D3:K4)</f>
        <v>100</v>
      </c>
    </row>
    <row r="15" spans="4:11" x14ac:dyDescent="0.3">
      <c r="E15" s="1" t="s">
        <v>8</v>
      </c>
      <c r="F15" s="1">
        <f>GEOMEAN(D3:K4)</f>
        <v>297.28703328094628</v>
      </c>
    </row>
    <row r="16" spans="4:11" x14ac:dyDescent="0.3">
      <c r="E16" s="1" t="s">
        <v>9</v>
      </c>
      <c r="F16" s="1">
        <f>HARMEAN(D3:K4)</f>
        <v>210.69594260900149</v>
      </c>
    </row>
    <row r="17" spans="5:6" x14ac:dyDescent="0.3">
      <c r="E17" s="1" t="s">
        <v>10</v>
      </c>
      <c r="F17" s="1">
        <f>MIN(D3:K4)</f>
        <v>100</v>
      </c>
    </row>
    <row r="18" spans="5:6" x14ac:dyDescent="0.3">
      <c r="E18" s="1" t="s">
        <v>11</v>
      </c>
      <c r="F18" s="1">
        <f>MAX(D3:K4)</f>
        <v>900</v>
      </c>
    </row>
    <row r="19" spans="5:6" x14ac:dyDescent="0.3">
      <c r="E19" s="1" t="s">
        <v>12</v>
      </c>
      <c r="F19" s="1">
        <f>F18-F17</f>
        <v>800</v>
      </c>
    </row>
    <row r="20" spans="5:6" x14ac:dyDescent="0.3">
      <c r="E20" s="1" t="s">
        <v>13</v>
      </c>
      <c r="F20" s="1">
        <f>_xlfn.QUARTILE.INC(D3:K4,1)</f>
        <v>124.25</v>
      </c>
    </row>
    <row r="21" spans="5:6" x14ac:dyDescent="0.3">
      <c r="E21" s="1" t="s">
        <v>14</v>
      </c>
      <c r="F21" s="1">
        <f>_xlfn.QUARTILE.INC(D3:K4,2)</f>
        <v>314.5</v>
      </c>
    </row>
    <row r="22" spans="5:6" x14ac:dyDescent="0.3">
      <c r="E22" s="1" t="s">
        <v>15</v>
      </c>
      <c r="F22" s="1">
        <f>_xlfn.QUARTILE.INC(D3:K4,3)</f>
        <v>761.25</v>
      </c>
    </row>
    <row r="23" spans="5:6" x14ac:dyDescent="0.3">
      <c r="E23" s="1" t="s">
        <v>16</v>
      </c>
      <c r="F23" s="1">
        <f>F22-F20</f>
        <v>637</v>
      </c>
    </row>
    <row r="24" spans="5:6" x14ac:dyDescent="0.3">
      <c r="E24" s="1" t="s">
        <v>17</v>
      </c>
      <c r="F24" s="1">
        <f>_xlfn.VAR.S(D3:K4)</f>
        <v>105596.38333333333</v>
      </c>
    </row>
    <row r="25" spans="5:6" x14ac:dyDescent="0.3">
      <c r="E25" s="1" t="s">
        <v>18</v>
      </c>
      <c r="F25" s="1">
        <f>SQRT(F24)</f>
        <v>324.9559713766364</v>
      </c>
    </row>
    <row r="26" spans="5:6" x14ac:dyDescent="0.3">
      <c r="E26" s="1" t="s">
        <v>19</v>
      </c>
      <c r="F26" s="3">
        <f>(F25/F12)</f>
        <v>0.76844450813274934</v>
      </c>
    </row>
  </sheetData>
  <mergeCells count="2">
    <mergeCell ref="D2:K2"/>
    <mergeCell ref="E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46FF-CE07-48C5-BDBF-A41DC3FF6CB6}">
  <dimension ref="B6:U23"/>
  <sheetViews>
    <sheetView zoomScaleNormal="100" workbookViewId="0">
      <selection activeCell="O32" sqref="O32"/>
    </sheetView>
  </sheetViews>
  <sheetFormatPr defaultRowHeight="14.4" x14ac:dyDescent="0.3"/>
  <cols>
    <col min="2" max="2" width="3" bestFit="1" customWidth="1"/>
    <col min="3" max="3" width="7.33203125" bestFit="1" customWidth="1"/>
    <col min="4" max="4" width="6.33203125" bestFit="1" customWidth="1"/>
    <col min="5" max="5" width="4" bestFit="1" customWidth="1"/>
    <col min="6" max="6" width="9.5546875" bestFit="1" customWidth="1"/>
    <col min="9" max="9" width="18.44140625" bestFit="1" customWidth="1"/>
    <col min="10" max="10" width="11" bestFit="1" customWidth="1"/>
    <col min="12" max="12" width="18.44140625" bestFit="1" customWidth="1"/>
    <col min="13" max="13" width="8" bestFit="1" customWidth="1"/>
    <col min="14" max="14" width="6.33203125" bestFit="1" customWidth="1"/>
    <col min="15" max="15" width="18.44140625" bestFit="1" customWidth="1"/>
    <col min="16" max="16" width="7.109375" bestFit="1" customWidth="1"/>
    <col min="18" max="18" width="18.44140625" bestFit="1" customWidth="1"/>
    <col min="19" max="19" width="12" bestFit="1" customWidth="1"/>
    <col min="21" max="21" width="49.88671875" bestFit="1" customWidth="1"/>
  </cols>
  <sheetData>
    <row r="6" spans="2:21" x14ac:dyDescent="0.3">
      <c r="B6" s="4"/>
      <c r="C6" s="4" t="s">
        <v>20</v>
      </c>
      <c r="D6" s="4" t="s">
        <v>21</v>
      </c>
      <c r="E6" s="4" t="s">
        <v>22</v>
      </c>
      <c r="F6" s="4" t="s">
        <v>23</v>
      </c>
      <c r="I6" s="7" t="s">
        <v>24</v>
      </c>
      <c r="J6" s="8"/>
      <c r="L6" s="7" t="s">
        <v>25</v>
      </c>
      <c r="M6" s="8"/>
      <c r="O6" s="7" t="s">
        <v>26</v>
      </c>
      <c r="P6" s="8"/>
      <c r="R6" s="7" t="s">
        <v>27</v>
      </c>
      <c r="S6" s="8"/>
    </row>
    <row r="7" spans="2:21" x14ac:dyDescent="0.3">
      <c r="B7" s="4">
        <v>1</v>
      </c>
      <c r="C7" s="5">
        <v>14.9</v>
      </c>
      <c r="D7" s="1">
        <v>283</v>
      </c>
      <c r="E7" s="1">
        <v>34</v>
      </c>
      <c r="F7" s="1">
        <v>11</v>
      </c>
      <c r="I7" s="4" t="s">
        <v>2</v>
      </c>
      <c r="J7" s="4" t="s">
        <v>3</v>
      </c>
      <c r="L7" s="4" t="s">
        <v>2</v>
      </c>
      <c r="M7" s="4" t="s">
        <v>3</v>
      </c>
      <c r="O7" s="4" t="s">
        <v>2</v>
      </c>
      <c r="P7" s="4" t="s">
        <v>3</v>
      </c>
      <c r="R7" s="4" t="s">
        <v>2</v>
      </c>
      <c r="S7" s="4" t="s">
        <v>3</v>
      </c>
    </row>
    <row r="8" spans="2:21" x14ac:dyDescent="0.3">
      <c r="B8" s="4">
        <v>2</v>
      </c>
      <c r="C8" s="5">
        <v>106</v>
      </c>
      <c r="D8" s="1">
        <v>483</v>
      </c>
      <c r="E8" s="1">
        <v>82</v>
      </c>
      <c r="F8" s="1">
        <v>15</v>
      </c>
      <c r="I8" s="1" t="s">
        <v>4</v>
      </c>
      <c r="J8" s="1">
        <f>COUNT(C7:C18)</f>
        <v>12</v>
      </c>
      <c r="L8" s="1" t="s">
        <v>4</v>
      </c>
      <c r="M8" s="1">
        <f>COUNT(D7:D18)</f>
        <v>12</v>
      </c>
      <c r="O8" s="1" t="s">
        <v>4</v>
      </c>
      <c r="P8" s="1">
        <f>COUNT(E7:E18)</f>
        <v>12</v>
      </c>
      <c r="R8" s="1" t="s">
        <v>4</v>
      </c>
      <c r="S8" s="1">
        <f>COUNT(F7:F18)</f>
        <v>12</v>
      </c>
    </row>
    <row r="9" spans="2:21" x14ac:dyDescent="0.3">
      <c r="B9" s="4">
        <v>3</v>
      </c>
      <c r="C9" s="5">
        <v>104.6</v>
      </c>
      <c r="D9" s="1">
        <v>514</v>
      </c>
      <c r="E9" s="1">
        <v>71</v>
      </c>
      <c r="F9" s="1">
        <v>11</v>
      </c>
      <c r="I9" s="1" t="s">
        <v>5</v>
      </c>
      <c r="J9" s="5">
        <f>AVERAGE(C7:C18)</f>
        <v>63.933333333333337</v>
      </c>
      <c r="L9" s="1" t="s">
        <v>5</v>
      </c>
      <c r="M9" s="1">
        <f>AVERAGE(D7:D18)</f>
        <v>428.5</v>
      </c>
      <c r="O9" s="1" t="s">
        <v>5</v>
      </c>
      <c r="P9" s="1">
        <f>AVERAGE(E7:E18)</f>
        <v>57.75</v>
      </c>
      <c r="R9" s="1" t="s">
        <v>5</v>
      </c>
      <c r="S9" s="1">
        <f>AVERAGE(F7:F18)</f>
        <v>13.083333333333334</v>
      </c>
    </row>
    <row r="10" spans="2:21" x14ac:dyDescent="0.3">
      <c r="B10" s="4">
        <v>4</v>
      </c>
      <c r="C10" s="5">
        <v>148.9</v>
      </c>
      <c r="D10" s="1">
        <v>681</v>
      </c>
      <c r="E10" s="1">
        <v>36</v>
      </c>
      <c r="F10" s="1">
        <v>11</v>
      </c>
      <c r="I10" s="1" t="s">
        <v>6</v>
      </c>
      <c r="J10" s="5">
        <f>MEDIAN(C7:C18)</f>
        <v>67.099999999999994</v>
      </c>
      <c r="L10" s="1" t="s">
        <v>6</v>
      </c>
      <c r="M10" s="1">
        <f>MEDIAN(D7:D18)</f>
        <v>487</v>
      </c>
      <c r="O10" s="1" t="s">
        <v>6</v>
      </c>
      <c r="P10" s="1">
        <f>MEDIAN(E7:E18)</f>
        <v>65</v>
      </c>
      <c r="R10" s="1" t="s">
        <v>6</v>
      </c>
      <c r="S10" s="1">
        <f>MEDIAN(F7:F18)</f>
        <v>12.5</v>
      </c>
      <c r="U10" s="2" t="s">
        <v>29</v>
      </c>
    </row>
    <row r="11" spans="2:21" x14ac:dyDescent="0.3">
      <c r="B11" s="4">
        <v>5</v>
      </c>
      <c r="C11" s="5">
        <v>55.9</v>
      </c>
      <c r="D11" s="1">
        <v>357</v>
      </c>
      <c r="E11" s="1">
        <v>68</v>
      </c>
      <c r="F11" s="1">
        <v>16</v>
      </c>
      <c r="I11" s="1" t="s">
        <v>7</v>
      </c>
      <c r="J11" s="1" t="s">
        <v>28</v>
      </c>
      <c r="L11" s="1" t="s">
        <v>7</v>
      </c>
      <c r="M11" s="1" t="s">
        <v>28</v>
      </c>
      <c r="O11" s="1" t="s">
        <v>7</v>
      </c>
      <c r="P11" s="1" t="s">
        <v>28</v>
      </c>
      <c r="R11" s="1" t="s">
        <v>7</v>
      </c>
      <c r="S11" s="1">
        <f>MODE(F7:F18)</f>
        <v>11</v>
      </c>
      <c r="U11" s="9">
        <f>CORREL(C7:C18,F7:F18)</f>
        <v>-0.16729495514126791</v>
      </c>
    </row>
    <row r="12" spans="2:21" x14ac:dyDescent="0.3">
      <c r="B12" s="4">
        <v>6</v>
      </c>
      <c r="C12" s="5">
        <v>80.2</v>
      </c>
      <c r="D12" s="1">
        <v>569</v>
      </c>
      <c r="E12" s="1">
        <v>77</v>
      </c>
      <c r="F12" s="1">
        <v>10</v>
      </c>
      <c r="I12" s="1" t="s">
        <v>8</v>
      </c>
      <c r="J12" s="1">
        <f>GEOMEAN(C7:C18)</f>
        <v>48.46733201594072</v>
      </c>
      <c r="L12" s="1" t="s">
        <v>8</v>
      </c>
      <c r="M12" s="1">
        <f>GEOMEAN(D7:D18)</f>
        <v>393.25956355221871</v>
      </c>
      <c r="O12" s="1" t="s">
        <v>8</v>
      </c>
      <c r="P12" s="1">
        <f>GEOMEAN(E7:E18)</f>
        <v>54.067165809286017</v>
      </c>
      <c r="R12" s="1" t="s">
        <v>8</v>
      </c>
      <c r="S12" s="1">
        <f>GEOMEAN(F7:F18)</f>
        <v>12.785856778640472</v>
      </c>
      <c r="U12" s="2" t="s">
        <v>30</v>
      </c>
    </row>
    <row r="13" spans="2:21" x14ac:dyDescent="0.3">
      <c r="B13" s="4">
        <v>7</v>
      </c>
      <c r="C13" s="5">
        <v>21</v>
      </c>
      <c r="D13" s="1">
        <v>259</v>
      </c>
      <c r="E13" s="1">
        <v>37</v>
      </c>
      <c r="F13" s="1">
        <v>12</v>
      </c>
      <c r="I13" s="1" t="s">
        <v>9</v>
      </c>
      <c r="J13" s="1">
        <f>HARMEAN(C7:C18)</f>
        <v>34.521331425559879</v>
      </c>
      <c r="L13" s="1" t="s">
        <v>9</v>
      </c>
      <c r="M13" s="1">
        <f>HARMEAN(D7:D18)</f>
        <v>351.5879458952399</v>
      </c>
      <c r="O13" s="1" t="s">
        <v>9</v>
      </c>
      <c r="P13" s="1">
        <f>HARMEAN(E7:E18)</f>
        <v>50.381336524038183</v>
      </c>
      <c r="R13" s="1" t="s">
        <v>9</v>
      </c>
      <c r="S13" s="1">
        <f>HARMEAN(F7:F18)</f>
        <v>12.502323203350102</v>
      </c>
      <c r="U13" s="9">
        <f>SLOPE(C7:C18,F7:F18)</f>
        <v>-2.4096302665520213</v>
      </c>
    </row>
    <row r="14" spans="2:21" x14ac:dyDescent="0.3">
      <c r="B14" s="4">
        <v>8</v>
      </c>
      <c r="C14" s="5">
        <v>71.400000000000006</v>
      </c>
      <c r="D14" s="1">
        <v>512</v>
      </c>
      <c r="E14" s="1">
        <v>87</v>
      </c>
      <c r="F14" s="1">
        <v>9</v>
      </c>
      <c r="I14" s="1" t="s">
        <v>10</v>
      </c>
      <c r="J14" s="5">
        <f>MIN(C7:C18)</f>
        <v>14.9</v>
      </c>
      <c r="L14" s="1" t="s">
        <v>10</v>
      </c>
      <c r="M14" s="1">
        <f>MIN(D7:D18)</f>
        <v>138</v>
      </c>
      <c r="O14" s="1" t="s">
        <v>10</v>
      </c>
      <c r="P14" s="1">
        <f>MIN(E7:E18)</f>
        <v>30</v>
      </c>
      <c r="R14" s="1" t="s">
        <v>10</v>
      </c>
      <c r="S14" s="1">
        <f>MIN(F7:F18)</f>
        <v>9</v>
      </c>
      <c r="U14" s="2" t="s">
        <v>31</v>
      </c>
    </row>
    <row r="15" spans="2:21" x14ac:dyDescent="0.3">
      <c r="B15" s="4">
        <v>9</v>
      </c>
      <c r="C15" s="5">
        <v>15.1</v>
      </c>
      <c r="D15" s="1">
        <v>266</v>
      </c>
      <c r="E15" s="1">
        <v>66</v>
      </c>
      <c r="F15" s="1">
        <v>13</v>
      </c>
      <c r="I15" s="1" t="s">
        <v>11</v>
      </c>
      <c r="J15" s="5">
        <f>MAX(C7:C18)</f>
        <v>148.9</v>
      </c>
      <c r="L15" s="1" t="s">
        <v>11</v>
      </c>
      <c r="M15" s="1">
        <f>MAX(D7:D18)</f>
        <v>681</v>
      </c>
      <c r="O15" s="1" t="s">
        <v>11</v>
      </c>
      <c r="P15" s="1">
        <f>MAX(E7:E18)</f>
        <v>87</v>
      </c>
      <c r="R15" s="1" t="s">
        <v>11</v>
      </c>
      <c r="S15" s="1">
        <f>MAX(F7:F18)</f>
        <v>19</v>
      </c>
      <c r="U15" s="9">
        <f>INTERCEPT(C7:C18,F7:F18)</f>
        <v>95.459329320722276</v>
      </c>
    </row>
    <row r="16" spans="2:21" x14ac:dyDescent="0.3">
      <c r="B16" s="4">
        <v>10</v>
      </c>
      <c r="C16" s="5">
        <v>71.099999999999994</v>
      </c>
      <c r="D16" s="1">
        <v>491</v>
      </c>
      <c r="E16" s="1">
        <v>41</v>
      </c>
      <c r="F16" s="1">
        <v>19</v>
      </c>
      <c r="I16" s="1" t="s">
        <v>12</v>
      </c>
      <c r="J16" s="1">
        <f>J15-J14</f>
        <v>134</v>
      </c>
      <c r="L16" s="1" t="s">
        <v>12</v>
      </c>
      <c r="M16" s="1">
        <f>M15-M14</f>
        <v>543</v>
      </c>
      <c r="O16" s="1" t="s">
        <v>12</v>
      </c>
      <c r="P16" s="1">
        <f>P15-P14</f>
        <v>57</v>
      </c>
      <c r="R16" s="1" t="s">
        <v>12</v>
      </c>
      <c r="S16" s="1">
        <f>S15-S14</f>
        <v>10</v>
      </c>
    </row>
    <row r="17" spans="2:19" x14ac:dyDescent="0.3">
      <c r="B17" s="4">
        <v>11</v>
      </c>
      <c r="C17" s="5">
        <v>63.1</v>
      </c>
      <c r="D17" s="1">
        <v>589</v>
      </c>
      <c r="E17" s="1">
        <v>30</v>
      </c>
      <c r="F17" s="1">
        <v>14</v>
      </c>
      <c r="I17" s="1" t="s">
        <v>13</v>
      </c>
      <c r="J17" s="1">
        <f>_xlfn.QUARTILE.INC(C7:C18,1)</f>
        <v>19.524999999999999</v>
      </c>
      <c r="L17" s="1" t="s">
        <v>13</v>
      </c>
      <c r="M17" s="1">
        <f>_xlfn.QUARTILE.INC(D7:D18,1)</f>
        <v>278.75</v>
      </c>
      <c r="O17" s="1" t="s">
        <v>13</v>
      </c>
      <c r="P17" s="1">
        <f>_xlfn.QUARTILE.INC(E7:E18,1)</f>
        <v>36.75</v>
      </c>
      <c r="R17" s="1" t="s">
        <v>13</v>
      </c>
      <c r="S17" s="1">
        <f>_xlfn.QUARTILE.INC(F7:F18,1)</f>
        <v>11</v>
      </c>
    </row>
    <row r="18" spans="2:19" x14ac:dyDescent="0.3">
      <c r="B18" s="4">
        <v>12</v>
      </c>
      <c r="C18" s="5">
        <v>15</v>
      </c>
      <c r="D18" s="1">
        <v>138</v>
      </c>
      <c r="E18" s="1">
        <v>64</v>
      </c>
      <c r="F18" s="1">
        <v>16</v>
      </c>
      <c r="I18" s="1" t="s">
        <v>14</v>
      </c>
      <c r="J18" s="1">
        <f>_xlfn.QUARTILE.INC(C7:C18,2)</f>
        <v>67.099999999999994</v>
      </c>
      <c r="L18" s="1" t="s">
        <v>14</v>
      </c>
      <c r="M18" s="1">
        <f>_xlfn.QUARTILE.INC(D7:D18,2)</f>
        <v>487</v>
      </c>
      <c r="O18" s="1" t="s">
        <v>14</v>
      </c>
      <c r="P18" s="1">
        <f>_xlfn.QUARTILE.INC(E7:E18,2)</f>
        <v>65</v>
      </c>
      <c r="R18" s="1" t="s">
        <v>14</v>
      </c>
      <c r="S18" s="1">
        <f>_xlfn.QUARTILE.INC(F7:F18,2)</f>
        <v>12.5</v>
      </c>
    </row>
    <row r="19" spans="2:19" x14ac:dyDescent="0.3">
      <c r="I19" s="1" t="s">
        <v>15</v>
      </c>
      <c r="J19" s="1">
        <f>_xlfn.QUARTILE.INC(C7:C18,3)</f>
        <v>86.3</v>
      </c>
      <c r="L19" s="1" t="s">
        <v>15</v>
      </c>
      <c r="M19" s="1">
        <f>_xlfn.QUARTILE.INC(D7:D18,3)</f>
        <v>527.75</v>
      </c>
      <c r="O19" s="1" t="s">
        <v>15</v>
      </c>
      <c r="P19" s="1">
        <f>_xlfn.QUARTILE.INC(E7:E18,3)</f>
        <v>72.5</v>
      </c>
      <c r="R19" s="1" t="s">
        <v>15</v>
      </c>
      <c r="S19" s="1">
        <f>_xlfn.QUARTILE.INC(F7:F18,3)</f>
        <v>15.25</v>
      </c>
    </row>
    <row r="20" spans="2:19" x14ac:dyDescent="0.3">
      <c r="I20" s="1" t="s">
        <v>16</v>
      </c>
      <c r="J20" s="1">
        <f>J19-J17</f>
        <v>66.775000000000006</v>
      </c>
      <c r="L20" s="1" t="s">
        <v>16</v>
      </c>
      <c r="M20" s="1">
        <f>M19-M17</f>
        <v>249</v>
      </c>
      <c r="O20" s="1" t="s">
        <v>16</v>
      </c>
      <c r="P20" s="1">
        <f>P19-P17</f>
        <v>35.75</v>
      </c>
      <c r="R20" s="1" t="s">
        <v>16</v>
      </c>
      <c r="S20" s="1">
        <f>S19-S17</f>
        <v>4.25</v>
      </c>
    </row>
    <row r="21" spans="2:19" x14ac:dyDescent="0.3">
      <c r="I21" s="1" t="s">
        <v>17</v>
      </c>
      <c r="J21" s="1">
        <f>_xlfn.VAR.S(C7:C18)</f>
        <v>1827.8515151515146</v>
      </c>
      <c r="L21" s="1" t="s">
        <v>17</v>
      </c>
      <c r="M21" s="1">
        <f>_xlfn.VAR.S(D7:D18)</f>
        <v>26929.545454545456</v>
      </c>
      <c r="O21" s="1" t="s">
        <v>17</v>
      </c>
      <c r="P21" s="1">
        <f>_xlfn.VAR.S(E7:E18)</f>
        <v>429.11363636363637</v>
      </c>
      <c r="R21" s="1" t="s">
        <v>17</v>
      </c>
      <c r="S21" s="1">
        <f>_xlfn.VAR.S(F7:F18)</f>
        <v>8.8106060606060463</v>
      </c>
    </row>
    <row r="22" spans="2:19" x14ac:dyDescent="0.3">
      <c r="I22" s="1" t="s">
        <v>18</v>
      </c>
      <c r="J22" s="1">
        <f>SQRT(J21)</f>
        <v>42.753380160538356</v>
      </c>
      <c r="L22" s="1" t="s">
        <v>18</v>
      </c>
      <c r="M22" s="1">
        <f>SQRT(M21)</f>
        <v>164.10224085778188</v>
      </c>
      <c r="O22" s="1" t="s">
        <v>18</v>
      </c>
      <c r="P22" s="1">
        <f>SQRT(P21)</f>
        <v>20.715058203240375</v>
      </c>
      <c r="R22" s="1" t="s">
        <v>18</v>
      </c>
      <c r="S22" s="1">
        <f>SQRT(S21)</f>
        <v>2.9682665076785213</v>
      </c>
    </row>
    <row r="23" spans="2:19" x14ac:dyDescent="0.3">
      <c r="I23" s="1" t="s">
        <v>19</v>
      </c>
      <c r="J23" s="3">
        <f>(J22/J9)</f>
        <v>0.6687181464109232</v>
      </c>
      <c r="L23" s="1" t="s">
        <v>19</v>
      </c>
      <c r="M23" s="3">
        <f>(M22/M9)</f>
        <v>0.38296905684429844</v>
      </c>
      <c r="O23" s="1" t="s">
        <v>19</v>
      </c>
      <c r="P23" s="3">
        <f>(P22/P9)</f>
        <v>0.35870230654961688</v>
      </c>
      <c r="R23" s="1" t="s">
        <v>19</v>
      </c>
      <c r="S23" s="3">
        <f>(S22/S9)</f>
        <v>0.22687387319835831</v>
      </c>
    </row>
  </sheetData>
  <mergeCells count="4">
    <mergeCell ref="R6:S6"/>
    <mergeCell ref="I6:J6"/>
    <mergeCell ref="L6:M6"/>
    <mergeCell ref="O6:P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FFBA-39BD-4CCA-955B-2F28A712A9B6}">
  <dimension ref="B5:N17"/>
  <sheetViews>
    <sheetView tabSelected="1" workbookViewId="0">
      <selection activeCell="M20" sqref="M20"/>
    </sheetView>
  </sheetViews>
  <sheetFormatPr defaultRowHeight="14.4" x14ac:dyDescent="0.3"/>
  <cols>
    <col min="2" max="2" width="12.88671875" bestFit="1" customWidth="1"/>
    <col min="14" max="14" width="48.5546875" bestFit="1" customWidth="1"/>
  </cols>
  <sheetData>
    <row r="5" spans="2:14" x14ac:dyDescent="0.3">
      <c r="B5" s="4" t="s">
        <v>32</v>
      </c>
      <c r="C5" s="9">
        <v>12</v>
      </c>
      <c r="D5" s="9">
        <v>18</v>
      </c>
      <c r="E5" s="9">
        <v>20</v>
      </c>
      <c r="F5" s="9">
        <v>22</v>
      </c>
      <c r="G5" s="9">
        <v>21</v>
      </c>
      <c r="H5" s="9">
        <v>17</v>
      </c>
      <c r="I5" s="9">
        <v>19</v>
      </c>
      <c r="J5" s="9">
        <v>10</v>
      </c>
      <c r="N5" s="2" t="s">
        <v>29</v>
      </c>
    </row>
    <row r="6" spans="2:14" x14ac:dyDescent="0.3">
      <c r="B6" s="4" t="s">
        <v>33</v>
      </c>
      <c r="C6" s="9">
        <v>61</v>
      </c>
      <c r="D6" s="9">
        <v>67</v>
      </c>
      <c r="E6" s="9">
        <v>68</v>
      </c>
      <c r="F6" s="9">
        <v>78</v>
      </c>
      <c r="G6" s="9">
        <v>70</v>
      </c>
      <c r="H6" s="9">
        <v>85</v>
      </c>
      <c r="I6" s="9">
        <v>79</v>
      </c>
      <c r="J6" s="9">
        <v>65</v>
      </c>
      <c r="N6" s="9">
        <f>CORREL(C5:J5,C6:J6)</f>
        <v>0.50745965290946005</v>
      </c>
    </row>
    <row r="7" spans="2:14" x14ac:dyDescent="0.3">
      <c r="N7" s="2" t="s">
        <v>34</v>
      </c>
    </row>
    <row r="8" spans="2:14" x14ac:dyDescent="0.3">
      <c r="N8" s="9">
        <f>SLOPE(C5:J5,C6:J6)</f>
        <v>0.26529521773978093</v>
      </c>
    </row>
    <row r="9" spans="2:14" x14ac:dyDescent="0.3">
      <c r="N9" s="2" t="s">
        <v>35</v>
      </c>
    </row>
    <row r="10" spans="2:14" x14ac:dyDescent="0.3">
      <c r="N10" s="9">
        <f>INTERCEPT(C5:J5,C6:J6)</f>
        <v>-1.6267699706118108</v>
      </c>
    </row>
    <row r="15" spans="2:14" x14ac:dyDescent="0.3">
      <c r="N15" s="2" t="s">
        <v>37</v>
      </c>
    </row>
    <row r="16" spans="2:14" x14ac:dyDescent="0.3">
      <c r="N16" s="9" t="s">
        <v>36</v>
      </c>
    </row>
    <row r="17" spans="13:14" x14ac:dyDescent="0.3">
      <c r="M17" s="2" t="s">
        <v>38</v>
      </c>
      <c r="N17" s="9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ابراهيم بن خالد بن ابراهيم الخطيب</dc:creator>
  <cp:lastModifiedBy>ابراهيم بن خالد بن ابراهيم الخطيب</cp:lastModifiedBy>
  <dcterms:created xsi:type="dcterms:W3CDTF">2025-05-27T13:30:38Z</dcterms:created>
  <dcterms:modified xsi:type="dcterms:W3CDTF">2025-05-29T12:07:47Z</dcterms:modified>
</cp:coreProperties>
</file>