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iCloudDrive\جامعة\Semesters_\Sixth semester_\احصاء\project\"/>
    </mc:Choice>
  </mc:AlternateContent>
  <xr:revisionPtr revIDLastSave="0" documentId="13_ncr:1_{2710AB6C-D74E-4C44-8945-558979FCAB8C}" xr6:coauthVersionLast="47" xr6:coauthVersionMax="47" xr10:uidLastSave="{00000000-0000-0000-0000-000000000000}"/>
  <bookViews>
    <workbookView xWindow="28680" yWindow="-3015" windowWidth="29040" windowHeight="15720" activeTab="4" xr2:uid="{F8A22727-C2BA-4576-B58A-58F50FDA5449}"/>
  </bookViews>
  <sheets>
    <sheet name="Q1" sheetId="1" r:id="rId1"/>
    <sheet name="Q2" sheetId="3" r:id="rId2"/>
    <sheet name="Q3" sheetId="5" r:id="rId3"/>
    <sheet name="Q4" sheetId="7" r:id="rId4"/>
    <sheet name="Q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8" l="1"/>
  <c r="S9" i="8" s="1"/>
  <c r="R8" i="8"/>
  <c r="S8" i="8" s="1"/>
  <c r="R7" i="8"/>
  <c r="S7" i="8" s="1"/>
  <c r="R6" i="8"/>
  <c r="S6" i="8" s="1"/>
  <c r="R5" i="8"/>
  <c r="S5" i="8" s="1"/>
  <c r="R4" i="8"/>
  <c r="R12" i="8" s="1"/>
  <c r="P12" i="8"/>
  <c r="R10" i="8" s="1"/>
  <c r="S10" i="8" s="1"/>
  <c r="P10" i="8"/>
  <c r="P9" i="8"/>
  <c r="P8" i="8"/>
  <c r="P7" i="8"/>
  <c r="P6" i="8"/>
  <c r="P5" i="8"/>
  <c r="P4" i="8"/>
  <c r="Q4" i="8" s="1"/>
  <c r="Q6" i="7"/>
  <c r="Q7" i="7"/>
  <c r="Q8" i="7"/>
  <c r="Q9" i="7"/>
  <c r="Q10" i="7"/>
  <c r="Q11" i="7"/>
  <c r="Q5" i="7"/>
  <c r="Q4" i="7"/>
  <c r="P4" i="7"/>
  <c r="P11" i="7"/>
  <c r="P10" i="7"/>
  <c r="P9" i="7"/>
  <c r="P8" i="7"/>
  <c r="P7" i="7"/>
  <c r="P6" i="7"/>
  <c r="P5" i="7"/>
  <c r="O12" i="7"/>
  <c r="O3" i="7"/>
  <c r="O11" i="7"/>
  <c r="O10" i="7"/>
  <c r="O9" i="7"/>
  <c r="O8" i="7"/>
  <c r="O7" i="7"/>
  <c r="O6" i="7"/>
  <c r="O5" i="7"/>
  <c r="O4" i="7"/>
  <c r="N9" i="5"/>
  <c r="N3" i="5"/>
  <c r="O8" i="5"/>
  <c r="O7" i="5"/>
  <c r="O6" i="5"/>
  <c r="O5" i="5"/>
  <c r="O4" i="5"/>
  <c r="N4" i="5"/>
  <c r="N5" i="5"/>
  <c r="N6" i="5"/>
  <c r="N7" i="5"/>
  <c r="N8" i="5"/>
  <c r="J4" i="5"/>
  <c r="J3" i="5"/>
  <c r="J5" i="5" s="1"/>
  <c r="J11" i="3"/>
  <c r="J10" i="3"/>
  <c r="J9" i="3"/>
  <c r="J8" i="3"/>
  <c r="J7" i="3"/>
  <c r="I11" i="3"/>
  <c r="I10" i="3"/>
  <c r="I9" i="3"/>
  <c r="I8" i="3"/>
  <c r="I7" i="3"/>
  <c r="H11" i="3"/>
  <c r="E11" i="3"/>
  <c r="N3" i="1"/>
  <c r="N6" i="1"/>
  <c r="N5" i="1"/>
  <c r="N4" i="1"/>
  <c r="S4" i="8" l="1"/>
  <c r="S12" i="8" s="1"/>
  <c r="Q5" i="8"/>
  <c r="Q10" i="8"/>
  <c r="Q9" i="8"/>
  <c r="Q8" i="8"/>
  <c r="Q7" i="8"/>
  <c r="Q6" i="8"/>
  <c r="N7" i="1"/>
  <c r="O4" i="1" s="1"/>
  <c r="O6" i="1"/>
  <c r="O3" i="1"/>
  <c r="O5" i="1" l="1"/>
  <c r="O7" i="1"/>
  <c r="P4" i="1" s="1"/>
  <c r="P6" i="1" l="1"/>
  <c r="P5" i="1"/>
  <c r="P3" i="1"/>
  <c r="P7" i="1" l="1"/>
  <c r="I3" i="3"/>
  <c r="I6" i="3"/>
  <c r="I5" i="3"/>
  <c r="I4" i="3"/>
  <c r="J6" i="3" l="1"/>
  <c r="J4" i="3" l="1"/>
  <c r="J3" i="3"/>
  <c r="J5" i="3"/>
</calcChain>
</file>

<file path=xl/sharedStrings.xml><?xml version="1.0" encoding="utf-8"?>
<sst xmlns="http://schemas.openxmlformats.org/spreadsheetml/2006/main" count="131" uniqueCount="48">
  <si>
    <t>M</t>
  </si>
  <si>
    <t>S</t>
  </si>
  <si>
    <t>A</t>
  </si>
  <si>
    <t>H</t>
  </si>
  <si>
    <t>DATA</t>
  </si>
  <si>
    <t>Frequency</t>
  </si>
  <si>
    <t>Relative Frequency</t>
  </si>
  <si>
    <t>Relative Frequency (%)</t>
  </si>
  <si>
    <t>Total</t>
  </si>
  <si>
    <t>Grade</t>
  </si>
  <si>
    <t>Number of students</t>
  </si>
  <si>
    <t>F</t>
  </si>
  <si>
    <t>D</t>
  </si>
  <si>
    <t>D+</t>
  </si>
  <si>
    <t>C</t>
  </si>
  <si>
    <t>C+</t>
  </si>
  <si>
    <t>B</t>
  </si>
  <si>
    <t>B+</t>
  </si>
  <si>
    <t>This shows that 70% of people who did the survey trust in most of what
they read</t>
  </si>
  <si>
    <t>Class Interval</t>
  </si>
  <si>
    <t>Midpoint</t>
  </si>
  <si>
    <t>Max</t>
  </si>
  <si>
    <t>Min</t>
  </si>
  <si>
    <t>Class Width</t>
  </si>
  <si>
    <t>after rounding up</t>
  </si>
  <si>
    <t>21-27.5</t>
  </si>
  <si>
    <t>27.5-34</t>
  </si>
  <si>
    <t>34-40.5</t>
  </si>
  <si>
    <t>40.5-47</t>
  </si>
  <si>
    <t>47-53.5</t>
  </si>
  <si>
    <t>Class of degree</t>
  </si>
  <si>
    <t>55 - 60</t>
  </si>
  <si>
    <t xml:space="preserve">60 -65 </t>
  </si>
  <si>
    <t>65 - 70</t>
  </si>
  <si>
    <t xml:space="preserve">75 - 80 </t>
  </si>
  <si>
    <t>70 - 75</t>
  </si>
  <si>
    <t xml:space="preserve">80 - 85 </t>
  </si>
  <si>
    <t>85 - 90</t>
  </si>
  <si>
    <t>90 - 95</t>
  </si>
  <si>
    <t>C.F</t>
  </si>
  <si>
    <t>20-30</t>
  </si>
  <si>
    <t>30-40</t>
  </si>
  <si>
    <t>40-50</t>
  </si>
  <si>
    <t>50-60</t>
  </si>
  <si>
    <t>60-70</t>
  </si>
  <si>
    <t>70-80</t>
  </si>
  <si>
    <t>80-90</t>
  </si>
  <si>
    <t>Relative Frequency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</si>
</sst>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'Q1'!$N$2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'Q1'!$M$3:$M$6</c:f>
              <c:strCache>
                <c:ptCount val="4"/>
                <c:pt idx="0">
                  <c:v>M</c:v>
                </c:pt>
                <c:pt idx="1">
                  <c:v>H</c:v>
                </c:pt>
                <c:pt idx="2">
                  <c:v>A</c:v>
                </c:pt>
                <c:pt idx="3">
                  <c:v>S</c:v>
                </c:pt>
              </c:strCache>
            </c:strRef>
          </c:cat>
          <c:val>
            <c:numRef>
              <c:f>'Q1'!$N$3:$N$6</c:f>
              <c:numCache>
                <c:formatCode>General</c:formatCode>
                <c:ptCount val="4"/>
                <c:pt idx="0">
                  <c:v>28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6-491D-86CC-6324DCA94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477040"/>
        <c:axId val="1964495280"/>
      </c:barChart>
      <c:catAx>
        <c:axId val="1964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5280"/>
        <c:crosses val="autoZero"/>
        <c:auto val="1"/>
        <c:lblAlgn val="ctr"/>
        <c:lblOffset val="100"/>
        <c:noMultiLvlLbl val="0"/>
      </c:catAx>
      <c:valAx>
        <c:axId val="19644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7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Polygon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'Q4'!$O$3:$O$12</c:f>
              <c:numCache>
                <c:formatCode>General</c:formatCode>
                <c:ptCount val="10"/>
                <c:pt idx="0">
                  <c:v>52.5</c:v>
                </c:pt>
                <c:pt idx="1">
                  <c:v>57.5</c:v>
                </c:pt>
                <c:pt idx="2">
                  <c:v>62.5</c:v>
                </c:pt>
                <c:pt idx="3">
                  <c:v>67.5</c:v>
                </c:pt>
                <c:pt idx="4">
                  <c:v>72.5</c:v>
                </c:pt>
                <c:pt idx="5">
                  <c:v>77.5</c:v>
                </c:pt>
                <c:pt idx="6">
                  <c:v>82.5</c:v>
                </c:pt>
                <c:pt idx="7">
                  <c:v>87.5</c:v>
                </c:pt>
                <c:pt idx="8">
                  <c:v>92.5</c:v>
                </c:pt>
                <c:pt idx="9">
                  <c:v>97.5</c:v>
                </c:pt>
              </c:numCache>
            </c:numRef>
          </c:cat>
          <c:val>
            <c:numRef>
              <c:f>'Q4'!$P$3:$P$12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1-40BC-B98D-7B062015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36304"/>
        <c:axId val="499235824"/>
      </c:lineChart>
      <c:catAx>
        <c:axId val="4992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5824"/>
        <c:crosses val="autoZero"/>
        <c:auto val="1"/>
        <c:lblAlgn val="ctr"/>
        <c:lblOffset val="100"/>
        <c:noMultiLvlLbl val="0"/>
      </c:catAx>
      <c:valAx>
        <c:axId val="4992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Frequency ogive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'Q4'!$N$4:$N$11</c:f>
              <c:strCache>
                <c:ptCount val="8"/>
                <c:pt idx="0">
                  <c:v>55 - 60</c:v>
                </c:pt>
                <c:pt idx="1">
                  <c:v>60 -65 </c:v>
                </c:pt>
                <c:pt idx="2">
                  <c:v>65 - 70</c:v>
                </c:pt>
                <c:pt idx="3">
                  <c:v>70 - 75</c:v>
                </c:pt>
                <c:pt idx="4">
                  <c:v>75 - 80 </c:v>
                </c:pt>
                <c:pt idx="5">
                  <c:v>80 - 85 </c:v>
                </c:pt>
                <c:pt idx="6">
                  <c:v>85 - 90</c:v>
                </c:pt>
                <c:pt idx="7">
                  <c:v>90 - 95</c:v>
                </c:pt>
              </c:strCache>
            </c:strRef>
          </c:xVal>
          <c:yVal>
            <c:numRef>
              <c:f>'Q4'!$P$4:$P$11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0-4473-BB6D-2EF987A019A0}"/>
            </c:ext>
          </c:extLst>
        </c:ser>
        <c:ser>
          <c:idx val="1"/>
          <c:order val="1"/>
          <c:tx>
            <c:v>C.F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'Q4'!$N$4:$N$11</c:f>
              <c:strCache>
                <c:ptCount val="8"/>
                <c:pt idx="0">
                  <c:v>55 - 60</c:v>
                </c:pt>
                <c:pt idx="1">
                  <c:v>60 -65 </c:v>
                </c:pt>
                <c:pt idx="2">
                  <c:v>65 - 70</c:v>
                </c:pt>
                <c:pt idx="3">
                  <c:v>70 - 75</c:v>
                </c:pt>
                <c:pt idx="4">
                  <c:v>75 - 80 </c:v>
                </c:pt>
                <c:pt idx="5">
                  <c:v>80 - 85 </c:v>
                </c:pt>
                <c:pt idx="6">
                  <c:v>85 - 90</c:v>
                </c:pt>
                <c:pt idx="7">
                  <c:v>90 - 95</c:v>
                </c:pt>
              </c:strCache>
            </c:strRef>
          </c:xVal>
          <c:yVal>
            <c:numRef>
              <c:f>'Q4'!$Q$4:$Q$11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25</c:v>
                </c:pt>
                <c:pt idx="3">
                  <c:v>35</c:v>
                </c:pt>
                <c:pt idx="4">
                  <c:v>32</c:v>
                </c:pt>
                <c:pt idx="5">
                  <c:v>20</c:v>
                </c:pt>
                <c:pt idx="6">
                  <c:v>12</c:v>
                </c:pt>
                <c:pt idx="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0-4473-BB6D-2EF987A0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710623"/>
        <c:axId val="1640699583"/>
      </c:scatterChart>
      <c:valAx>
        <c:axId val="16407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99583"/>
        <c:crosses val="autoZero"/>
        <c:crossBetween val="midCat"/>
      </c:valAx>
      <c:valAx>
        <c:axId val="16406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1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'Q5'!$D$3:$K$3</c:f>
              <c:strCache>
                <c:ptCount val="7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</c:strCache>
            </c:strRef>
          </c:cat>
          <c:val>
            <c:numRef>
              <c:f>'Q5'!$D$4:$K$4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25</c:v>
                </c:pt>
                <c:pt idx="3">
                  <c:v>32</c:v>
                </c:pt>
                <c:pt idx="4">
                  <c:v>22</c:v>
                </c:pt>
                <c:pt idx="5">
                  <c:v>18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8-4E4C-AD30-4B9B32832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Class of degree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Frequency Polygon</c:v>
          </c:tx>
          <c:cat>
            <c:strRef>
              <c:f>'Q5'!$D$3:$K$3</c:f>
              <c:strCache>
                <c:ptCount val="7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</c:strCache>
            </c:strRef>
          </c:cat>
          <c:val>
            <c:numRef>
              <c:f>'Q5'!$D$4:$K$4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25</c:v>
                </c:pt>
                <c:pt idx="3">
                  <c:v>32</c:v>
                </c:pt>
                <c:pt idx="4">
                  <c:v>22</c:v>
                </c:pt>
                <c:pt idx="5">
                  <c:v>18</c:v>
                </c:pt>
                <c:pt idx="6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CC-434A-A563-D5E505BF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Class of degree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Polygon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'Q5'!$O$3:$O$12</c15:sqref>
                  </c15:fullRef>
                </c:ext>
              </c:extLst>
              <c:f>'Q5'!$O$3:$O$11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'Q5'!$P$3:$P$12</c15:sqref>
                  </c15:fullRef>
                </c:ext>
              </c:extLst>
              <c:f>'Q5'!$P$3:$P$11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32</c:v>
                </c:pt>
                <c:pt idx="5">
                  <c:v>22</c:v>
                </c:pt>
                <c:pt idx="6">
                  <c:v>18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C59-8A4C-5BAB408E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36304"/>
        <c:axId val="499235824"/>
      </c:lineChart>
      <c:catAx>
        <c:axId val="4992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5824"/>
        <c:crosses val="autoZero"/>
        <c:auto val="1"/>
        <c:lblAlgn val="ctr"/>
        <c:lblOffset val="100"/>
        <c:noMultiLvlLbl val="0"/>
      </c:catAx>
      <c:valAx>
        <c:axId val="4992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9-4ABD-8E4A-E054455B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9-4ABD-8E4A-E054455B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9-4ABD-8E4A-E054455B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9-4ABD-8E4A-E054455B6E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'Q1'!$M$3:$M$6</c:f>
              <c:strCache>
                <c:ptCount val="4"/>
                <c:pt idx="0">
                  <c:v>M</c:v>
                </c:pt>
                <c:pt idx="1">
                  <c:v>H</c:v>
                </c:pt>
                <c:pt idx="2">
                  <c:v>A</c:v>
                </c:pt>
                <c:pt idx="3">
                  <c:v>S</c:v>
                </c:pt>
              </c:strCache>
            </c:strRef>
          </c:cat>
          <c:val>
            <c:numRef>
              <c:f>'Q1'!$P$3:$P$6</c:f>
              <c:numCache>
                <c:formatCode>0.0%</c:formatCode>
                <c:ptCount val="4"/>
                <c:pt idx="0">
                  <c:v>0.7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3-4441-8C42-534AF202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0325550432659"/>
          <c:y val="4.1695621959694229E-2"/>
          <c:w val="0.81451965156852735"/>
          <c:h val="0.79540618576256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'Q2'!$H$2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'Q2'!$G$3:$G$10</c:f>
              <c:strCache>
                <c:ptCount val="8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</c:strCache>
            </c:strRef>
          </c:cat>
          <c:val>
            <c:numRef>
              <c:f>'Q2'!$H$3:$H$10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25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AC3-9388-E52C581A38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477040"/>
        <c:axId val="1964495280"/>
      </c:barChart>
      <c:catAx>
        <c:axId val="1964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5280"/>
        <c:crosses val="autoZero"/>
        <c:auto val="1"/>
        <c:lblAlgn val="ctr"/>
        <c:lblOffset val="100"/>
        <c:noMultiLvlLbl val="0"/>
      </c:catAx>
      <c:valAx>
        <c:axId val="19644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7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D-4FD7-883A-204309AF39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D-4FD7-883A-204309AF39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D-4FD7-883A-204309AF39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7D-4FD7-883A-204309AF39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42-4189-B4CD-7E6130FD5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42-4189-B4CD-7E6130FD55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42-4189-B4CD-7E6130FD55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42-4189-B4CD-7E6130FD5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'Q2'!$G$3:$G$10</c:f>
              <c:strCache>
                <c:ptCount val="8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</c:strCache>
            </c:strRef>
          </c:cat>
          <c:val>
            <c:numRef>
              <c:f>'Q2'!$H$3:$H$10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25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D-4FD7-883A-204309AF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Histogram: Grams per Serving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</c:v>
          </c:tx>
          <c:invertIfNegative val="0"/>
          <c:cat>
            <c:strRef>
              <c:f>'Q3'!$M$4:$M$8</c:f>
              <c:strCache>
                <c:ptCount val="5"/>
                <c:pt idx="0">
                  <c:v>21-27.5</c:v>
                </c:pt>
                <c:pt idx="1">
                  <c:v>27.5-34</c:v>
                </c:pt>
                <c:pt idx="2">
                  <c:v>34-40.5</c:v>
                </c:pt>
                <c:pt idx="3">
                  <c:v>40.5-47</c:v>
                </c:pt>
                <c:pt idx="4">
                  <c:v>47-53.5</c:v>
                </c:pt>
              </c:strCache>
            </c:strRef>
          </c:cat>
          <c:val>
            <c:numRef>
              <c:f>'Q3'!$O$4:$O$8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521-9CCA-7CEA88D4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 Interval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Frequency Polygon</c:v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'Q3'!$M$4:$M$8</c:f>
              <c:strCache>
                <c:ptCount val="5"/>
                <c:pt idx="0">
                  <c:v>21-27.5</c:v>
                </c:pt>
                <c:pt idx="1">
                  <c:v>27.5-34</c:v>
                </c:pt>
                <c:pt idx="2">
                  <c:v>34-40.5</c:v>
                </c:pt>
                <c:pt idx="3">
                  <c:v>40.5-47</c:v>
                </c:pt>
                <c:pt idx="4">
                  <c:v>47-53.5</c:v>
                </c:pt>
              </c:strCache>
            </c:strRef>
          </c:cat>
          <c:val>
            <c:numRef>
              <c:f>'Q3'!$O$4:$O$8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D8-4B7D-A9B6-FE1892EBF3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Midpoint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Polygon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'Q3'!$N$3:$N$9</c:f>
              <c:numCache>
                <c:formatCode>General</c:formatCode>
                <c:ptCount val="7"/>
                <c:pt idx="0">
                  <c:v>17.75</c:v>
                </c:pt>
                <c:pt idx="1">
                  <c:v>24.25</c:v>
                </c:pt>
                <c:pt idx="2">
                  <c:v>30.75</c:v>
                </c:pt>
                <c:pt idx="3">
                  <c:v>37.25</c:v>
                </c:pt>
                <c:pt idx="4">
                  <c:v>43.75</c:v>
                </c:pt>
                <c:pt idx="5">
                  <c:v>50.25</c:v>
                </c:pt>
                <c:pt idx="6">
                  <c:v>56.75</c:v>
                </c:pt>
              </c:numCache>
            </c:numRef>
          </c:cat>
          <c:val>
            <c:numRef>
              <c:f>'Q3'!$O$3:$O$9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C89-A37C-709849562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7526031"/>
        <c:axId val="1687522671"/>
      </c:lineChart>
      <c:catAx>
        <c:axId val="16875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22671"/>
        <c:crosses val="autoZero"/>
        <c:auto val="1"/>
        <c:lblAlgn val="ctr"/>
        <c:lblOffset val="100"/>
        <c:noMultiLvlLbl val="0"/>
      </c:catAx>
      <c:valAx>
        <c:axId val="16875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2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'Q4'!$D$3:$K$3</c:f>
              <c:strCache>
                <c:ptCount val="8"/>
                <c:pt idx="0">
                  <c:v>55 - 60</c:v>
                </c:pt>
                <c:pt idx="1">
                  <c:v>60 -65 </c:v>
                </c:pt>
                <c:pt idx="2">
                  <c:v>65 - 70</c:v>
                </c:pt>
                <c:pt idx="3">
                  <c:v>70 - 75</c:v>
                </c:pt>
                <c:pt idx="4">
                  <c:v>75 - 80 </c:v>
                </c:pt>
                <c:pt idx="5">
                  <c:v>80 - 85 </c:v>
                </c:pt>
                <c:pt idx="6">
                  <c:v>85 - 90</c:v>
                </c:pt>
                <c:pt idx="7">
                  <c:v>90 - 95</c:v>
                </c:pt>
              </c:strCache>
            </c:strRef>
          </c:cat>
          <c:val>
            <c:numRef>
              <c:f>'Q4'!$D$4:$K$4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C-41EA-BAA5-69319DEB4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Class of degree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Frequency Polygon</c:v>
          </c:tx>
          <c:cat>
            <c:strRef>
              <c:f>'Q4'!$D$3:$K$3</c:f>
              <c:strCache>
                <c:ptCount val="8"/>
                <c:pt idx="0">
                  <c:v>55 - 60</c:v>
                </c:pt>
                <c:pt idx="1">
                  <c:v>60 -65 </c:v>
                </c:pt>
                <c:pt idx="2">
                  <c:v>65 - 70</c:v>
                </c:pt>
                <c:pt idx="3">
                  <c:v>70 - 75</c:v>
                </c:pt>
                <c:pt idx="4">
                  <c:v>75 - 80 </c:v>
                </c:pt>
                <c:pt idx="5">
                  <c:v>80 - 85 </c:v>
                </c:pt>
                <c:pt idx="6">
                  <c:v>85 - 90</c:v>
                </c:pt>
                <c:pt idx="7">
                  <c:v>90 - 95</c:v>
                </c:pt>
              </c:strCache>
            </c:strRef>
          </c:cat>
          <c:val>
            <c:numRef>
              <c:f>'Q4'!$D$4:$K$4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22-4A4C-AE86-D2870C21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Class of degree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92392</xdr:rowOff>
    </xdr:from>
    <xdr:to>
      <xdr:col>9</xdr:col>
      <xdr:colOff>72390</xdr:colOff>
      <xdr:row>25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BDE7C-F5CE-3377-58D8-AEFC3031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93784</xdr:colOff>
      <xdr:row>10</xdr:row>
      <xdr:rowOff>93125</xdr:rowOff>
    </xdr:from>
    <xdr:to>
      <xdr:col>14</xdr:col>
      <xdr:colOff>1241767</xdr:colOff>
      <xdr:row>25</xdr:row>
      <xdr:rowOff>123898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5A1E7-9B42-943E-C0FF-978E7D31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</xdr:row>
      <xdr:rowOff>92392</xdr:rowOff>
    </xdr:from>
    <xdr:to>
      <xdr:col>9</xdr:col>
      <xdr:colOff>72390</xdr:colOff>
      <xdr:row>36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D1A70-0434-4464-A99C-B980D16AD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93784</xdr:colOff>
      <xdr:row>21</xdr:row>
      <xdr:rowOff>93125</xdr:rowOff>
    </xdr:from>
    <xdr:to>
      <xdr:col>14</xdr:col>
      <xdr:colOff>1241767</xdr:colOff>
      <xdr:row>36</xdr:row>
      <xdr:rowOff>123898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1807F-1C05-4114-8127-7B1959C4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11</xdr:row>
      <xdr:rowOff>118110</xdr:rowOff>
    </xdr:from>
    <xdr:to>
      <xdr:col>8</xdr:col>
      <xdr:colOff>579120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E0938-8957-4B41-A017-2053034F3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1272540</xdr:colOff>
      <xdr:row>11</xdr:row>
      <xdr:rowOff>99060</xdr:rowOff>
    </xdr:from>
    <xdr:to>
      <xdr:col>22</xdr:col>
      <xdr:colOff>594360</xdr:colOff>
      <xdr:row>25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44820A-F9E7-4773-9A40-BAA3716AF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784860</xdr:colOff>
      <xdr:row>11</xdr:row>
      <xdr:rowOff>64770</xdr:rowOff>
    </xdr:from>
    <xdr:to>
      <xdr:col>15</xdr:col>
      <xdr:colOff>1089660</xdr:colOff>
      <xdr:row>26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AA9F9-3382-B0F4-1BF5-31EB05CB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149679</xdr:colOff>
      <xdr:row>4</xdr:row>
      <xdr:rowOff>61777</xdr:rowOff>
    </xdr:from>
    <xdr:to>
      <xdr:col>11</xdr:col>
      <xdr:colOff>213905</xdr:colOff>
      <xdr:row>18</xdr:row>
      <xdr:rowOff>105592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A0F25-5E13-4D6A-9539-5ED51334E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382905</xdr:colOff>
      <xdr:row>19</xdr:row>
      <xdr:rowOff>24765</xdr:rowOff>
    </xdr:from>
    <xdr:to>
      <xdr:col>15</xdr:col>
      <xdr:colOff>1344930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A2992-F751-4C4F-822A-887015ADE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</xdr:colOff>
      <xdr:row>18</xdr:row>
      <xdr:rowOff>96202</xdr:rowOff>
    </xdr:from>
    <xdr:to>
      <xdr:col>23</xdr:col>
      <xdr:colOff>332422</xdr:colOff>
      <xdr:row>33</xdr:row>
      <xdr:rowOff>122872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BB4A1C-A045-3716-7DF3-486680C6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237172</xdr:colOff>
      <xdr:row>19</xdr:row>
      <xdr:rowOff>2585</xdr:rowOff>
    </xdr:from>
    <xdr:to>
      <xdr:col>9</xdr:col>
      <xdr:colOff>276632</xdr:colOff>
      <xdr:row>34</xdr:row>
      <xdr:rowOff>23540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14E95-519D-84B6-8374-825D11E8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19</xdr:row>
      <xdr:rowOff>24765</xdr:rowOff>
    </xdr:from>
    <xdr:to>
      <xdr:col>9</xdr:col>
      <xdr:colOff>186690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E5D91-5337-429B-AC1D-2454E084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382905</xdr:colOff>
      <xdr:row>19</xdr:row>
      <xdr:rowOff>24765</xdr:rowOff>
    </xdr:from>
    <xdr:to>
      <xdr:col>15</xdr:col>
      <xdr:colOff>1344930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FE9C2-6805-4DB3-9B83-BB49CA247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</xdr:colOff>
      <xdr:row>18</xdr:row>
      <xdr:rowOff>96202</xdr:rowOff>
    </xdr:from>
    <xdr:to>
      <xdr:col>23</xdr:col>
      <xdr:colOff>332422</xdr:colOff>
      <xdr:row>33</xdr:row>
      <xdr:rowOff>122872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A2947-5837-4092-820E-4F396BF6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AABD-F104-46B5-9DE4-AFB72D4B0DF8}">
  <dimension ref="B2:P28"/>
  <sheetViews>
    <sheetView zoomScaleNormal="100" workbookViewId="0">
      <selection activeCell="K30" sqref="K30"/>
    </sheetView>
  </sheetViews>
  <sheetFormatPr defaultRowHeight="14.4" x14ac:dyDescent="0.3"/>
  <cols>
    <col min="12" max="13" width="5.21875" bestFit="1" customWidth="1"/>
    <col min="14" max="14" width="9.6640625" bestFit="1" customWidth="1"/>
    <col min="15" max="15" width="17.109375" bestFit="1" customWidth="1"/>
    <col min="16" max="16" width="20.44140625" bestFit="1" customWidth="1"/>
  </cols>
  <sheetData>
    <row r="2" spans="2:16" x14ac:dyDescent="0.3">
      <c r="B2" s="13" t="s">
        <v>4</v>
      </c>
      <c r="C2" s="13"/>
      <c r="D2" s="13"/>
      <c r="E2" s="13"/>
      <c r="F2" s="13"/>
      <c r="G2" s="13"/>
      <c r="H2" s="13"/>
      <c r="I2" s="13"/>
      <c r="J2" s="13"/>
      <c r="K2" s="13"/>
      <c r="M2" s="4"/>
      <c r="N2" s="4" t="s">
        <v>5</v>
      </c>
      <c r="O2" s="4" t="s">
        <v>6</v>
      </c>
      <c r="P2" s="4" t="s">
        <v>7</v>
      </c>
    </row>
    <row r="3" spans="2:16" x14ac:dyDescent="0.3">
      <c r="B3" s="1" t="s">
        <v>0</v>
      </c>
      <c r="C3" s="1" t="s">
        <v>0</v>
      </c>
      <c r="D3" s="1" t="s">
        <v>0</v>
      </c>
      <c r="E3" s="1" t="s">
        <v>2</v>
      </c>
      <c r="F3" s="1" t="s">
        <v>3</v>
      </c>
      <c r="G3" s="1" t="s">
        <v>0</v>
      </c>
      <c r="H3" s="1" t="s">
        <v>1</v>
      </c>
      <c r="I3" s="1" t="s">
        <v>0</v>
      </c>
      <c r="J3" s="1" t="s">
        <v>3</v>
      </c>
      <c r="K3" s="1" t="s">
        <v>0</v>
      </c>
      <c r="M3" s="4" t="s">
        <v>0</v>
      </c>
      <c r="N3" s="1">
        <f>COUNTIF(B3:K6,M3)</f>
        <v>28</v>
      </c>
      <c r="O3" s="1">
        <f>N3/N7</f>
        <v>0.7</v>
      </c>
      <c r="P3" s="3">
        <f>O3/O7</f>
        <v>0.7</v>
      </c>
    </row>
    <row r="4" spans="2:16" x14ac:dyDescent="0.3">
      <c r="B4" s="1" t="s">
        <v>1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2</v>
      </c>
      <c r="H4" s="1" t="s">
        <v>0</v>
      </c>
      <c r="I4" s="1" t="s">
        <v>0</v>
      </c>
      <c r="J4" s="1" t="s">
        <v>2</v>
      </c>
      <c r="K4" s="1" t="s">
        <v>0</v>
      </c>
      <c r="M4" s="4" t="s">
        <v>3</v>
      </c>
      <c r="N4" s="1">
        <f>COUNTIF(B3:K6,M4)</f>
        <v>6</v>
      </c>
      <c r="O4" s="1">
        <f>N4/N7</f>
        <v>0.15</v>
      </c>
      <c r="P4" s="3">
        <f>O4/O7</f>
        <v>0.15</v>
      </c>
    </row>
    <row r="5" spans="2:16" x14ac:dyDescent="0.3">
      <c r="B5" s="1" t="s">
        <v>0</v>
      </c>
      <c r="C5" s="1" t="s">
        <v>0</v>
      </c>
      <c r="D5" s="1" t="s">
        <v>3</v>
      </c>
      <c r="E5" s="1" t="s">
        <v>0</v>
      </c>
      <c r="F5" s="1" t="s">
        <v>0</v>
      </c>
      <c r="G5" s="1" t="s">
        <v>0</v>
      </c>
      <c r="H5" s="1" t="s">
        <v>3</v>
      </c>
      <c r="I5" s="1" t="s">
        <v>0</v>
      </c>
      <c r="J5" s="1" t="s">
        <v>3</v>
      </c>
      <c r="K5" s="1" t="s">
        <v>0</v>
      </c>
      <c r="M5" s="4" t="s">
        <v>2</v>
      </c>
      <c r="N5" s="1">
        <f>COUNTIF(B3:K6,M5)</f>
        <v>4</v>
      </c>
      <c r="O5" s="1">
        <f>N5/N7</f>
        <v>0.1</v>
      </c>
      <c r="P5" s="3">
        <f>O5/O7</f>
        <v>0.1</v>
      </c>
    </row>
    <row r="6" spans="2:16" x14ac:dyDescent="0.3">
      <c r="B6" s="1" t="s">
        <v>2</v>
      </c>
      <c r="C6" s="1" t="s">
        <v>0</v>
      </c>
      <c r="D6" s="1" t="s">
        <v>0</v>
      </c>
      <c r="E6" s="1" t="s">
        <v>0</v>
      </c>
      <c r="F6" s="1" t="s">
        <v>3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M6" s="4" t="s">
        <v>1</v>
      </c>
      <c r="N6" s="1">
        <f>COUNTIF(B3:K6,M6)</f>
        <v>2</v>
      </c>
      <c r="O6" s="1">
        <f>N6/N7</f>
        <v>0.05</v>
      </c>
      <c r="P6" s="3">
        <f>O6/O7</f>
        <v>0.05</v>
      </c>
    </row>
    <row r="7" spans="2:16" x14ac:dyDescent="0.3">
      <c r="M7" s="4" t="s">
        <v>8</v>
      </c>
      <c r="N7" s="1">
        <f>SUM(N3:N6)</f>
        <v>40</v>
      </c>
      <c r="O7" s="1">
        <f t="shared" ref="O7:P7" si="0">SUM(O3:O6)</f>
        <v>1</v>
      </c>
      <c r="P7" s="3">
        <f t="shared" si="0"/>
        <v>1</v>
      </c>
    </row>
    <row r="27" spans="5:11" x14ac:dyDescent="0.3">
      <c r="E27" s="14" t="s">
        <v>18</v>
      </c>
      <c r="F27" s="15"/>
      <c r="G27" s="15"/>
      <c r="H27" s="15"/>
      <c r="I27" s="15"/>
      <c r="J27" s="15"/>
      <c r="K27" s="15"/>
    </row>
    <row r="28" spans="5:11" x14ac:dyDescent="0.3">
      <c r="E28" s="15"/>
      <c r="F28" s="15"/>
      <c r="G28" s="15"/>
      <c r="H28" s="15"/>
      <c r="I28" s="15"/>
      <c r="J28" s="15"/>
      <c r="K28" s="15"/>
    </row>
  </sheetData>
  <mergeCells count="2">
    <mergeCell ref="B2:K2"/>
    <mergeCell ref="E27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E202-E849-40B6-88E6-798D709A56D9}">
  <dimension ref="D2:J11"/>
  <sheetViews>
    <sheetView zoomScaleNormal="100" workbookViewId="0">
      <selection activeCell="I18" sqref="I18"/>
    </sheetView>
  </sheetViews>
  <sheetFormatPr defaultRowHeight="14.4" x14ac:dyDescent="0.3"/>
  <cols>
    <col min="4" max="4" width="6.109375" bestFit="1" customWidth="1"/>
    <col min="5" max="5" width="18" bestFit="1" customWidth="1"/>
    <col min="7" max="7" width="5.21875" bestFit="1" customWidth="1"/>
    <col min="8" max="8" width="9.6640625" bestFit="1" customWidth="1"/>
    <col min="9" max="9" width="17.109375" bestFit="1" customWidth="1"/>
    <col min="10" max="10" width="20.44140625" bestFit="1" customWidth="1"/>
    <col min="12" max="13" width="5.21875" bestFit="1" customWidth="1"/>
    <col min="14" max="14" width="9.6640625" bestFit="1" customWidth="1"/>
    <col min="15" max="15" width="17.109375" bestFit="1" customWidth="1"/>
    <col min="16" max="16" width="20.44140625" bestFit="1" customWidth="1"/>
  </cols>
  <sheetData>
    <row r="2" spans="4:10" x14ac:dyDescent="0.3">
      <c r="D2" s="4" t="s">
        <v>9</v>
      </c>
      <c r="E2" s="4" t="s">
        <v>10</v>
      </c>
      <c r="G2" s="4"/>
      <c r="H2" s="4" t="s">
        <v>5</v>
      </c>
      <c r="I2" s="4" t="s">
        <v>6</v>
      </c>
      <c r="J2" s="4" t="s">
        <v>7</v>
      </c>
    </row>
    <row r="3" spans="4:10" x14ac:dyDescent="0.3">
      <c r="D3" s="1" t="s">
        <v>11</v>
      </c>
      <c r="E3" s="1">
        <v>8</v>
      </c>
      <c r="G3" s="4" t="s">
        <v>11</v>
      </c>
      <c r="H3" s="1">
        <v>8</v>
      </c>
      <c r="I3" s="1">
        <f>H3/H11</f>
        <v>6.6666666666666666E-2</v>
      </c>
      <c r="J3" s="2">
        <f>I3/I11</f>
        <v>6.6666666666666652E-2</v>
      </c>
    </row>
    <row r="4" spans="4:10" x14ac:dyDescent="0.3">
      <c r="D4" s="1" t="s">
        <v>12</v>
      </c>
      <c r="E4" s="1">
        <v>10</v>
      </c>
      <c r="G4" s="4" t="s">
        <v>12</v>
      </c>
      <c r="H4" s="1">
        <v>10</v>
      </c>
      <c r="I4" s="1">
        <f>H4/H11</f>
        <v>8.3333333333333329E-2</v>
      </c>
      <c r="J4" s="2">
        <f>I4/I11</f>
        <v>8.3333333333333315E-2</v>
      </c>
    </row>
    <row r="5" spans="4:10" x14ac:dyDescent="0.3">
      <c r="D5" s="1" t="s">
        <v>13</v>
      </c>
      <c r="E5" s="1">
        <v>15</v>
      </c>
      <c r="G5" s="4" t="s">
        <v>13</v>
      </c>
      <c r="H5" s="1">
        <v>15</v>
      </c>
      <c r="I5" s="1">
        <f>H5/H11</f>
        <v>0.125</v>
      </c>
      <c r="J5" s="2">
        <f>I5/I11</f>
        <v>0.12499999999999997</v>
      </c>
    </row>
    <row r="6" spans="4:10" x14ac:dyDescent="0.3">
      <c r="D6" s="1" t="s">
        <v>14</v>
      </c>
      <c r="E6" s="1">
        <v>40</v>
      </c>
      <c r="G6" s="4" t="s">
        <v>14</v>
      </c>
      <c r="H6" s="1">
        <v>40</v>
      </c>
      <c r="I6" s="1">
        <f>H6/H11</f>
        <v>0.33333333333333331</v>
      </c>
      <c r="J6" s="2">
        <f>I6/I11</f>
        <v>0.33333333333333326</v>
      </c>
    </row>
    <row r="7" spans="4:10" x14ac:dyDescent="0.3">
      <c r="D7" s="1" t="s">
        <v>15</v>
      </c>
      <c r="E7" s="1">
        <v>25</v>
      </c>
      <c r="G7" s="4" t="s">
        <v>15</v>
      </c>
      <c r="H7" s="1">
        <v>25</v>
      </c>
      <c r="I7" s="1">
        <f>H7/H11</f>
        <v>0.20833333333333334</v>
      </c>
      <c r="J7" s="2">
        <f>I7/I11</f>
        <v>0.20833333333333329</v>
      </c>
    </row>
    <row r="8" spans="4:10" x14ac:dyDescent="0.3">
      <c r="D8" s="1" t="s">
        <v>16</v>
      </c>
      <c r="E8" s="1">
        <v>10</v>
      </c>
      <c r="G8" s="4" t="s">
        <v>16</v>
      </c>
      <c r="H8" s="1">
        <v>10</v>
      </c>
      <c r="I8" s="1">
        <f>H8/H11</f>
        <v>8.3333333333333329E-2</v>
      </c>
      <c r="J8" s="2">
        <f>I8/I11</f>
        <v>8.3333333333333315E-2</v>
      </c>
    </row>
    <row r="9" spans="4:10" x14ac:dyDescent="0.3">
      <c r="D9" s="1" t="s">
        <v>17</v>
      </c>
      <c r="E9" s="1">
        <v>7</v>
      </c>
      <c r="G9" s="4" t="s">
        <v>17</v>
      </c>
      <c r="H9" s="1">
        <v>7</v>
      </c>
      <c r="I9" s="1">
        <f>H9/H11</f>
        <v>5.8333333333333334E-2</v>
      </c>
      <c r="J9" s="2">
        <f>I9/I11</f>
        <v>5.833333333333332E-2</v>
      </c>
    </row>
    <row r="10" spans="4:10" x14ac:dyDescent="0.3">
      <c r="D10" s="1" t="s">
        <v>2</v>
      </c>
      <c r="E10" s="1">
        <v>5</v>
      </c>
      <c r="G10" s="4" t="s">
        <v>2</v>
      </c>
      <c r="H10" s="1">
        <v>5</v>
      </c>
      <c r="I10" s="1">
        <f>H10/H11</f>
        <v>4.1666666666666664E-2</v>
      </c>
      <c r="J10" s="2">
        <f>I10/I11</f>
        <v>4.1666666666666657E-2</v>
      </c>
    </row>
    <row r="11" spans="4:10" x14ac:dyDescent="0.3">
      <c r="D11" s="4" t="s">
        <v>8</v>
      </c>
      <c r="E11" s="4">
        <f>SUM(E3:E10)</f>
        <v>120</v>
      </c>
      <c r="G11" s="4" t="s">
        <v>8</v>
      </c>
      <c r="H11" s="4">
        <f>SUM(H3:H10)</f>
        <v>120</v>
      </c>
      <c r="I11" s="4">
        <f>SUM(I3:I10)</f>
        <v>1.0000000000000002</v>
      </c>
      <c r="J11" s="5">
        <f>SUM(J3:J10)</f>
        <v>0.99999999999999967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63F8-8EB3-4AD0-B1CC-CB9986B47BDC}">
  <dimension ref="B2:Q27"/>
  <sheetViews>
    <sheetView zoomScaleNormal="100" workbookViewId="0">
      <selection activeCell="U32" sqref="U32"/>
    </sheetView>
  </sheetViews>
  <sheetFormatPr defaultRowHeight="14.4" x14ac:dyDescent="0.3"/>
  <cols>
    <col min="9" max="9" width="14.5546875" bestFit="1" customWidth="1"/>
    <col min="10" max="10" width="4" bestFit="1" customWidth="1"/>
    <col min="11" max="11" width="9.44140625" bestFit="1" customWidth="1"/>
    <col min="12" max="12" width="5.21875" bestFit="1" customWidth="1"/>
    <col min="13" max="13" width="11.6640625" bestFit="1" customWidth="1"/>
    <col min="14" max="14" width="7.88671875" bestFit="1" customWidth="1"/>
    <col min="15" max="15" width="9.44140625" bestFit="1" customWidth="1"/>
    <col min="16" max="16" width="20.44140625" bestFit="1" customWidth="1"/>
  </cols>
  <sheetData>
    <row r="2" spans="2:17" x14ac:dyDescent="0.3">
      <c r="B2" s="16" t="s">
        <v>4</v>
      </c>
      <c r="C2" s="17"/>
      <c r="D2" s="17"/>
      <c r="E2" s="17"/>
      <c r="F2" s="17"/>
      <c r="G2" s="17"/>
      <c r="I2" s="4"/>
      <c r="J2" s="4"/>
      <c r="M2" s="1"/>
      <c r="N2" s="4" t="s">
        <v>20</v>
      </c>
      <c r="O2" s="4" t="s">
        <v>5</v>
      </c>
    </row>
    <row r="3" spans="2:17" x14ac:dyDescent="0.3">
      <c r="B3" s="1">
        <v>32</v>
      </c>
      <c r="C3" s="1">
        <v>47</v>
      </c>
      <c r="D3" s="1">
        <v>51</v>
      </c>
      <c r="E3" s="1">
        <v>41</v>
      </c>
      <c r="F3" s="1">
        <v>46</v>
      </c>
      <c r="G3" s="1">
        <v>30</v>
      </c>
      <c r="I3" s="4" t="s">
        <v>21</v>
      </c>
      <c r="J3" s="1">
        <f>MAX(B3:G7)</f>
        <v>52</v>
      </c>
      <c r="L3" s="7"/>
      <c r="M3" s="4" t="s">
        <v>19</v>
      </c>
      <c r="N3" s="1">
        <f>N4-6.5</f>
        <v>17.75</v>
      </c>
      <c r="O3" s="1">
        <v>0</v>
      </c>
    </row>
    <row r="4" spans="2:17" x14ac:dyDescent="0.3">
      <c r="B4" s="1">
        <v>46</v>
      </c>
      <c r="C4" s="1">
        <v>38</v>
      </c>
      <c r="D4" s="1">
        <v>34</v>
      </c>
      <c r="E4" s="1">
        <v>34</v>
      </c>
      <c r="F4" s="1">
        <v>52</v>
      </c>
      <c r="G4" s="1">
        <v>48</v>
      </c>
      <c r="I4" s="4" t="s">
        <v>22</v>
      </c>
      <c r="J4" s="1">
        <f>MIN(B3:G7)</f>
        <v>21</v>
      </c>
      <c r="L4" s="7"/>
      <c r="M4" s="4" t="s">
        <v>25</v>
      </c>
      <c r="N4" s="1">
        <f>(21+27.5)/2</f>
        <v>24.25</v>
      </c>
      <c r="O4" s="1">
        <f>COUNTIFS(B3:G7, "&gt;=21", B3:G7, "&lt;27.5")</f>
        <v>6</v>
      </c>
      <c r="Q4" s="8"/>
    </row>
    <row r="5" spans="2:17" x14ac:dyDescent="0.3">
      <c r="B5" s="1">
        <v>48</v>
      </c>
      <c r="C5" s="1">
        <v>38</v>
      </c>
      <c r="D5" s="1">
        <v>43</v>
      </c>
      <c r="E5" s="1">
        <v>41</v>
      </c>
      <c r="F5" s="1">
        <v>21</v>
      </c>
      <c r="G5" s="1">
        <v>24</v>
      </c>
      <c r="I5" s="4" t="s">
        <v>23</v>
      </c>
      <c r="J5" s="1">
        <f>(J3-J4)/5</f>
        <v>6.2</v>
      </c>
      <c r="L5" s="7"/>
      <c r="M5" s="4" t="s">
        <v>26</v>
      </c>
      <c r="N5" s="1">
        <f>(27.5+34)/2</f>
        <v>30.75</v>
      </c>
      <c r="O5" s="1">
        <f>COUNTIFS(B3:G7, "&gt;=27.5", B3:G7, "&lt;34")</f>
        <v>6</v>
      </c>
    </row>
    <row r="6" spans="2:17" x14ac:dyDescent="0.3">
      <c r="B6" s="1">
        <v>25</v>
      </c>
      <c r="C6" s="1">
        <v>29</v>
      </c>
      <c r="D6" s="1">
        <v>33</v>
      </c>
      <c r="E6" s="1">
        <v>45</v>
      </c>
      <c r="F6" s="1">
        <v>51</v>
      </c>
      <c r="G6" s="1">
        <v>32</v>
      </c>
      <c r="I6" s="4" t="s">
        <v>24</v>
      </c>
      <c r="J6" s="1">
        <v>6.5</v>
      </c>
      <c r="L6" s="7"/>
      <c r="M6" s="4" t="s">
        <v>27</v>
      </c>
      <c r="N6" s="1">
        <f>(34+40.5)/2</f>
        <v>37.25</v>
      </c>
      <c r="O6" s="1">
        <f>COUNTIFS(B3:G7, "&gt;=34", B3:G7, "&lt;40.5")</f>
        <v>6</v>
      </c>
    </row>
    <row r="7" spans="2:17" x14ac:dyDescent="0.3">
      <c r="B7" s="1">
        <v>32</v>
      </c>
      <c r="C7" s="1">
        <v>27</v>
      </c>
      <c r="D7" s="1">
        <v>23</v>
      </c>
      <c r="E7" s="1">
        <v>23</v>
      </c>
      <c r="F7" s="1">
        <v>34</v>
      </c>
      <c r="G7" s="1">
        <v>35</v>
      </c>
      <c r="L7" s="7"/>
      <c r="M7" s="4" t="s">
        <v>28</v>
      </c>
      <c r="N7" s="1">
        <f>(40.5+47)/2</f>
        <v>43.75</v>
      </c>
      <c r="O7" s="1">
        <f>COUNTIFS(B3:G7, "&gt;=40.5", B3:G7, "&lt;47")</f>
        <v>6</v>
      </c>
    </row>
    <row r="8" spans="2:17" x14ac:dyDescent="0.3">
      <c r="M8" s="4" t="s">
        <v>29</v>
      </c>
      <c r="N8" s="1">
        <f>(47+53.5)/2</f>
        <v>50.25</v>
      </c>
      <c r="O8" s="1">
        <f>COUNTIFS(B3:G7, "&gt;=47", B3:G7, "&lt;53.5")</f>
        <v>6</v>
      </c>
    </row>
    <row r="9" spans="2:17" x14ac:dyDescent="0.3">
      <c r="M9" s="1"/>
      <c r="N9" s="1">
        <f>N8+6.5</f>
        <v>56.75</v>
      </c>
      <c r="O9" s="1">
        <v>0</v>
      </c>
    </row>
    <row r="27" spans="5:5" x14ac:dyDescent="0.3">
      <c r="E27" s="6"/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078E-560E-45FA-9243-AC20A782D115}">
  <dimension ref="C2:Q27"/>
  <sheetViews>
    <sheetView zoomScaleNormal="100" workbookViewId="0">
      <selection activeCell="N16" sqref="N16"/>
    </sheetView>
  </sheetViews>
  <sheetFormatPr defaultRowHeight="14.4" x14ac:dyDescent="0.3"/>
  <cols>
    <col min="3" max="3" width="18" bestFit="1" customWidth="1"/>
    <col min="4" max="7" width="6.33203125" bestFit="1" customWidth="1"/>
    <col min="8" max="9" width="6.77734375" bestFit="1" customWidth="1"/>
    <col min="10" max="11" width="6.33203125" bestFit="1" customWidth="1"/>
    <col min="12" max="12" width="5.21875" bestFit="1" customWidth="1"/>
    <col min="13" max="13" width="11.6640625" bestFit="1" customWidth="1"/>
    <col min="14" max="14" width="12.44140625" bestFit="1" customWidth="1"/>
    <col min="15" max="15" width="8.5546875" bestFit="1" customWidth="1"/>
    <col min="16" max="16" width="9.6640625" bestFit="1" customWidth="1"/>
    <col min="17" max="17" width="3.77734375" bestFit="1" customWidth="1"/>
  </cols>
  <sheetData>
    <row r="2" spans="3:17" x14ac:dyDescent="0.3">
      <c r="N2" s="1"/>
      <c r="O2" s="4" t="s">
        <v>20</v>
      </c>
      <c r="P2" s="4" t="s">
        <v>5</v>
      </c>
      <c r="Q2" s="4" t="s">
        <v>39</v>
      </c>
    </row>
    <row r="3" spans="3:17" x14ac:dyDescent="0.3">
      <c r="C3" s="4" t="s">
        <v>30</v>
      </c>
      <c r="D3" s="9" t="s">
        <v>31</v>
      </c>
      <c r="E3" s="9" t="s">
        <v>32</v>
      </c>
      <c r="F3" s="9" t="s">
        <v>33</v>
      </c>
      <c r="G3" s="9" t="s">
        <v>35</v>
      </c>
      <c r="H3" s="9" t="s">
        <v>34</v>
      </c>
      <c r="I3" s="9" t="s">
        <v>36</v>
      </c>
      <c r="J3" s="9" t="s">
        <v>37</v>
      </c>
      <c r="K3" s="9" t="s">
        <v>38</v>
      </c>
      <c r="L3" s="7"/>
      <c r="N3" s="4" t="s">
        <v>19</v>
      </c>
      <c r="O3" s="1">
        <f>O4-5</f>
        <v>52.5</v>
      </c>
      <c r="P3" s="1">
        <v>0</v>
      </c>
      <c r="Q3" s="1"/>
    </row>
    <row r="4" spans="3:17" x14ac:dyDescent="0.3">
      <c r="C4" s="4" t="s">
        <v>10</v>
      </c>
      <c r="D4" s="9">
        <v>8</v>
      </c>
      <c r="E4" s="9">
        <v>10</v>
      </c>
      <c r="F4" s="9">
        <v>15</v>
      </c>
      <c r="G4" s="9">
        <v>20</v>
      </c>
      <c r="H4" s="9">
        <v>12</v>
      </c>
      <c r="I4" s="9">
        <v>8</v>
      </c>
      <c r="J4" s="9">
        <v>4</v>
      </c>
      <c r="K4" s="9">
        <v>2</v>
      </c>
      <c r="L4" s="7"/>
      <c r="N4" s="9" t="s">
        <v>31</v>
      </c>
      <c r="O4" s="1">
        <f>(60+55)/2</f>
        <v>57.5</v>
      </c>
      <c r="P4" s="1">
        <f>D4</f>
        <v>8</v>
      </c>
      <c r="Q4" s="1">
        <f>P4+P3</f>
        <v>8</v>
      </c>
    </row>
    <row r="5" spans="3:17" x14ac:dyDescent="0.3">
      <c r="L5" s="7"/>
      <c r="N5" s="9" t="s">
        <v>32</v>
      </c>
      <c r="O5" s="1">
        <f>(60+65)/2</f>
        <v>62.5</v>
      </c>
      <c r="P5" s="1">
        <f>E4</f>
        <v>10</v>
      </c>
      <c r="Q5" s="1">
        <f>P5+P4</f>
        <v>18</v>
      </c>
    </row>
    <row r="6" spans="3:17" x14ac:dyDescent="0.3">
      <c r="L6" s="7"/>
      <c r="N6" s="9" t="s">
        <v>33</v>
      </c>
      <c r="O6" s="1">
        <f>(65+70)/2</f>
        <v>67.5</v>
      </c>
      <c r="P6" s="1">
        <f>F4</f>
        <v>15</v>
      </c>
      <c r="Q6" s="1">
        <f t="shared" ref="Q6:Q11" si="0">P6+P5</f>
        <v>25</v>
      </c>
    </row>
    <row r="7" spans="3:17" x14ac:dyDescent="0.3">
      <c r="L7" s="7"/>
      <c r="N7" s="9" t="s">
        <v>35</v>
      </c>
      <c r="O7" s="1">
        <f>(70+75)/2</f>
        <v>72.5</v>
      </c>
      <c r="P7" s="1">
        <f>G4</f>
        <v>20</v>
      </c>
      <c r="Q7" s="1">
        <f t="shared" si="0"/>
        <v>35</v>
      </c>
    </row>
    <row r="8" spans="3:17" x14ac:dyDescent="0.3">
      <c r="N8" s="9" t="s">
        <v>34</v>
      </c>
      <c r="O8" s="1">
        <f>(75+80)/2</f>
        <v>77.5</v>
      </c>
      <c r="P8" s="1">
        <f>H4</f>
        <v>12</v>
      </c>
      <c r="Q8" s="1">
        <f t="shared" si="0"/>
        <v>32</v>
      </c>
    </row>
    <row r="9" spans="3:17" x14ac:dyDescent="0.3">
      <c r="N9" s="9" t="s">
        <v>36</v>
      </c>
      <c r="O9" s="1">
        <f>(80+85)/2</f>
        <v>82.5</v>
      </c>
      <c r="P9" s="1">
        <f>I4</f>
        <v>8</v>
      </c>
      <c r="Q9" s="1">
        <f t="shared" si="0"/>
        <v>20</v>
      </c>
    </row>
    <row r="10" spans="3:17" x14ac:dyDescent="0.3">
      <c r="N10" s="9" t="s">
        <v>37</v>
      </c>
      <c r="O10" s="1">
        <f>(85+90)/2</f>
        <v>87.5</v>
      </c>
      <c r="P10" s="1">
        <f>J4</f>
        <v>4</v>
      </c>
      <c r="Q10" s="1">
        <f t="shared" si="0"/>
        <v>12</v>
      </c>
    </row>
    <row r="11" spans="3:17" x14ac:dyDescent="0.3">
      <c r="N11" s="9" t="s">
        <v>38</v>
      </c>
      <c r="O11" s="1">
        <f>(90+95)/2</f>
        <v>92.5</v>
      </c>
      <c r="P11" s="1">
        <f>K4</f>
        <v>2</v>
      </c>
      <c r="Q11" s="1">
        <f t="shared" si="0"/>
        <v>6</v>
      </c>
    </row>
    <row r="12" spans="3:17" x14ac:dyDescent="0.3">
      <c r="N12" s="1"/>
      <c r="O12" s="1">
        <f>O11+5</f>
        <v>97.5</v>
      </c>
      <c r="P12" s="1">
        <v>0</v>
      </c>
      <c r="Q12" s="1"/>
    </row>
    <row r="27" spans="5:5" x14ac:dyDescent="0.3">
      <c r="E2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B0B7-5C2E-40C7-87D1-027B08EDDBCE}">
  <dimension ref="C2:S27"/>
  <sheetViews>
    <sheetView tabSelected="1" zoomScaleNormal="100" workbookViewId="0">
      <selection activeCell="S37" sqref="S37"/>
    </sheetView>
  </sheetViews>
  <sheetFormatPr defaultRowHeight="14.4" x14ac:dyDescent="0.3"/>
  <cols>
    <col min="3" max="3" width="18" bestFit="1" customWidth="1"/>
    <col min="4" max="7" width="6.33203125" bestFit="1" customWidth="1"/>
    <col min="8" max="9" width="6.77734375" bestFit="1" customWidth="1"/>
    <col min="10" max="11" width="6.33203125" bestFit="1" customWidth="1"/>
    <col min="12" max="12" width="5.21875" bestFit="1" customWidth="1"/>
    <col min="13" max="13" width="11.6640625" bestFit="1" customWidth="1"/>
    <col min="14" max="14" width="12.44140625" bestFit="1" customWidth="1"/>
    <col min="15" max="15" width="8.5546875" bestFit="1" customWidth="1"/>
    <col min="16" max="16" width="9.6640625" bestFit="1" customWidth="1"/>
    <col min="17" max="17" width="3.77734375" bestFit="1" customWidth="1"/>
    <col min="18" max="18" width="17.109375" bestFit="1" customWidth="1"/>
    <col min="19" max="19" width="19" bestFit="1" customWidth="1"/>
  </cols>
  <sheetData>
    <row r="2" spans="3:19" x14ac:dyDescent="0.3">
      <c r="N2" s="12"/>
      <c r="O2" s="4" t="s">
        <v>20</v>
      </c>
      <c r="P2" s="4" t="s">
        <v>5</v>
      </c>
      <c r="Q2" s="4" t="s">
        <v>39</v>
      </c>
      <c r="R2" s="4" t="s">
        <v>6</v>
      </c>
      <c r="S2" s="4" t="s">
        <v>47</v>
      </c>
    </row>
    <row r="3" spans="3:19" x14ac:dyDescent="0.3">
      <c r="C3" s="4" t="s">
        <v>30</v>
      </c>
      <c r="D3" s="9" t="s">
        <v>40</v>
      </c>
      <c r="E3" s="9" t="s">
        <v>41</v>
      </c>
      <c r="F3" s="9" t="s">
        <v>42</v>
      </c>
      <c r="G3" s="9" t="s">
        <v>43</v>
      </c>
      <c r="H3" s="9" t="s">
        <v>44</v>
      </c>
      <c r="I3" s="9" t="s">
        <v>45</v>
      </c>
      <c r="J3" s="9" t="s">
        <v>46</v>
      </c>
      <c r="L3" s="7"/>
      <c r="N3" s="4" t="s">
        <v>19</v>
      </c>
      <c r="O3" s="10">
        <v>15</v>
      </c>
      <c r="P3" s="10">
        <v>0</v>
      </c>
      <c r="Q3" s="12"/>
      <c r="R3" s="12"/>
      <c r="S3" s="12"/>
    </row>
    <row r="4" spans="3:19" x14ac:dyDescent="0.3">
      <c r="C4" s="4" t="s">
        <v>10</v>
      </c>
      <c r="D4" s="9">
        <v>8</v>
      </c>
      <c r="E4" s="9">
        <v>12</v>
      </c>
      <c r="F4" s="9">
        <v>25</v>
      </c>
      <c r="G4" s="9">
        <v>32</v>
      </c>
      <c r="H4" s="9">
        <v>22</v>
      </c>
      <c r="I4" s="9">
        <v>18</v>
      </c>
      <c r="J4" s="9">
        <v>5</v>
      </c>
      <c r="L4" s="7"/>
      <c r="N4" s="9" t="s">
        <v>40</v>
      </c>
      <c r="O4" s="10">
        <v>25</v>
      </c>
      <c r="P4" s="10">
        <f>D4</f>
        <v>8</v>
      </c>
      <c r="Q4" s="10">
        <f>P4+P3</f>
        <v>8</v>
      </c>
      <c r="R4" s="10">
        <f>P4/P12</f>
        <v>6.5573770491803282E-2</v>
      </c>
      <c r="S4" s="11">
        <f>R4</f>
        <v>6.5573770491803282E-2</v>
      </c>
    </row>
    <row r="5" spans="3:19" x14ac:dyDescent="0.3">
      <c r="L5" s="7"/>
      <c r="N5" s="9" t="s">
        <v>41</v>
      </c>
      <c r="O5" s="10">
        <v>35</v>
      </c>
      <c r="P5" s="10">
        <f>E4</f>
        <v>12</v>
      </c>
      <c r="Q5" s="10">
        <f>P5+P4</f>
        <v>20</v>
      </c>
      <c r="R5" s="10">
        <f>P5/P12</f>
        <v>9.8360655737704916E-2</v>
      </c>
      <c r="S5" s="11">
        <f t="shared" ref="S5:S10" si="0">R5</f>
        <v>9.8360655737704916E-2</v>
      </c>
    </row>
    <row r="6" spans="3:19" x14ac:dyDescent="0.3">
      <c r="L6" s="7"/>
      <c r="N6" s="9" t="s">
        <v>42</v>
      </c>
      <c r="O6" s="10">
        <v>45</v>
      </c>
      <c r="P6" s="10">
        <f>F4</f>
        <v>25</v>
      </c>
      <c r="Q6" s="10">
        <f t="shared" ref="Q6:Q10" si="1">P6+P5</f>
        <v>37</v>
      </c>
      <c r="R6" s="10">
        <f>P6/P12</f>
        <v>0.20491803278688525</v>
      </c>
      <c r="S6" s="11">
        <f t="shared" si="0"/>
        <v>0.20491803278688525</v>
      </c>
    </row>
    <row r="7" spans="3:19" x14ac:dyDescent="0.3">
      <c r="L7" s="7"/>
      <c r="N7" s="9" t="s">
        <v>43</v>
      </c>
      <c r="O7" s="10">
        <v>55</v>
      </c>
      <c r="P7" s="10">
        <f>G4</f>
        <v>32</v>
      </c>
      <c r="Q7" s="10">
        <f t="shared" si="1"/>
        <v>57</v>
      </c>
      <c r="R7" s="10">
        <f>P7/P12</f>
        <v>0.26229508196721313</v>
      </c>
      <c r="S7" s="11">
        <f t="shared" si="0"/>
        <v>0.26229508196721313</v>
      </c>
    </row>
    <row r="8" spans="3:19" x14ac:dyDescent="0.3">
      <c r="N8" s="9" t="s">
        <v>44</v>
      </c>
      <c r="O8" s="10">
        <v>65</v>
      </c>
      <c r="P8" s="10">
        <f>H4</f>
        <v>22</v>
      </c>
      <c r="Q8" s="10">
        <f t="shared" si="1"/>
        <v>54</v>
      </c>
      <c r="R8" s="10">
        <f>P8/P12</f>
        <v>0.18032786885245902</v>
      </c>
      <c r="S8" s="11">
        <f t="shared" si="0"/>
        <v>0.18032786885245902</v>
      </c>
    </row>
    <row r="9" spans="3:19" x14ac:dyDescent="0.3">
      <c r="N9" s="9" t="s">
        <v>45</v>
      </c>
      <c r="O9" s="10">
        <v>75</v>
      </c>
      <c r="P9" s="10">
        <f>I4</f>
        <v>18</v>
      </c>
      <c r="Q9" s="10">
        <f t="shared" si="1"/>
        <v>40</v>
      </c>
      <c r="R9" s="10">
        <f>P9/P12</f>
        <v>0.14754098360655737</v>
      </c>
      <c r="S9" s="11">
        <f t="shared" si="0"/>
        <v>0.14754098360655737</v>
      </c>
    </row>
    <row r="10" spans="3:19" x14ac:dyDescent="0.3">
      <c r="N10" s="9" t="s">
        <v>46</v>
      </c>
      <c r="O10" s="10">
        <v>85</v>
      </c>
      <c r="P10" s="10">
        <f>J4</f>
        <v>5</v>
      </c>
      <c r="Q10" s="10">
        <f t="shared" si="1"/>
        <v>23</v>
      </c>
      <c r="R10" s="10">
        <f>P10/P12</f>
        <v>4.0983606557377046E-2</v>
      </c>
      <c r="S10" s="11">
        <f t="shared" si="0"/>
        <v>4.0983606557377046E-2</v>
      </c>
    </row>
    <row r="11" spans="3:19" x14ac:dyDescent="0.3">
      <c r="N11" s="12"/>
      <c r="O11" s="10">
        <v>95</v>
      </c>
      <c r="P11" s="10">
        <v>0</v>
      </c>
      <c r="Q11" s="12"/>
      <c r="R11" s="12"/>
      <c r="S11" s="12"/>
    </row>
    <row r="12" spans="3:19" x14ac:dyDescent="0.3">
      <c r="N12" s="4" t="s">
        <v>8</v>
      </c>
      <c r="O12" s="12"/>
      <c r="P12" s="10">
        <f>SUM(P4:P10)</f>
        <v>122</v>
      </c>
      <c r="Q12" s="12"/>
      <c r="R12" s="10">
        <f>SUM(R4:R10)</f>
        <v>1</v>
      </c>
      <c r="S12" s="11">
        <f>SUM(S4:S10)</f>
        <v>1</v>
      </c>
    </row>
    <row r="27" spans="5:5" x14ac:dyDescent="0.3">
      <c r="E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ابراهيم بن خالد بن ابراهيم الخطيب</dc:creator>
  <cp:lastModifiedBy>ابراهيم بن خالد بن ابراهيم الخطيب</cp:lastModifiedBy>
  <dcterms:created xsi:type="dcterms:W3CDTF">2025-05-20T18:30:20Z</dcterms:created>
  <dcterms:modified xsi:type="dcterms:W3CDTF">2025-05-31T15:38:24Z</dcterms:modified>
</cp:coreProperties>
</file>