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outube\fundamentalsCourse2\excel\"/>
    </mc:Choice>
  </mc:AlternateContent>
  <xr:revisionPtr revIDLastSave="0" documentId="13_ncr:1_{2BD9E27F-0713-4974-B76A-BCDCD96A576E}" xr6:coauthVersionLast="44" xr6:coauthVersionMax="44" xr10:uidLastSave="{00000000-0000-0000-0000-000000000000}"/>
  <bookViews>
    <workbookView xWindow="-120" yWindow="-120" windowWidth="20730" windowHeight="11160" xr2:uid="{D710E9DF-0F47-4ED6-9C2E-1FF364626759}"/>
  </bookViews>
  <sheets>
    <sheet name="Calculations" sheetId="1" r:id="rId1"/>
  </sheets>
  <definedNames>
    <definedName name="cellAreaX">Calculations!$B$56</definedName>
    <definedName name="cellAreaY">Calculations!$B$57</definedName>
    <definedName name="cellLength">Calculations!$B$22</definedName>
    <definedName name="cellVolume">Calculations!$B$58</definedName>
    <definedName name="cellWidth">Calculations!$B$21</definedName>
    <definedName name="heatSourcePerUnitVolume">Calculations!$B$12</definedName>
    <definedName name="plateLength">Calculations!$B$6</definedName>
    <definedName name="plateThickness">Calculations!$B$5</definedName>
    <definedName name="plateWidth">Calculations!$B$7</definedName>
    <definedName name="temperatureBottom">Calculations!$B$9</definedName>
    <definedName name="temperatureLeft">Calculations!$B$8</definedName>
    <definedName name="temperatureRight">Calculations!$B$10</definedName>
    <definedName name="temperatureTop">Calculations!$B$11</definedName>
    <definedName name="thermalConductivity">Calculations!$B$4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1" i="1" l="1"/>
  <c r="B317" i="1" l="1"/>
  <c r="A311" i="1" l="1"/>
  <c r="A312" i="1" s="1"/>
  <c r="A307" i="1"/>
  <c r="A308" i="1" s="1"/>
  <c r="A309" i="1" s="1"/>
  <c r="A310" i="1" s="1"/>
  <c r="A299" i="1"/>
  <c r="A300" i="1"/>
  <c r="A301" i="1" s="1"/>
  <c r="A302" i="1" s="1"/>
  <c r="A303" i="1" s="1"/>
  <c r="A304" i="1" s="1"/>
  <c r="A305" i="1" s="1"/>
  <c r="A306" i="1" s="1"/>
  <c r="A298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C234" i="1"/>
  <c r="D234" i="1"/>
  <c r="E234" i="1"/>
  <c r="B234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C222" i="1"/>
  <c r="D222" i="1"/>
  <c r="E222" i="1"/>
  <c r="B222" i="1"/>
  <c r="F219" i="1"/>
  <c r="B219" i="1"/>
  <c r="D219" i="1"/>
  <c r="E219" i="1"/>
  <c r="C219" i="1"/>
  <c r="B217" i="1"/>
  <c r="B218" i="1"/>
  <c r="B216" i="1"/>
  <c r="F217" i="1"/>
  <c r="F218" i="1"/>
  <c r="F216" i="1"/>
  <c r="F215" i="1"/>
  <c r="D215" i="1"/>
  <c r="E215" i="1"/>
  <c r="C215" i="1"/>
  <c r="B215" i="1"/>
  <c r="B76" i="1"/>
  <c r="C76" i="1"/>
  <c r="D76" i="1"/>
  <c r="E76" i="1"/>
  <c r="B77" i="1"/>
  <c r="C77" i="1"/>
  <c r="D77" i="1"/>
  <c r="E77" i="1"/>
  <c r="B78" i="1"/>
  <c r="C78" i="1"/>
  <c r="D78" i="1"/>
  <c r="E78" i="1"/>
  <c r="C75" i="1"/>
  <c r="D75" i="1"/>
  <c r="E75" i="1"/>
  <c r="B75" i="1"/>
  <c r="C29" i="1"/>
  <c r="C30" i="1"/>
  <c r="C39" i="1" s="1"/>
  <c r="C55" i="1" s="1"/>
  <c r="F30" i="1"/>
  <c r="F29" i="1" s="1"/>
  <c r="F28" i="1" s="1"/>
  <c r="F27" i="1" s="1"/>
  <c r="B20" i="1"/>
  <c r="B19" i="1"/>
  <c r="B22" i="1"/>
  <c r="C23" i="1" s="1"/>
  <c r="D23" i="1" s="1"/>
  <c r="E23" i="1" s="1"/>
  <c r="F23" i="1" s="1"/>
  <c r="E32" i="1" s="1"/>
  <c r="B21" i="1"/>
  <c r="B56" i="1" s="1"/>
  <c r="B30" i="1" l="1"/>
  <c r="E30" i="1"/>
  <c r="C28" i="1"/>
  <c r="C38" i="1"/>
  <c r="D30" i="1"/>
  <c r="C26" i="1"/>
  <c r="C32" i="1"/>
  <c r="E44" i="1"/>
  <c r="E85" i="1" s="1"/>
  <c r="C25" i="1"/>
  <c r="B32" i="1"/>
  <c r="B40" i="1" s="1"/>
  <c r="B81" i="1" s="1"/>
  <c r="B254" i="1" s="1"/>
  <c r="C24" i="1"/>
  <c r="B57" i="1"/>
  <c r="D32" i="1"/>
  <c r="E40" i="1" s="1"/>
  <c r="E81" i="1" s="1"/>
  <c r="E254" i="1" s="1"/>
  <c r="B58" i="1"/>
  <c r="E109" i="1" l="1"/>
  <c r="E128" i="1" s="1"/>
  <c r="F138" i="1" s="1"/>
  <c r="E258" i="1"/>
  <c r="E287" i="1"/>
  <c r="F304" i="1" s="1"/>
  <c r="E288" i="1"/>
  <c r="F308" i="1" s="1"/>
  <c r="E289" i="1"/>
  <c r="F312" i="1" s="1"/>
  <c r="B286" i="1"/>
  <c r="F297" i="1" s="1"/>
  <c r="C287" i="1"/>
  <c r="F302" i="1" s="1"/>
  <c r="B287" i="1"/>
  <c r="F301" i="1" s="1"/>
  <c r="B288" i="1"/>
  <c r="F305" i="1" s="1"/>
  <c r="B289" i="1"/>
  <c r="F309" i="1" s="1"/>
  <c r="C286" i="1"/>
  <c r="F298" i="1" s="1"/>
  <c r="C288" i="1"/>
  <c r="F306" i="1" s="1"/>
  <c r="D289" i="1"/>
  <c r="F311" i="1" s="1"/>
  <c r="D288" i="1"/>
  <c r="F307" i="1" s="1"/>
  <c r="D287" i="1"/>
  <c r="D286" i="1"/>
  <c r="E286" i="1"/>
  <c r="F300" i="1" s="1"/>
  <c r="C289" i="1"/>
  <c r="F310" i="1" s="1"/>
  <c r="B105" i="1"/>
  <c r="E105" i="1"/>
  <c r="C27" i="1"/>
  <c r="C37" i="1"/>
  <c r="E29" i="1"/>
  <c r="E39" i="1"/>
  <c r="E55" i="1" s="1"/>
  <c r="E96" i="1" s="1"/>
  <c r="D39" i="1"/>
  <c r="D55" i="1" s="1"/>
  <c r="D29" i="1"/>
  <c r="B39" i="1"/>
  <c r="B55" i="1" s="1"/>
  <c r="B96" i="1" s="1"/>
  <c r="B29" i="1"/>
  <c r="C54" i="1"/>
  <c r="C51" i="1"/>
  <c r="C95" i="1"/>
  <c r="C96" i="1"/>
  <c r="C92" i="1"/>
  <c r="D96" i="1"/>
  <c r="D26" i="1"/>
  <c r="B35" i="1"/>
  <c r="B43" i="1" s="1"/>
  <c r="B84" i="1" s="1"/>
  <c r="B257" i="1" s="1"/>
  <c r="B34" i="1"/>
  <c r="B42" i="1" s="1"/>
  <c r="B83" i="1" s="1"/>
  <c r="B256" i="1" s="1"/>
  <c r="D25" i="1"/>
  <c r="B33" i="1"/>
  <c r="B41" i="1" s="1"/>
  <c r="B82" i="1" s="1"/>
  <c r="B255" i="1" s="1"/>
  <c r="D24" i="1"/>
  <c r="C40" i="1"/>
  <c r="C81" i="1" s="1"/>
  <c r="C254" i="1" s="1"/>
  <c r="B44" i="1"/>
  <c r="B85" i="1" s="1"/>
  <c r="D40" i="1"/>
  <c r="D81" i="1" s="1"/>
  <c r="D254" i="1" s="1"/>
  <c r="C44" i="1"/>
  <c r="C85" i="1" s="1"/>
  <c r="D44" i="1"/>
  <c r="D85" i="1" s="1"/>
  <c r="B120" i="1" l="1"/>
  <c r="N130" i="1" s="1"/>
  <c r="B269" i="1"/>
  <c r="C119" i="1"/>
  <c r="K130" i="1" s="1"/>
  <c r="O144" i="1" s="1"/>
  <c r="C268" i="1"/>
  <c r="D109" i="1"/>
  <c r="D128" i="1" s="1"/>
  <c r="E137" i="1" s="1"/>
  <c r="D258" i="1"/>
  <c r="C116" i="1"/>
  <c r="O129" i="1" s="1"/>
  <c r="K148" i="1" s="1"/>
  <c r="C265" i="1"/>
  <c r="E120" i="1"/>
  <c r="Q130" i="1" s="1"/>
  <c r="E269" i="1"/>
  <c r="F303" i="1"/>
  <c r="F299" i="1"/>
  <c r="B320" i="1" s="1"/>
  <c r="B109" i="1"/>
  <c r="B128" i="1" s="1"/>
  <c r="C135" i="1" s="1"/>
  <c r="B258" i="1"/>
  <c r="D120" i="1"/>
  <c r="P130" i="1" s="1"/>
  <c r="D269" i="1"/>
  <c r="C109" i="1"/>
  <c r="C128" i="1" s="1"/>
  <c r="D136" i="1" s="1"/>
  <c r="C258" i="1"/>
  <c r="C120" i="1"/>
  <c r="O130" i="1" s="1"/>
  <c r="C269" i="1"/>
  <c r="B28" i="1"/>
  <c r="B38" i="1"/>
  <c r="D105" i="1"/>
  <c r="B106" i="1"/>
  <c r="E28" i="1"/>
  <c r="E38" i="1"/>
  <c r="E127" i="1"/>
  <c r="D138" i="1" s="1"/>
  <c r="D38" i="1"/>
  <c r="D28" i="1"/>
  <c r="C53" i="1"/>
  <c r="C94" i="1" s="1"/>
  <c r="C50" i="1"/>
  <c r="C91" i="1" s="1"/>
  <c r="B108" i="1"/>
  <c r="C105" i="1"/>
  <c r="B107" i="1"/>
  <c r="C36" i="1"/>
  <c r="C48" i="1" s="1"/>
  <c r="C89" i="1" s="1"/>
  <c r="B127" i="1"/>
  <c r="C34" i="1"/>
  <c r="E25" i="1"/>
  <c r="C33" i="1"/>
  <c r="E24" i="1"/>
  <c r="E26" i="1"/>
  <c r="C35" i="1"/>
  <c r="C113" i="1" l="1"/>
  <c r="C129" i="1" s="1"/>
  <c r="C262" i="1"/>
  <c r="C115" i="1"/>
  <c r="K129" i="1" s="1"/>
  <c r="G144" i="1" s="1"/>
  <c r="C264" i="1"/>
  <c r="C118" i="1"/>
  <c r="G130" i="1" s="1"/>
  <c r="K140" i="1" s="1"/>
  <c r="C267" i="1"/>
  <c r="J127" i="1"/>
  <c r="I143" i="1" s="1"/>
  <c r="B54" i="1"/>
  <c r="B95" i="1" s="1"/>
  <c r="B51" i="1"/>
  <c r="B92" i="1" s="1"/>
  <c r="D54" i="1"/>
  <c r="D95" i="1" s="1"/>
  <c r="D51" i="1"/>
  <c r="D92" i="1" s="1"/>
  <c r="F127" i="1"/>
  <c r="E139" i="1" s="1"/>
  <c r="B27" i="1"/>
  <c r="B37" i="1"/>
  <c r="N127" i="1"/>
  <c r="M147" i="1" s="1"/>
  <c r="C127" i="1"/>
  <c r="B136" i="1" s="1"/>
  <c r="E54" i="1"/>
  <c r="E95" i="1" s="1"/>
  <c r="E51" i="1"/>
  <c r="E92" i="1" s="1"/>
  <c r="D27" i="1"/>
  <c r="D37" i="1"/>
  <c r="C52" i="1"/>
  <c r="C93" i="1" s="1"/>
  <c r="C49" i="1"/>
  <c r="C90" i="1" s="1"/>
  <c r="E27" i="1"/>
  <c r="E37" i="1"/>
  <c r="D127" i="1"/>
  <c r="C137" i="1" s="1"/>
  <c r="D33" i="1"/>
  <c r="F24" i="1"/>
  <c r="B47" i="1"/>
  <c r="B88" i="1" s="1"/>
  <c r="B261" i="1" s="1"/>
  <c r="C43" i="1"/>
  <c r="C84" i="1" s="1"/>
  <c r="C257" i="1" s="1"/>
  <c r="F25" i="1"/>
  <c r="D34" i="1"/>
  <c r="B45" i="1"/>
  <c r="B86" i="1" s="1"/>
  <c r="B259" i="1" s="1"/>
  <c r="C41" i="1"/>
  <c r="C82" i="1" s="1"/>
  <c r="C255" i="1" s="1"/>
  <c r="D35" i="1"/>
  <c r="F26" i="1"/>
  <c r="B46" i="1"/>
  <c r="B87" i="1" s="1"/>
  <c r="B260" i="1" s="1"/>
  <c r="C42" i="1"/>
  <c r="C83" i="1" s="1"/>
  <c r="C256" i="1" s="1"/>
  <c r="B119" i="1" l="1"/>
  <c r="J130" i="1" s="1"/>
  <c r="N143" i="1" s="1"/>
  <c r="B268" i="1"/>
  <c r="D116" i="1"/>
  <c r="P129" i="1" s="1"/>
  <c r="L149" i="1" s="1"/>
  <c r="D265" i="1"/>
  <c r="C114" i="1"/>
  <c r="G129" i="1" s="1"/>
  <c r="C140" i="1" s="1"/>
  <c r="C263" i="1"/>
  <c r="E116" i="1"/>
  <c r="Q129" i="1" s="1"/>
  <c r="M150" i="1" s="1"/>
  <c r="E265" i="1"/>
  <c r="D119" i="1"/>
  <c r="L130" i="1" s="1"/>
  <c r="P145" i="1" s="1"/>
  <c r="D268" i="1"/>
  <c r="C117" i="1"/>
  <c r="C130" i="1" s="1"/>
  <c r="G136" i="1" s="1"/>
  <c r="C266" i="1"/>
  <c r="E119" i="1"/>
  <c r="M130" i="1" s="1"/>
  <c r="Q146" i="1" s="1"/>
  <c r="E268" i="1"/>
  <c r="B116" i="1"/>
  <c r="N129" i="1" s="1"/>
  <c r="J147" i="1" s="1"/>
  <c r="B265" i="1"/>
  <c r="E36" i="1"/>
  <c r="D50" i="1"/>
  <c r="D91" i="1" s="1"/>
  <c r="D53" i="1"/>
  <c r="D94" i="1" s="1"/>
  <c r="B53" i="1"/>
  <c r="B94" i="1" s="1"/>
  <c r="B50" i="1"/>
  <c r="B91" i="1" s="1"/>
  <c r="C107" i="1"/>
  <c r="C106" i="1"/>
  <c r="C108" i="1"/>
  <c r="C101" i="1"/>
  <c r="C132" i="1" s="1"/>
  <c r="B153" i="1" s="1"/>
  <c r="D36" i="1"/>
  <c r="B36" i="1"/>
  <c r="B48" i="1" s="1"/>
  <c r="B89" i="1" s="1"/>
  <c r="B262" i="1" s="1"/>
  <c r="E53" i="1"/>
  <c r="E94" i="1" s="1"/>
  <c r="E50" i="1"/>
  <c r="E91" i="1" s="1"/>
  <c r="B111" i="1"/>
  <c r="B103" i="1"/>
  <c r="J132" i="1" s="1"/>
  <c r="B160" i="1" s="1"/>
  <c r="B110" i="1"/>
  <c r="B112" i="1"/>
  <c r="B104" i="1"/>
  <c r="N132" i="1" s="1"/>
  <c r="B164" i="1" s="1"/>
  <c r="B100" i="1"/>
  <c r="C97" i="1"/>
  <c r="C121" i="1" s="1"/>
  <c r="C131" i="1" s="1"/>
  <c r="C136" i="1" s="1"/>
  <c r="E35" i="1"/>
  <c r="C46" i="1"/>
  <c r="C87" i="1" s="1"/>
  <c r="D42" i="1"/>
  <c r="D83" i="1" s="1"/>
  <c r="D256" i="1" s="1"/>
  <c r="E33" i="1"/>
  <c r="E45" i="1" s="1"/>
  <c r="E86" i="1" s="1"/>
  <c r="D43" i="1"/>
  <c r="D84" i="1" s="1"/>
  <c r="D257" i="1" s="1"/>
  <c r="C47" i="1"/>
  <c r="C88" i="1" s="1"/>
  <c r="E34" i="1"/>
  <c r="C45" i="1"/>
  <c r="C86" i="1" s="1"/>
  <c r="D41" i="1"/>
  <c r="D82" i="1" s="1"/>
  <c r="D255" i="1" s="1"/>
  <c r="B118" i="1" l="1"/>
  <c r="F130" i="1" s="1"/>
  <c r="J139" i="1" s="1"/>
  <c r="B267" i="1"/>
  <c r="C112" i="1"/>
  <c r="O128" i="1" s="1"/>
  <c r="P148" i="1" s="1"/>
  <c r="C261" i="1"/>
  <c r="C111" i="1"/>
  <c r="K128" i="1" s="1"/>
  <c r="L144" i="1" s="1"/>
  <c r="C260" i="1"/>
  <c r="D118" i="1"/>
  <c r="H130" i="1" s="1"/>
  <c r="L141" i="1" s="1"/>
  <c r="D267" i="1"/>
  <c r="E115" i="1"/>
  <c r="M129" i="1" s="1"/>
  <c r="I146" i="1" s="1"/>
  <c r="E264" i="1"/>
  <c r="D115" i="1"/>
  <c r="L129" i="1" s="1"/>
  <c r="H145" i="1" s="1"/>
  <c r="D264" i="1"/>
  <c r="C110" i="1"/>
  <c r="G128" i="1" s="1"/>
  <c r="H140" i="1" s="1"/>
  <c r="C259" i="1"/>
  <c r="E110" i="1"/>
  <c r="I128" i="1" s="1"/>
  <c r="J142" i="1" s="1"/>
  <c r="E259" i="1"/>
  <c r="E118" i="1"/>
  <c r="I130" i="1" s="1"/>
  <c r="M142" i="1" s="1"/>
  <c r="E267" i="1"/>
  <c r="B115" i="1"/>
  <c r="J129" i="1" s="1"/>
  <c r="F143" i="1" s="1"/>
  <c r="B264" i="1"/>
  <c r="B99" i="1"/>
  <c r="C98" i="1"/>
  <c r="C122" i="1" s="1"/>
  <c r="G131" i="1" s="1"/>
  <c r="G140" i="1" s="1"/>
  <c r="C104" i="1"/>
  <c r="O132" i="1" s="1"/>
  <c r="B165" i="1" s="1"/>
  <c r="J128" i="1"/>
  <c r="K143" i="1" s="1"/>
  <c r="B113" i="1"/>
  <c r="K127" i="1"/>
  <c r="J144" i="1" s="1"/>
  <c r="F128" i="1"/>
  <c r="G139" i="1" s="1"/>
  <c r="D52" i="1"/>
  <c r="D93" i="1" s="1"/>
  <c r="D49" i="1"/>
  <c r="D90" i="1" s="1"/>
  <c r="C100" i="1"/>
  <c r="C124" i="1" s="1"/>
  <c r="O131" i="1" s="1"/>
  <c r="O148" i="1" s="1"/>
  <c r="G127" i="1"/>
  <c r="F140" i="1" s="1"/>
  <c r="D107" i="1"/>
  <c r="D106" i="1"/>
  <c r="D108" i="1"/>
  <c r="N128" i="1"/>
  <c r="O147" i="1" s="1"/>
  <c r="B124" i="1"/>
  <c r="N131" i="1" s="1"/>
  <c r="N147" i="1" s="1"/>
  <c r="D48" i="1"/>
  <c r="D89" i="1" s="1"/>
  <c r="D262" i="1" s="1"/>
  <c r="O127" i="1"/>
  <c r="N148" i="1" s="1"/>
  <c r="C103" i="1"/>
  <c r="K132" i="1" s="1"/>
  <c r="B161" i="1" s="1"/>
  <c r="E52" i="1"/>
  <c r="E93" i="1" s="1"/>
  <c r="E49" i="1"/>
  <c r="E90" i="1" s="1"/>
  <c r="B52" i="1"/>
  <c r="B93" i="1" s="1"/>
  <c r="B49" i="1"/>
  <c r="B90" i="1" s="1"/>
  <c r="B263" i="1" s="1"/>
  <c r="C102" i="1"/>
  <c r="G132" i="1" s="1"/>
  <c r="B157" i="1" s="1"/>
  <c r="C99" i="1"/>
  <c r="C123" i="1" s="1"/>
  <c r="K131" i="1" s="1"/>
  <c r="K144" i="1" s="1"/>
  <c r="E48" i="1"/>
  <c r="E89" i="1" s="1"/>
  <c r="E262" i="1" s="1"/>
  <c r="E42" i="1"/>
  <c r="E83" i="1" s="1"/>
  <c r="E256" i="1" s="1"/>
  <c r="D46" i="1"/>
  <c r="D87" i="1" s="1"/>
  <c r="D47" i="1"/>
  <c r="D88" i="1" s="1"/>
  <c r="E43" i="1"/>
  <c r="E84" i="1" s="1"/>
  <c r="E257" i="1" s="1"/>
  <c r="E46" i="1"/>
  <c r="E87" i="1" s="1"/>
  <c r="D45" i="1"/>
  <c r="D86" i="1" s="1"/>
  <c r="E41" i="1"/>
  <c r="E82" i="1" s="1"/>
  <c r="E255" i="1" s="1"/>
  <c r="E47" i="1"/>
  <c r="E88" i="1" s="1"/>
  <c r="E112" i="1" l="1"/>
  <c r="Q128" i="1" s="1"/>
  <c r="E261" i="1"/>
  <c r="D112" i="1"/>
  <c r="P128" i="1" s="1"/>
  <c r="Q149" i="1" s="1"/>
  <c r="D261" i="1"/>
  <c r="E114" i="1"/>
  <c r="I129" i="1" s="1"/>
  <c r="E142" i="1" s="1"/>
  <c r="E263" i="1"/>
  <c r="D114" i="1"/>
  <c r="H129" i="1" s="1"/>
  <c r="D141" i="1" s="1"/>
  <c r="D263" i="1"/>
  <c r="E111" i="1"/>
  <c r="M128" i="1" s="1"/>
  <c r="N146" i="1" s="1"/>
  <c r="E260" i="1"/>
  <c r="B117" i="1"/>
  <c r="B130" i="1" s="1"/>
  <c r="F135" i="1" s="1"/>
  <c r="B266" i="1"/>
  <c r="D110" i="1"/>
  <c r="H128" i="1" s="1"/>
  <c r="I141" i="1" s="1"/>
  <c r="D259" i="1"/>
  <c r="D111" i="1"/>
  <c r="L128" i="1" s="1"/>
  <c r="M145" i="1" s="1"/>
  <c r="D260" i="1"/>
  <c r="E117" i="1"/>
  <c r="E130" i="1" s="1"/>
  <c r="I138" i="1" s="1"/>
  <c r="E266" i="1"/>
  <c r="D117" i="1"/>
  <c r="D130" i="1" s="1"/>
  <c r="H137" i="1" s="1"/>
  <c r="D266" i="1"/>
  <c r="B123" i="1"/>
  <c r="J131" i="1" s="1"/>
  <c r="J143" i="1" s="1"/>
  <c r="D102" i="1"/>
  <c r="H132" i="1" s="1"/>
  <c r="B158" i="1" s="1"/>
  <c r="D99" i="1"/>
  <c r="E108" i="1"/>
  <c r="E100" i="1"/>
  <c r="E104" i="1"/>
  <c r="Q132" i="1" s="1"/>
  <c r="B167" i="1" s="1"/>
  <c r="E106" i="1"/>
  <c r="E98" i="1"/>
  <c r="E102" i="1"/>
  <c r="I132" i="1" s="1"/>
  <c r="B159" i="1" s="1"/>
  <c r="D104" i="1"/>
  <c r="P132" i="1" s="1"/>
  <c r="B166" i="1" s="1"/>
  <c r="D98" i="1"/>
  <c r="D122" i="1" s="1"/>
  <c r="H131" i="1" s="1"/>
  <c r="H141" i="1" s="1"/>
  <c r="D123" i="1"/>
  <c r="L131" i="1" s="1"/>
  <c r="L145" i="1" s="1"/>
  <c r="L127" i="1"/>
  <c r="K145" i="1" s="1"/>
  <c r="B129" i="1"/>
  <c r="E113" i="1"/>
  <c r="E97" i="1"/>
  <c r="E101" i="1"/>
  <c r="E132" i="1" s="1"/>
  <c r="B155" i="1" s="1"/>
  <c r="D113" i="1"/>
  <c r="D97" i="1"/>
  <c r="D101" i="1"/>
  <c r="D132" i="1" s="1"/>
  <c r="B154" i="1" s="1"/>
  <c r="D100" i="1"/>
  <c r="H127" i="1"/>
  <c r="G141" i="1" s="1"/>
  <c r="B101" i="1"/>
  <c r="B132" i="1" s="1"/>
  <c r="B152" i="1" s="1"/>
  <c r="E107" i="1"/>
  <c r="E99" i="1"/>
  <c r="E103" i="1"/>
  <c r="M132" i="1" s="1"/>
  <c r="B163" i="1" s="1"/>
  <c r="B114" i="1"/>
  <c r="B98" i="1"/>
  <c r="B102" i="1"/>
  <c r="F132" i="1" s="1"/>
  <c r="B156" i="1" s="1"/>
  <c r="P127" i="1"/>
  <c r="O149" i="1" s="1"/>
  <c r="D103" i="1"/>
  <c r="L132" i="1" s="1"/>
  <c r="B162" i="1" s="1"/>
  <c r="B97" i="1"/>
  <c r="B121" i="1" s="1"/>
  <c r="B131" i="1" s="1"/>
  <c r="B135" i="1" s="1"/>
  <c r="D124" i="1" l="1"/>
  <c r="P131" i="1" s="1"/>
  <c r="P149" i="1" s="1"/>
  <c r="D129" i="1"/>
  <c r="D121" i="1"/>
  <c r="D131" i="1" s="1"/>
  <c r="D137" i="1" s="1"/>
  <c r="E123" i="1"/>
  <c r="M131" i="1" s="1"/>
  <c r="M146" i="1" s="1"/>
  <c r="M127" i="1"/>
  <c r="L146" i="1" s="1"/>
  <c r="E122" i="1"/>
  <c r="I131" i="1" s="1"/>
  <c r="I142" i="1" s="1"/>
  <c r="I127" i="1"/>
  <c r="H142" i="1" s="1"/>
  <c r="F129" i="1"/>
  <c r="B139" i="1" s="1"/>
  <c r="B122" i="1"/>
  <c r="F131" i="1" s="1"/>
  <c r="F139" i="1" s="1"/>
  <c r="E129" i="1"/>
  <c r="E121" i="1"/>
  <c r="E131" i="1" s="1"/>
  <c r="E138" i="1" s="1"/>
  <c r="E124" i="1"/>
  <c r="Q131" i="1" s="1"/>
  <c r="Q150" i="1" s="1"/>
  <c r="Q127" i="1"/>
  <c r="P150" i="1" s="1"/>
  <c r="B170" i="1" l="1" a="1"/>
  <c r="B170" i="1" s="1"/>
  <c r="F180" i="1" l="1"/>
  <c r="G182" i="1"/>
  <c r="J180" i="1"/>
  <c r="N171" i="1"/>
  <c r="N182" i="1"/>
  <c r="O174" i="1"/>
  <c r="O185" i="1"/>
  <c r="F181" i="1"/>
  <c r="G185" i="1"/>
  <c r="L176" i="1"/>
  <c r="L170" i="1"/>
  <c r="B176" i="1"/>
  <c r="H175" i="1"/>
  <c r="C180" i="1"/>
  <c r="D175" i="1"/>
  <c r="Q174" i="1"/>
  <c r="H185" i="1"/>
  <c r="H177" i="1"/>
  <c r="L177" i="1"/>
  <c r="M174" i="1"/>
  <c r="E180" i="1"/>
  <c r="F170" i="1"/>
  <c r="P175" i="1"/>
  <c r="L175" i="1"/>
  <c r="K170" i="1"/>
  <c r="N175" i="1"/>
  <c r="P174" i="1"/>
  <c r="O178" i="1"/>
  <c r="L174" i="1"/>
  <c r="G173" i="1"/>
  <c r="J172" i="1"/>
  <c r="K177" i="1"/>
  <c r="D176" i="1"/>
  <c r="B180" i="1"/>
  <c r="C173" i="1"/>
  <c r="C184" i="1"/>
  <c r="D183" i="1"/>
  <c r="I184" i="1"/>
  <c r="P181" i="1"/>
  <c r="I170" i="1"/>
  <c r="I183" i="1"/>
  <c r="M184" i="1"/>
  <c r="E176" i="1"/>
  <c r="F172" i="1"/>
  <c r="G171" i="1"/>
  <c r="J171" i="1"/>
  <c r="K174" i="1"/>
  <c r="N176" i="1"/>
  <c r="D177" i="1"/>
  <c r="O180" i="1"/>
  <c r="H176" i="1"/>
  <c r="G175" i="1"/>
  <c r="J177" i="1"/>
  <c r="K178" i="1"/>
  <c r="B171" i="1"/>
  <c r="B182" i="1"/>
  <c r="C174" i="1"/>
  <c r="C185" i="1"/>
  <c r="D181" i="1"/>
  <c r="Q182" i="1"/>
  <c r="H181" i="1"/>
  <c r="L185" i="1"/>
  <c r="I182" i="1"/>
  <c r="E184" i="1"/>
  <c r="E175" i="1"/>
  <c r="F178" i="1"/>
  <c r="G178" i="1"/>
  <c r="J178" i="1"/>
  <c r="N170" i="1"/>
  <c r="N180" i="1"/>
  <c r="O173" i="1"/>
  <c r="O184" i="1"/>
  <c r="F177" i="1"/>
  <c r="G183" i="1"/>
  <c r="J185" i="1"/>
  <c r="K183" i="1"/>
  <c r="B175" i="1"/>
  <c r="D171" i="1"/>
  <c r="C178" i="1"/>
  <c r="L173" i="1"/>
  <c r="Q176" i="1"/>
  <c r="P185" i="1"/>
  <c r="P177" i="1"/>
  <c r="L178" i="1"/>
  <c r="M176" i="1"/>
  <c r="M180" i="1"/>
  <c r="F182" i="1"/>
  <c r="G174" i="1"/>
  <c r="G184" i="1"/>
  <c r="J173" i="1"/>
  <c r="J184" i="1"/>
  <c r="K176" i="1"/>
  <c r="N172" i="1"/>
  <c r="N178" i="1"/>
  <c r="N183" i="1"/>
  <c r="O170" i="1"/>
  <c r="O176" i="1"/>
  <c r="O181" i="1"/>
  <c r="P170" i="1"/>
  <c r="F173" i="1"/>
  <c r="F184" i="1"/>
  <c r="G177" i="1"/>
  <c r="P173" i="1"/>
  <c r="J179" i="1"/>
  <c r="K171" i="1"/>
  <c r="K181" i="1"/>
  <c r="P171" i="1"/>
  <c r="B172" i="1"/>
  <c r="B178" i="1"/>
  <c r="B183" i="1"/>
  <c r="C170" i="1"/>
  <c r="C176" i="1"/>
  <c r="C181" i="1"/>
  <c r="D170" i="1"/>
  <c r="D185" i="1"/>
  <c r="D180" i="1"/>
  <c r="Q172" i="1"/>
  <c r="I180" i="1"/>
  <c r="P183" i="1"/>
  <c r="P179" i="1"/>
  <c r="I174" i="1"/>
  <c r="L182" i="1"/>
  <c r="Q171" i="1"/>
  <c r="Q179" i="1"/>
  <c r="M171" i="1"/>
  <c r="M182" i="1"/>
  <c r="M178" i="1"/>
  <c r="E172" i="1"/>
  <c r="F174" i="1"/>
  <c r="F185" i="1"/>
  <c r="G176" i="1"/>
  <c r="H170" i="1"/>
  <c r="J176" i="1"/>
  <c r="D174" i="1"/>
  <c r="K179" i="1"/>
  <c r="N174" i="1"/>
  <c r="N179" i="1"/>
  <c r="N184" i="1"/>
  <c r="O172" i="1"/>
  <c r="O177" i="1"/>
  <c r="O182" i="1"/>
  <c r="D173" i="1"/>
  <c r="F175" i="1"/>
  <c r="H173" i="1"/>
  <c r="G181" i="1"/>
  <c r="J170" i="1"/>
  <c r="J181" i="1"/>
  <c r="K175" i="1"/>
  <c r="K182" i="1"/>
  <c r="P172" i="1"/>
  <c r="B174" i="1"/>
  <c r="B179" i="1"/>
  <c r="B184" i="1"/>
  <c r="C172" i="1"/>
  <c r="C177" i="1"/>
  <c r="C182" i="1"/>
  <c r="H172" i="1"/>
  <c r="D184" i="1"/>
  <c r="D179" i="1"/>
  <c r="I185" i="1"/>
  <c r="Q178" i="1"/>
  <c r="H183" i="1"/>
  <c r="H179" i="1"/>
  <c r="I173" i="1"/>
  <c r="L181" i="1"/>
  <c r="Q185" i="1"/>
  <c r="I179" i="1"/>
  <c r="M170" i="1"/>
  <c r="E182" i="1"/>
  <c r="E178" i="1"/>
  <c r="E171" i="1"/>
  <c r="Q177" i="1"/>
  <c r="P184" i="1"/>
  <c r="P182" i="1"/>
  <c r="P180" i="1"/>
  <c r="P178" i="1"/>
  <c r="I176" i="1"/>
  <c r="I172" i="1"/>
  <c r="L184" i="1"/>
  <c r="L180" i="1"/>
  <c r="Q175" i="1"/>
  <c r="Q184" i="1"/>
  <c r="I181" i="1"/>
  <c r="I178" i="1"/>
  <c r="M173" i="1"/>
  <c r="M185" i="1"/>
  <c r="M183" i="1"/>
  <c r="M181" i="1"/>
  <c r="M179" i="1"/>
  <c r="M177" i="1"/>
  <c r="E174" i="1"/>
  <c r="E170" i="1"/>
  <c r="F176" i="1"/>
  <c r="F183" i="1"/>
  <c r="G172" i="1"/>
  <c r="G180" i="1"/>
  <c r="L172" i="1"/>
  <c r="J174" i="1"/>
  <c r="J182" i="1"/>
  <c r="K172" i="1"/>
  <c r="K185" i="1"/>
  <c r="N173" i="1"/>
  <c r="N177" i="1"/>
  <c r="N181" i="1"/>
  <c r="N185" i="1"/>
  <c r="O171" i="1"/>
  <c r="O175" i="1"/>
  <c r="O179" i="1"/>
  <c r="O183" i="1"/>
  <c r="D172" i="1"/>
  <c r="F171" i="1"/>
  <c r="F179" i="1"/>
  <c r="G170" i="1"/>
  <c r="G179" i="1"/>
  <c r="L171" i="1"/>
  <c r="J175" i="1"/>
  <c r="J183" i="1"/>
  <c r="K173" i="1"/>
  <c r="K180" i="1"/>
  <c r="K184" i="1"/>
  <c r="H174" i="1"/>
  <c r="B173" i="1"/>
  <c r="B177" i="1"/>
  <c r="B181" i="1"/>
  <c r="B185" i="1"/>
  <c r="C171" i="1"/>
  <c r="C175" i="1"/>
  <c r="C179" i="1"/>
  <c r="C183" i="1"/>
  <c r="H171" i="1"/>
  <c r="P176" i="1"/>
  <c r="D182" i="1"/>
  <c r="D178" i="1"/>
  <c r="Q170" i="1"/>
  <c r="Q181" i="1"/>
  <c r="M175" i="1"/>
  <c r="H184" i="1"/>
  <c r="H182" i="1"/>
  <c r="H180" i="1"/>
  <c r="H178" i="1"/>
  <c r="I175" i="1"/>
  <c r="I171" i="1"/>
  <c r="L183" i="1"/>
  <c r="L179" i="1"/>
  <c r="Q173" i="1"/>
  <c r="Q183" i="1"/>
  <c r="Q180" i="1"/>
  <c r="I177" i="1"/>
  <c r="M172" i="1"/>
  <c r="E185" i="1"/>
  <c r="E183" i="1"/>
  <c r="E181" i="1"/>
  <c r="E179" i="1"/>
  <c r="E177" i="1"/>
  <c r="E173" i="1"/>
  <c r="B202" i="1"/>
  <c r="E208" i="1" s="1"/>
  <c r="E245" i="1" l="1"/>
  <c r="E253" i="1"/>
  <c r="B192" i="1"/>
  <c r="C206" i="1" s="1"/>
  <c r="B193" i="1"/>
  <c r="D206" i="1" s="1"/>
  <c r="B199" i="1"/>
  <c r="B208" i="1" s="1"/>
  <c r="B189" i="1"/>
  <c r="D205" i="1" s="1"/>
  <c r="B197" i="1"/>
  <c r="D207" i="1" s="1"/>
  <c r="B194" i="1"/>
  <c r="E206" i="1" s="1"/>
  <c r="B190" i="1"/>
  <c r="E205" i="1" s="1"/>
  <c r="B196" i="1"/>
  <c r="C207" i="1" s="1"/>
  <c r="B201" i="1"/>
  <c r="D208" i="1" s="1"/>
  <c r="D245" i="1" s="1"/>
  <c r="B198" i="1"/>
  <c r="E207" i="1" s="1"/>
  <c r="B188" i="1"/>
  <c r="C205" i="1" s="1"/>
  <c r="B195" i="1"/>
  <c r="B207" i="1" s="1"/>
  <c r="B200" i="1"/>
  <c r="C208" i="1" s="1"/>
  <c r="B191" i="1"/>
  <c r="B206" i="1" s="1"/>
  <c r="B187" i="1"/>
  <c r="B205" i="1" s="1"/>
  <c r="D277" i="1" l="1"/>
  <c r="C311" i="1" s="1"/>
  <c r="E285" i="1"/>
  <c r="E312" i="1" s="1"/>
  <c r="E277" i="1"/>
  <c r="C312" i="1" s="1"/>
  <c r="B246" i="1"/>
  <c r="B238" i="1"/>
  <c r="B270" i="1" s="1"/>
  <c r="B250" i="1"/>
  <c r="B247" i="1"/>
  <c r="B253" i="1"/>
  <c r="B241" i="1"/>
  <c r="B273" i="1" s="1"/>
  <c r="B239" i="1"/>
  <c r="B271" i="1" s="1"/>
  <c r="B251" i="1"/>
  <c r="B248" i="1"/>
  <c r="E252" i="1"/>
  <c r="E249" i="1"/>
  <c r="D244" i="1"/>
  <c r="E244" i="1"/>
  <c r="D212" i="1"/>
  <c r="E240" i="1"/>
  <c r="E272" i="1" s="1"/>
  <c r="E251" i="1"/>
  <c r="E248" i="1"/>
  <c r="D243" i="1"/>
  <c r="E243" i="1"/>
  <c r="E239" i="1"/>
  <c r="E271" i="1" s="1"/>
  <c r="D211" i="1"/>
  <c r="D239" i="1"/>
  <c r="D271" i="1" s="1"/>
  <c r="C211" i="1"/>
  <c r="C243" i="1"/>
  <c r="D251" i="1"/>
  <c r="D248" i="1"/>
  <c r="E242" i="1"/>
  <c r="E250" i="1"/>
  <c r="E247" i="1"/>
  <c r="E246" i="1"/>
  <c r="D242" i="1"/>
  <c r="E238" i="1"/>
  <c r="E270" i="1" s="1"/>
  <c r="D210" i="1"/>
  <c r="E216" i="1" s="1"/>
  <c r="C253" i="1"/>
  <c r="B245" i="1"/>
  <c r="C241" i="1"/>
  <c r="C273" i="1" s="1"/>
  <c r="B213" i="1"/>
  <c r="D241" i="1"/>
  <c r="D273" i="1" s="1"/>
  <c r="D253" i="1"/>
  <c r="C245" i="1"/>
  <c r="C213" i="1"/>
  <c r="C244" i="1"/>
  <c r="C212" i="1"/>
  <c r="D240" i="1"/>
  <c r="D272" i="1" s="1"/>
  <c r="D252" i="1"/>
  <c r="D249" i="1"/>
  <c r="C251" i="1"/>
  <c r="C248" i="1"/>
  <c r="B211" i="1"/>
  <c r="B243" i="1"/>
  <c r="C239" i="1"/>
  <c r="C271" i="1" s="1"/>
  <c r="C250" i="1"/>
  <c r="C247" i="1"/>
  <c r="C246" i="1"/>
  <c r="B210" i="1"/>
  <c r="C238" i="1"/>
  <c r="C270" i="1" s="1"/>
  <c r="B242" i="1"/>
  <c r="B249" i="1"/>
  <c r="B240" i="1"/>
  <c r="B272" i="1" s="1"/>
  <c r="B252" i="1"/>
  <c r="B212" i="1"/>
  <c r="C218" i="1" s="1"/>
  <c r="C252" i="1"/>
  <c r="C249" i="1"/>
  <c r="C240" i="1"/>
  <c r="C272" i="1" s="1"/>
  <c r="B244" i="1"/>
  <c r="D250" i="1"/>
  <c r="D247" i="1"/>
  <c r="D246" i="1"/>
  <c r="C242" i="1"/>
  <c r="D238" i="1"/>
  <c r="D270" i="1" s="1"/>
  <c r="C210" i="1"/>
  <c r="D216" i="1" s="1"/>
  <c r="D213" i="1"/>
  <c r="E241" i="1"/>
  <c r="E273" i="1" s="1"/>
  <c r="B281" i="1" l="1"/>
  <c r="D309" i="1" s="1"/>
  <c r="C276" i="1"/>
  <c r="C292" i="1" s="1"/>
  <c r="G306" i="1" s="1"/>
  <c r="C274" i="1"/>
  <c r="C290" i="1" s="1"/>
  <c r="G298" i="1" s="1"/>
  <c r="D302" i="1"/>
  <c r="C279" i="1"/>
  <c r="E279" i="1"/>
  <c r="D304" i="1" s="1"/>
  <c r="E303" i="1"/>
  <c r="D283" i="1"/>
  <c r="E280" i="1"/>
  <c r="D308" i="1" s="1"/>
  <c r="C308" i="1"/>
  <c r="E276" i="1"/>
  <c r="B280" i="1"/>
  <c r="D305" i="1" s="1"/>
  <c r="E309" i="1"/>
  <c r="B285" i="1"/>
  <c r="B278" i="1"/>
  <c r="D297" i="1" s="1"/>
  <c r="E306" i="1"/>
  <c r="C284" i="1"/>
  <c r="B275" i="1"/>
  <c r="C301" i="1" s="1"/>
  <c r="D311" i="1"/>
  <c r="D281" i="1"/>
  <c r="C285" i="1"/>
  <c r="E310" i="1" s="1"/>
  <c r="D275" i="1"/>
  <c r="D291" i="1" s="1"/>
  <c r="G303" i="1" s="1"/>
  <c r="E308" i="1"/>
  <c r="E284" i="1"/>
  <c r="D284" i="1"/>
  <c r="E307" i="1" s="1"/>
  <c r="D299" i="1"/>
  <c r="D278" i="1"/>
  <c r="B284" i="1"/>
  <c r="E305" i="1" s="1"/>
  <c r="C282" i="1"/>
  <c r="E298" i="1" s="1"/>
  <c r="D306" i="1"/>
  <c r="C280" i="1"/>
  <c r="C277" i="1"/>
  <c r="C293" i="1" s="1"/>
  <c r="G310" i="1" s="1"/>
  <c r="E282" i="1"/>
  <c r="E300" i="1" s="1"/>
  <c r="C302" i="1"/>
  <c r="C275" i="1"/>
  <c r="E304" i="1"/>
  <c r="E283" i="1"/>
  <c r="D276" i="1"/>
  <c r="D292" i="1" s="1"/>
  <c r="G307" i="1" s="1"/>
  <c r="E301" i="1"/>
  <c r="B283" i="1"/>
  <c r="B279" i="1"/>
  <c r="D301" i="1" s="1"/>
  <c r="E299" i="1"/>
  <c r="D282" i="1"/>
  <c r="C278" i="1"/>
  <c r="D298" i="1" s="1"/>
  <c r="D300" i="1"/>
  <c r="E278" i="1"/>
  <c r="D280" i="1"/>
  <c r="D307" i="1" s="1"/>
  <c r="B276" i="1"/>
  <c r="C305" i="1" s="1"/>
  <c r="C297" i="1"/>
  <c r="B274" i="1"/>
  <c r="B290" i="1" s="1"/>
  <c r="G297" i="1" s="1"/>
  <c r="D279" i="1"/>
  <c r="D303" i="1" s="1"/>
  <c r="D310" i="1"/>
  <c r="C281" i="1"/>
  <c r="C291" i="1"/>
  <c r="G302" i="1" s="1"/>
  <c r="C283" i="1"/>
  <c r="E302" i="1" s="1"/>
  <c r="D285" i="1"/>
  <c r="E311" i="1" s="1"/>
  <c r="B277" i="1"/>
  <c r="B293" i="1" s="1"/>
  <c r="G309" i="1" s="1"/>
  <c r="D274" i="1"/>
  <c r="C299" i="1" s="1"/>
  <c r="E274" i="1"/>
  <c r="C300" i="1" s="1"/>
  <c r="E275" i="1"/>
  <c r="C304" i="1" s="1"/>
  <c r="E292" i="1"/>
  <c r="E281" i="1"/>
  <c r="E293" i="1" s="1"/>
  <c r="G312" i="1" s="1"/>
  <c r="B291" i="1"/>
  <c r="G301" i="1" s="1"/>
  <c r="E297" i="1"/>
  <c r="B282" i="1"/>
  <c r="C216" i="1"/>
  <c r="D218" i="1"/>
  <c r="B300" i="1"/>
  <c r="B308" i="1"/>
  <c r="G308" i="1"/>
  <c r="B306" i="1"/>
  <c r="B298" i="1"/>
  <c r="B307" i="1"/>
  <c r="B310" i="1"/>
  <c r="B304" i="1"/>
  <c r="B305" i="1"/>
  <c r="B302" i="1"/>
  <c r="B301" i="1"/>
  <c r="B299" i="1"/>
  <c r="B311" i="1"/>
  <c r="B303" i="1"/>
  <c r="B309" i="1"/>
  <c r="B297" i="1"/>
  <c r="B312" i="1"/>
  <c r="D217" i="1"/>
  <c r="E218" i="1"/>
  <c r="C217" i="1"/>
  <c r="E217" i="1"/>
  <c r="B318" i="1" l="1"/>
  <c r="B315" i="1"/>
  <c r="D293" i="1"/>
  <c r="G311" i="1" s="1"/>
  <c r="B292" i="1"/>
  <c r="G305" i="1" s="1"/>
  <c r="E291" i="1"/>
  <c r="G304" i="1" s="1"/>
  <c r="C310" i="1"/>
  <c r="C306" i="1"/>
  <c r="D290" i="1"/>
  <c r="G299" i="1" s="1"/>
  <c r="D312" i="1"/>
  <c r="C307" i="1"/>
  <c r="E290" i="1"/>
  <c r="G300" i="1" s="1"/>
  <c r="C303" i="1"/>
  <c r="C298" i="1"/>
  <c r="B316" i="1"/>
  <c r="C309" i="1"/>
  <c r="B319" i="1" l="1"/>
</calcChain>
</file>

<file path=xl/sharedStrings.xml><?xml version="1.0" encoding="utf-8"?>
<sst xmlns="http://schemas.openxmlformats.org/spreadsheetml/2006/main" count="99" uniqueCount="91">
  <si>
    <t>Inputs</t>
  </si>
  <si>
    <t>Thermal Conductivity [W/mK]</t>
  </si>
  <si>
    <t>Plate thickness [m]</t>
  </si>
  <si>
    <t>Plate Length [m]</t>
  </si>
  <si>
    <t>Plate Width [m]</t>
  </si>
  <si>
    <t>Temperature Right [°C]</t>
  </si>
  <si>
    <t>Temperature Left [°C]</t>
  </si>
  <si>
    <t>Temperature Bottom [°C]</t>
  </si>
  <si>
    <t>Temperature Top [°C]</t>
  </si>
  <si>
    <t>Heat Source Per Unit Volume [W/m3]</t>
  </si>
  <si>
    <t>CODE BEGINS HERE</t>
  </si>
  <si>
    <t>Number of Cells Width</t>
  </si>
  <si>
    <t>Number of Cells Length</t>
  </si>
  <si>
    <t>Cell Spacing Width</t>
  </si>
  <si>
    <t>Cell Spacing Length</t>
  </si>
  <si>
    <t>Number of Cells</t>
  </si>
  <si>
    <t>Number of Nodes</t>
  </si>
  <si>
    <t>Assemble the Mesh</t>
  </si>
  <si>
    <t>x Coordinates of Nodes</t>
  </si>
  <si>
    <t>y Coordinates of Nodes</t>
  </si>
  <si>
    <t>x Coordinates of Centroids</t>
  </si>
  <si>
    <t>y Coordinates of Centroids</t>
  </si>
  <si>
    <t>Distance (left)</t>
  </si>
  <si>
    <t>Distance (right)</t>
  </si>
  <si>
    <t>Distance (top)</t>
  </si>
  <si>
    <t>Distance (bottom)</t>
  </si>
  <si>
    <t>Cell Volume</t>
  </si>
  <si>
    <t>Cell Area (X direction)</t>
  </si>
  <si>
    <t>Cell Area (Y direction)</t>
  </si>
  <si>
    <t>Calculate the Matrix Coefficients</t>
  </si>
  <si>
    <t>DA (left face)</t>
  </si>
  <si>
    <t>DA (right face)</t>
  </si>
  <si>
    <t>DA (top face)</t>
  </si>
  <si>
    <t>DA (bottom face)</t>
  </si>
  <si>
    <t>Sp</t>
  </si>
  <si>
    <t>Number of Left Boundary Faces</t>
  </si>
  <si>
    <t>Number of Right Boundary Faces</t>
  </si>
  <si>
    <t>Number of Top Boundary Faces</t>
  </si>
  <si>
    <t>Number of Bottom Boundary Faces</t>
  </si>
  <si>
    <t>Total Number of Boundary Faces</t>
  </si>
  <si>
    <t>Su</t>
  </si>
  <si>
    <t>aL</t>
  </si>
  <si>
    <t>aR</t>
  </si>
  <si>
    <t>aB</t>
  </si>
  <si>
    <t>aT</t>
  </si>
  <si>
    <t>aP</t>
  </si>
  <si>
    <t>Convert to a single vector</t>
  </si>
  <si>
    <t>Assemble the Matrices</t>
  </si>
  <si>
    <t>A matrix</t>
  </si>
  <si>
    <t>B matrix</t>
  </si>
  <si>
    <t>Solve the System</t>
  </si>
  <si>
    <t>Inverse of A matrix</t>
  </si>
  <si>
    <t>T vector</t>
  </si>
  <si>
    <t>Temperature at Centroids</t>
  </si>
  <si>
    <t>Temperature at Nodes</t>
  </si>
  <si>
    <t>Temperature on left/right faces</t>
  </si>
  <si>
    <t>Reassemble solution onto the Grid (for plotting)</t>
  </si>
  <si>
    <t>Heat Flux Balance</t>
  </si>
  <si>
    <t>Normals (Left Face)</t>
  </si>
  <si>
    <t>Normals (Right Face)</t>
  </si>
  <si>
    <t>Normals (Top Face)</t>
  </si>
  <si>
    <t>Normals (Bottom Face)</t>
  </si>
  <si>
    <t>delta T (left face)</t>
  </si>
  <si>
    <t>delta T (right face)</t>
  </si>
  <si>
    <t>delta T (top face)</t>
  </si>
  <si>
    <t>delta T (bottom face)</t>
  </si>
  <si>
    <t>DA (left face shifted)</t>
  </si>
  <si>
    <t>DA (right shifted)</t>
  </si>
  <si>
    <t>DA (top shifted)</t>
  </si>
  <si>
    <t>DA (bottom shifted)</t>
  </si>
  <si>
    <t>Heat Flux (Left Face)</t>
  </si>
  <si>
    <t>Heat Flux (Right Face)</t>
  </si>
  <si>
    <t>Heat Flux (Top Face)</t>
  </si>
  <si>
    <t>Heat Flux (Bottom Face)</t>
  </si>
  <si>
    <t xml:space="preserve">SV </t>
  </si>
  <si>
    <t>Error</t>
  </si>
  <si>
    <t>Cell</t>
  </si>
  <si>
    <t>QL</t>
  </si>
  <si>
    <t>QR</t>
  </si>
  <si>
    <t>QT</t>
  </si>
  <si>
    <t>QB</t>
  </si>
  <si>
    <t>SV</t>
  </si>
  <si>
    <t>Heat flux out of top face</t>
  </si>
  <si>
    <t>Heat flux out of left face</t>
  </si>
  <si>
    <t>Heat flux out of right face</t>
  </si>
  <si>
    <t>Heat flux out of bottom face</t>
  </si>
  <si>
    <t>Total heat flux out of plate</t>
  </si>
  <si>
    <t>Total heat generated in the plate</t>
  </si>
  <si>
    <t>Heat Flux Balance Table</t>
  </si>
  <si>
    <t>Heat Flux Summary Table</t>
  </si>
  <si>
    <r>
      <rPr>
        <b/>
        <sz val="12"/>
        <color theme="1"/>
        <rFont val="Arial"/>
        <family val="2"/>
      </rPr>
      <t>solve2DDiffusionEquation.xlsx</t>
    </r>
    <r>
      <rPr>
        <sz val="12"/>
        <color theme="1"/>
        <rFont val="Arial"/>
        <family val="2"/>
      </rPr>
      <t xml:space="preserve">
-Fluid Mechanics 101
-Author: Dr. Aidan Wimshurst
-Contact: FluidMechanics101@gmail.com
[Chapter 2: Transport Equations in 2D]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</si>
</sst>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2" fillId="2" borderId="3" xfId="0" applyFont="1" applyFill="1" applyBorder="1" applyAlignment="1">
      <alignment horizontal="center"/>
    </xf>
    <xf numFmtId="0" fontId="1" fillId="0" borderId="0" xfId="0" applyFont="1" applyBorder="1"/>
    <xf numFmtId="0" fontId="2" fillId="0" borderId="0" xfId="0" applyFont="1" applyFill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 applyAlignment="1">
      <alignment horizontal="center"/>
    </xf>
    <xf numFmtId="2" fontId="1" fillId="0" borderId="3" xfId="0" applyNumberFormat="1" applyFont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/>
    <xf numFmtId="165" fontId="1" fillId="0" borderId="3" xfId="0" applyNumberFormat="1" applyFont="1" applyBorder="1" applyAlignment="1">
      <alignment horizontal="center"/>
    </xf>
    <xf numFmtId="165" fontId="1" fillId="6" borderId="3" xfId="0" applyNumberFormat="1" applyFont="1" applyFill="1" applyBorder="1" applyAlignment="1">
      <alignment horizontal="center"/>
    </xf>
    <xf numFmtId="0" fontId="1" fillId="7" borderId="3" xfId="0" applyFont="1" applyFill="1" applyBorder="1"/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E314-2CFD-4D8D-902A-6931155F6A85}">
  <dimension ref="A1:Q321"/>
  <sheetViews>
    <sheetView tabSelected="1" zoomScale="88" zoomScaleNormal="88" workbookViewId="0">
      <selection activeCell="E8" sqref="E8"/>
    </sheetView>
  </sheetViews>
  <sheetFormatPr defaultRowHeight="15" x14ac:dyDescent="0.2"/>
  <cols>
    <col min="1" max="1" width="39" style="1" bestFit="1" customWidth="1"/>
    <col min="2" max="2" width="15.5703125" style="1" bestFit="1" customWidth="1"/>
    <col min="3" max="3" width="9.28515625" style="1" bestFit="1" customWidth="1"/>
    <col min="4" max="4" width="9.5703125" style="1" bestFit="1" customWidth="1"/>
    <col min="5" max="5" width="9" style="1" bestFit="1" customWidth="1"/>
    <col min="6" max="6" width="10.42578125" style="1" bestFit="1" customWidth="1"/>
    <col min="7" max="9" width="9.28515625" style="1" bestFit="1" customWidth="1"/>
    <col min="10" max="10" width="11" style="1" bestFit="1" customWidth="1"/>
    <col min="11" max="13" width="9.28515625" style="1" bestFit="1" customWidth="1"/>
    <col min="14" max="14" width="16.42578125" style="1" bestFit="1" customWidth="1"/>
    <col min="15" max="16" width="9.28515625" style="1" bestFit="1" customWidth="1"/>
    <col min="17" max="17" width="16.42578125" style="1" bestFit="1" customWidth="1"/>
    <col min="18" max="16384" width="9.140625" style="1"/>
  </cols>
  <sheetData>
    <row r="1" spans="1:7" ht="135" customHeight="1" x14ac:dyDescent="0.2">
      <c r="A1" s="31" t="s">
        <v>90</v>
      </c>
      <c r="B1" s="32"/>
      <c r="C1" s="32"/>
      <c r="D1" s="32"/>
      <c r="E1" s="32"/>
      <c r="F1" s="33"/>
      <c r="G1" s="25"/>
    </row>
    <row r="3" spans="1:7" ht="15.75" x14ac:dyDescent="0.25">
      <c r="A3" s="34" t="s">
        <v>0</v>
      </c>
      <c r="B3" s="36"/>
    </row>
    <row r="4" spans="1:7" x14ac:dyDescent="0.2">
      <c r="A4" s="2" t="s">
        <v>1</v>
      </c>
      <c r="B4" s="3">
        <v>100</v>
      </c>
    </row>
    <row r="5" spans="1:7" x14ac:dyDescent="0.2">
      <c r="A5" s="2" t="s">
        <v>2</v>
      </c>
      <c r="B5" s="3">
        <v>0.1</v>
      </c>
    </row>
    <row r="6" spans="1:7" x14ac:dyDescent="0.2">
      <c r="A6" s="2" t="s">
        <v>3</v>
      </c>
      <c r="B6" s="3">
        <v>4</v>
      </c>
    </row>
    <row r="7" spans="1:7" x14ac:dyDescent="0.2">
      <c r="A7" s="2" t="s">
        <v>4</v>
      </c>
      <c r="B7" s="3">
        <v>4</v>
      </c>
    </row>
    <row r="8" spans="1:7" x14ac:dyDescent="0.2">
      <c r="A8" s="2" t="s">
        <v>6</v>
      </c>
      <c r="B8" s="3">
        <v>100</v>
      </c>
    </row>
    <row r="9" spans="1:7" x14ac:dyDescent="0.2">
      <c r="A9" s="2" t="s">
        <v>7</v>
      </c>
      <c r="B9" s="3">
        <v>150</v>
      </c>
    </row>
    <row r="10" spans="1:7" x14ac:dyDescent="0.2">
      <c r="A10" s="2" t="s">
        <v>5</v>
      </c>
      <c r="B10" s="3">
        <v>200</v>
      </c>
    </row>
    <row r="11" spans="1:7" x14ac:dyDescent="0.2">
      <c r="A11" s="2" t="s">
        <v>8</v>
      </c>
      <c r="B11" s="3">
        <v>250</v>
      </c>
    </row>
    <row r="12" spans="1:7" x14ac:dyDescent="0.2">
      <c r="A12" s="2" t="s">
        <v>9</v>
      </c>
      <c r="B12" s="3">
        <v>1000</v>
      </c>
    </row>
    <row r="14" spans="1:7" ht="15.75" x14ac:dyDescent="0.2">
      <c r="A14" s="41" t="s">
        <v>10</v>
      </c>
      <c r="B14" s="42"/>
      <c r="C14" s="42"/>
      <c r="D14" s="42"/>
      <c r="E14" s="42"/>
      <c r="F14" s="43"/>
      <c r="G14" s="24"/>
    </row>
    <row r="16" spans="1:7" ht="15.75" x14ac:dyDescent="0.25">
      <c r="A16" s="44" t="s">
        <v>17</v>
      </c>
      <c r="B16" s="44"/>
      <c r="C16" s="44"/>
      <c r="D16" s="44"/>
      <c r="E16" s="44"/>
      <c r="F16" s="44"/>
    </row>
    <row r="17" spans="1:6" x14ac:dyDescent="0.2">
      <c r="A17" s="10" t="s">
        <v>11</v>
      </c>
      <c r="B17" s="13">
        <v>4</v>
      </c>
      <c r="C17" s="11"/>
      <c r="D17" s="11"/>
      <c r="E17" s="11"/>
      <c r="F17" s="11"/>
    </row>
    <row r="18" spans="1:6" x14ac:dyDescent="0.2">
      <c r="A18" s="5" t="s">
        <v>12</v>
      </c>
      <c r="B18" s="3">
        <v>4</v>
      </c>
      <c r="C18" s="11"/>
      <c r="D18" s="11"/>
      <c r="E18" s="11"/>
      <c r="F18" s="11"/>
    </row>
    <row r="19" spans="1:6" x14ac:dyDescent="0.2">
      <c r="A19" s="5" t="s">
        <v>15</v>
      </c>
      <c r="B19" s="3">
        <f>B17*B18</f>
        <v>16</v>
      </c>
      <c r="C19" s="11"/>
      <c r="D19" s="11"/>
      <c r="E19" s="11"/>
      <c r="F19" s="11"/>
    </row>
    <row r="20" spans="1:6" x14ac:dyDescent="0.2">
      <c r="A20" s="5" t="s">
        <v>16</v>
      </c>
      <c r="B20" s="3">
        <f>(B17+1)*(B18+1)</f>
        <v>25</v>
      </c>
      <c r="C20" s="11"/>
      <c r="D20" s="11"/>
      <c r="E20" s="11"/>
      <c r="F20" s="11"/>
    </row>
    <row r="21" spans="1:6" x14ac:dyDescent="0.2">
      <c r="A21" s="5" t="s">
        <v>13</v>
      </c>
      <c r="B21" s="3">
        <f>B7/B17</f>
        <v>1</v>
      </c>
      <c r="C21" s="11"/>
      <c r="D21" s="11"/>
      <c r="E21" s="11"/>
      <c r="F21" s="11"/>
    </row>
    <row r="22" spans="1:6" x14ac:dyDescent="0.2">
      <c r="A22" s="5" t="s">
        <v>14</v>
      </c>
      <c r="B22" s="14">
        <f>B6/B18</f>
        <v>1</v>
      </c>
      <c r="C22" s="11"/>
      <c r="D22" s="11"/>
      <c r="E22" s="11"/>
      <c r="F22" s="11"/>
    </row>
    <row r="23" spans="1:6" x14ac:dyDescent="0.2">
      <c r="A23" s="5" t="s">
        <v>18</v>
      </c>
      <c r="B23" s="3">
        <v>0</v>
      </c>
      <c r="C23" s="3">
        <f>B23+$B$22</f>
        <v>1</v>
      </c>
      <c r="D23" s="3">
        <f t="shared" ref="D23:F23" si="0">C23+$B$22</f>
        <v>2</v>
      </c>
      <c r="E23" s="3">
        <f t="shared" si="0"/>
        <v>3</v>
      </c>
      <c r="F23" s="3">
        <f t="shared" si="0"/>
        <v>4</v>
      </c>
    </row>
    <row r="24" spans="1:6" x14ac:dyDescent="0.2">
      <c r="A24" s="5"/>
      <c r="B24" s="3">
        <v>0</v>
      </c>
      <c r="C24" s="3">
        <f t="shared" ref="C24:F26" si="1">B24+$B$22</f>
        <v>1</v>
      </c>
      <c r="D24" s="3">
        <f t="shared" si="1"/>
        <v>2</v>
      </c>
      <c r="E24" s="3">
        <f t="shared" si="1"/>
        <v>3</v>
      </c>
      <c r="F24" s="3">
        <f t="shared" si="1"/>
        <v>4</v>
      </c>
    </row>
    <row r="25" spans="1:6" x14ac:dyDescent="0.2">
      <c r="A25" s="5"/>
      <c r="B25" s="3">
        <v>0</v>
      </c>
      <c r="C25" s="3">
        <f t="shared" si="1"/>
        <v>1</v>
      </c>
      <c r="D25" s="3">
        <f t="shared" si="1"/>
        <v>2</v>
      </c>
      <c r="E25" s="3">
        <f t="shared" si="1"/>
        <v>3</v>
      </c>
      <c r="F25" s="3">
        <f t="shared" si="1"/>
        <v>4</v>
      </c>
    </row>
    <row r="26" spans="1:6" x14ac:dyDescent="0.2">
      <c r="A26" s="5"/>
      <c r="B26" s="3">
        <v>0</v>
      </c>
      <c r="C26" s="3">
        <f t="shared" si="1"/>
        <v>1</v>
      </c>
      <c r="D26" s="3">
        <f t="shared" si="1"/>
        <v>2</v>
      </c>
      <c r="E26" s="3">
        <f t="shared" si="1"/>
        <v>3</v>
      </c>
      <c r="F26" s="3">
        <f t="shared" si="1"/>
        <v>4</v>
      </c>
    </row>
    <row r="27" spans="1:6" x14ac:dyDescent="0.2">
      <c r="A27" s="5" t="s">
        <v>19</v>
      </c>
      <c r="B27" s="3">
        <f t="shared" ref="B27:F29" si="2">B28+$B$21</f>
        <v>4</v>
      </c>
      <c r="C27" s="3">
        <f t="shared" si="2"/>
        <v>4</v>
      </c>
      <c r="D27" s="3">
        <f t="shared" si="2"/>
        <v>4</v>
      </c>
      <c r="E27" s="3">
        <f t="shared" si="2"/>
        <v>4</v>
      </c>
      <c r="F27" s="3">
        <f t="shared" si="2"/>
        <v>4</v>
      </c>
    </row>
    <row r="28" spans="1:6" x14ac:dyDescent="0.2">
      <c r="A28" s="5"/>
      <c r="B28" s="3">
        <f t="shared" si="2"/>
        <v>3</v>
      </c>
      <c r="C28" s="3">
        <f t="shared" si="2"/>
        <v>3</v>
      </c>
      <c r="D28" s="3">
        <f t="shared" si="2"/>
        <v>3</v>
      </c>
      <c r="E28" s="3">
        <f t="shared" si="2"/>
        <v>3</v>
      </c>
      <c r="F28" s="3">
        <f t="shared" si="2"/>
        <v>3</v>
      </c>
    </row>
    <row r="29" spans="1:6" x14ac:dyDescent="0.2">
      <c r="A29" s="5"/>
      <c r="B29" s="3">
        <f t="shared" si="2"/>
        <v>2</v>
      </c>
      <c r="C29" s="3">
        <f t="shared" si="2"/>
        <v>2</v>
      </c>
      <c r="D29" s="3">
        <f t="shared" si="2"/>
        <v>2</v>
      </c>
      <c r="E29" s="3">
        <f t="shared" si="2"/>
        <v>2</v>
      </c>
      <c r="F29" s="3">
        <f t="shared" si="2"/>
        <v>2</v>
      </c>
    </row>
    <row r="30" spans="1:6" x14ac:dyDescent="0.2">
      <c r="A30" s="5"/>
      <c r="B30" s="3">
        <f>B31+$B$21</f>
        <v>1</v>
      </c>
      <c r="C30" s="3">
        <f t="shared" ref="C30:F30" si="3">C31+$B$21</f>
        <v>1</v>
      </c>
      <c r="D30" s="3">
        <f t="shared" si="3"/>
        <v>1</v>
      </c>
      <c r="E30" s="3">
        <f t="shared" si="3"/>
        <v>1</v>
      </c>
      <c r="F30" s="3">
        <f t="shared" si="3"/>
        <v>1</v>
      </c>
    </row>
    <row r="31" spans="1:6" x14ac:dyDescent="0.2">
      <c r="A31" s="5"/>
      <c r="B31" s="3">
        <v>0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2">
      <c r="A32" s="5" t="s">
        <v>20</v>
      </c>
      <c r="B32" s="3">
        <f>0.5*(C23+B23)</f>
        <v>0.5</v>
      </c>
      <c r="C32" s="3">
        <f t="shared" ref="C32:E32" si="4">0.5*(D23+C23)</f>
        <v>1.5</v>
      </c>
      <c r="D32" s="3">
        <f t="shared" si="4"/>
        <v>2.5</v>
      </c>
      <c r="E32" s="3">
        <f t="shared" si="4"/>
        <v>3.5</v>
      </c>
      <c r="F32" s="11"/>
    </row>
    <row r="33" spans="1:6" x14ac:dyDescent="0.2">
      <c r="A33" s="5"/>
      <c r="B33" s="3">
        <f>0.5*(C24+B24)</f>
        <v>0.5</v>
      </c>
      <c r="C33" s="3">
        <f t="shared" ref="C33:E33" si="5">0.5*(D24+C24)</f>
        <v>1.5</v>
      </c>
      <c r="D33" s="3">
        <f t="shared" si="5"/>
        <v>2.5</v>
      </c>
      <c r="E33" s="3">
        <f t="shared" si="5"/>
        <v>3.5</v>
      </c>
      <c r="F33" s="11"/>
    </row>
    <row r="34" spans="1:6" x14ac:dyDescent="0.2">
      <c r="A34" s="5"/>
      <c r="B34" s="3">
        <f t="shared" ref="B34:E35" si="6">0.5*(C25+B25)</f>
        <v>0.5</v>
      </c>
      <c r="C34" s="3">
        <f t="shared" si="6"/>
        <v>1.5</v>
      </c>
      <c r="D34" s="3">
        <f t="shared" si="6"/>
        <v>2.5</v>
      </c>
      <c r="E34" s="3">
        <f t="shared" si="6"/>
        <v>3.5</v>
      </c>
      <c r="F34" s="11"/>
    </row>
    <row r="35" spans="1:6" x14ac:dyDescent="0.2">
      <c r="A35" s="5"/>
      <c r="B35" s="3">
        <f t="shared" si="6"/>
        <v>0.5</v>
      </c>
      <c r="C35" s="3">
        <f t="shared" si="6"/>
        <v>1.5</v>
      </c>
      <c r="D35" s="3">
        <f t="shared" si="6"/>
        <v>2.5</v>
      </c>
      <c r="E35" s="3">
        <f t="shared" si="6"/>
        <v>3.5</v>
      </c>
      <c r="F35" s="11"/>
    </row>
    <row r="36" spans="1:6" x14ac:dyDescent="0.2">
      <c r="A36" s="5" t="s">
        <v>21</v>
      </c>
      <c r="B36" s="3">
        <f>0.5*(B27+B28)</f>
        <v>3.5</v>
      </c>
      <c r="C36" s="3">
        <f t="shared" ref="C36:E36" si="7">0.5*(C27+C28)</f>
        <v>3.5</v>
      </c>
      <c r="D36" s="3">
        <f t="shared" si="7"/>
        <v>3.5</v>
      </c>
      <c r="E36" s="3">
        <f t="shared" si="7"/>
        <v>3.5</v>
      </c>
      <c r="F36" s="11"/>
    </row>
    <row r="37" spans="1:6" x14ac:dyDescent="0.2">
      <c r="A37" s="5"/>
      <c r="B37" s="3">
        <f t="shared" ref="B37:E39" si="8">0.5*(B28+B29)</f>
        <v>2.5</v>
      </c>
      <c r="C37" s="3">
        <f t="shared" si="8"/>
        <v>2.5</v>
      </c>
      <c r="D37" s="3">
        <f t="shared" si="8"/>
        <v>2.5</v>
      </c>
      <c r="E37" s="3">
        <f t="shared" si="8"/>
        <v>2.5</v>
      </c>
      <c r="F37" s="11"/>
    </row>
    <row r="38" spans="1:6" x14ac:dyDescent="0.2">
      <c r="A38" s="5"/>
      <c r="B38" s="3">
        <f t="shared" si="8"/>
        <v>1.5</v>
      </c>
      <c r="C38" s="3">
        <f t="shared" si="8"/>
        <v>1.5</v>
      </c>
      <c r="D38" s="3">
        <f t="shared" si="8"/>
        <v>1.5</v>
      </c>
      <c r="E38" s="3">
        <f t="shared" si="8"/>
        <v>1.5</v>
      </c>
      <c r="F38" s="11"/>
    </row>
    <row r="39" spans="1:6" x14ac:dyDescent="0.2">
      <c r="A39" s="5"/>
      <c r="B39" s="3">
        <f t="shared" si="8"/>
        <v>0.5</v>
      </c>
      <c r="C39" s="3">
        <f t="shared" si="8"/>
        <v>0.5</v>
      </c>
      <c r="D39" s="3">
        <f t="shared" si="8"/>
        <v>0.5</v>
      </c>
      <c r="E39" s="3">
        <f t="shared" si="8"/>
        <v>0.5</v>
      </c>
      <c r="F39" s="11"/>
    </row>
    <row r="40" spans="1:6" x14ac:dyDescent="0.2">
      <c r="A40" s="5" t="s">
        <v>22</v>
      </c>
      <c r="B40" s="3">
        <f>2*(B32-B23)</f>
        <v>1</v>
      </c>
      <c r="C40" s="3">
        <f>C32-B32</f>
        <v>1</v>
      </c>
      <c r="D40" s="3">
        <f>D32-C32</f>
        <v>1</v>
      </c>
      <c r="E40" s="3">
        <f>E32-D32</f>
        <v>1</v>
      </c>
      <c r="F40" s="11"/>
    </row>
    <row r="41" spans="1:6" x14ac:dyDescent="0.2">
      <c r="A41" s="5"/>
      <c r="B41" s="3">
        <f t="shared" ref="B41:B43" si="9">2*(B33-B24)</f>
        <v>1</v>
      </c>
      <c r="C41" s="3">
        <f t="shared" ref="C41:E43" si="10">C33-B33</f>
        <v>1</v>
      </c>
      <c r="D41" s="3">
        <f t="shared" si="10"/>
        <v>1</v>
      </c>
      <c r="E41" s="3">
        <f t="shared" si="10"/>
        <v>1</v>
      </c>
      <c r="F41" s="11"/>
    </row>
    <row r="42" spans="1:6" x14ac:dyDescent="0.2">
      <c r="A42" s="5"/>
      <c r="B42" s="3">
        <f t="shared" si="9"/>
        <v>1</v>
      </c>
      <c r="C42" s="3">
        <f t="shared" si="10"/>
        <v>1</v>
      </c>
      <c r="D42" s="3">
        <f t="shared" si="10"/>
        <v>1</v>
      </c>
      <c r="E42" s="3">
        <f t="shared" si="10"/>
        <v>1</v>
      </c>
      <c r="F42" s="11"/>
    </row>
    <row r="43" spans="1:6" x14ac:dyDescent="0.2">
      <c r="A43" s="5"/>
      <c r="B43" s="3">
        <f t="shared" si="9"/>
        <v>1</v>
      </c>
      <c r="C43" s="3">
        <f t="shared" si="10"/>
        <v>1</v>
      </c>
      <c r="D43" s="3">
        <f t="shared" si="10"/>
        <v>1</v>
      </c>
      <c r="E43" s="3">
        <f t="shared" si="10"/>
        <v>1</v>
      </c>
      <c r="F43" s="11"/>
    </row>
    <row r="44" spans="1:6" x14ac:dyDescent="0.2">
      <c r="A44" s="5" t="s">
        <v>23</v>
      </c>
      <c r="B44" s="3">
        <f>C32-B32</f>
        <v>1</v>
      </c>
      <c r="C44" s="3">
        <f>D32-C32</f>
        <v>1</v>
      </c>
      <c r="D44" s="3">
        <f>E32-D32</f>
        <v>1</v>
      </c>
      <c r="E44" s="3">
        <f>2*(F23-E32)</f>
        <v>1</v>
      </c>
      <c r="F44" s="11"/>
    </row>
    <row r="45" spans="1:6" x14ac:dyDescent="0.2">
      <c r="A45" s="5"/>
      <c r="B45" s="3">
        <f t="shared" ref="B45:D47" si="11">C33-B33</f>
        <v>1</v>
      </c>
      <c r="C45" s="3">
        <f t="shared" si="11"/>
        <v>1</v>
      </c>
      <c r="D45" s="3">
        <f t="shared" si="11"/>
        <v>1</v>
      </c>
      <c r="E45" s="3">
        <f t="shared" ref="E45:E47" si="12">2*(F24-E33)</f>
        <v>1</v>
      </c>
      <c r="F45" s="11"/>
    </row>
    <row r="46" spans="1:6" x14ac:dyDescent="0.2">
      <c r="A46" s="5"/>
      <c r="B46" s="3">
        <f t="shared" si="11"/>
        <v>1</v>
      </c>
      <c r="C46" s="3">
        <f t="shared" si="11"/>
        <v>1</v>
      </c>
      <c r="D46" s="3">
        <f t="shared" si="11"/>
        <v>1</v>
      </c>
      <c r="E46" s="3">
        <f t="shared" si="12"/>
        <v>1</v>
      </c>
      <c r="F46" s="11"/>
    </row>
    <row r="47" spans="1:6" x14ac:dyDescent="0.2">
      <c r="A47" s="5"/>
      <c r="B47" s="3">
        <f t="shared" si="11"/>
        <v>1</v>
      </c>
      <c r="C47" s="3">
        <f t="shared" si="11"/>
        <v>1</v>
      </c>
      <c r="D47" s="3">
        <f t="shared" si="11"/>
        <v>1</v>
      </c>
      <c r="E47" s="3">
        <f t="shared" si="12"/>
        <v>1</v>
      </c>
      <c r="F47" s="11"/>
    </row>
    <row r="48" spans="1:6" x14ac:dyDescent="0.2">
      <c r="A48" s="5" t="s">
        <v>24</v>
      </c>
      <c r="B48" s="3">
        <f>2*(B27-B36)</f>
        <v>1</v>
      </c>
      <c r="C48" s="3">
        <f t="shared" ref="C48:E48" si="13">2*(C27-C36)</f>
        <v>1</v>
      </c>
      <c r="D48" s="3">
        <f t="shared" si="13"/>
        <v>1</v>
      </c>
      <c r="E48" s="3">
        <f t="shared" si="13"/>
        <v>1</v>
      </c>
      <c r="F48" s="11"/>
    </row>
    <row r="49" spans="1:6" x14ac:dyDescent="0.2">
      <c r="A49" s="5"/>
      <c r="B49" s="3">
        <f>B36-B37</f>
        <v>1</v>
      </c>
      <c r="C49" s="3">
        <f t="shared" ref="C49:E49" si="14">C36-C37</f>
        <v>1</v>
      </c>
      <c r="D49" s="3">
        <f t="shared" si="14"/>
        <v>1</v>
      </c>
      <c r="E49" s="3">
        <f t="shared" si="14"/>
        <v>1</v>
      </c>
      <c r="F49" s="11"/>
    </row>
    <row r="50" spans="1:6" x14ac:dyDescent="0.2">
      <c r="A50" s="5"/>
      <c r="B50" s="3">
        <f t="shared" ref="B50:E50" si="15">B37-B38</f>
        <v>1</v>
      </c>
      <c r="C50" s="3">
        <f t="shared" si="15"/>
        <v>1</v>
      </c>
      <c r="D50" s="3">
        <f t="shared" si="15"/>
        <v>1</v>
      </c>
      <c r="E50" s="3">
        <f t="shared" si="15"/>
        <v>1</v>
      </c>
      <c r="F50" s="11"/>
    </row>
    <row r="51" spans="1:6" x14ac:dyDescent="0.2">
      <c r="A51" s="5"/>
      <c r="B51" s="3">
        <f t="shared" ref="B51:E51" si="16">B38-B39</f>
        <v>1</v>
      </c>
      <c r="C51" s="3">
        <f t="shared" si="16"/>
        <v>1</v>
      </c>
      <c r="D51" s="3">
        <f t="shared" si="16"/>
        <v>1</v>
      </c>
      <c r="E51" s="3">
        <f t="shared" si="16"/>
        <v>1</v>
      </c>
      <c r="F51" s="11"/>
    </row>
    <row r="52" spans="1:6" x14ac:dyDescent="0.2">
      <c r="A52" s="5" t="s">
        <v>25</v>
      </c>
      <c r="B52" s="3">
        <f>B36-B37</f>
        <v>1</v>
      </c>
      <c r="C52" s="15">
        <f t="shared" ref="C52:E52" si="17">C36-C37</f>
        <v>1</v>
      </c>
      <c r="D52" s="3">
        <f t="shared" si="17"/>
        <v>1</v>
      </c>
      <c r="E52" s="3">
        <f t="shared" si="17"/>
        <v>1</v>
      </c>
      <c r="F52" s="11"/>
    </row>
    <row r="53" spans="1:6" x14ac:dyDescent="0.2">
      <c r="A53" s="5"/>
      <c r="B53" s="3">
        <f t="shared" ref="B53:E53" si="18">B37-B38</f>
        <v>1</v>
      </c>
      <c r="C53" s="15">
        <f t="shared" si="18"/>
        <v>1</v>
      </c>
      <c r="D53" s="3">
        <f t="shared" si="18"/>
        <v>1</v>
      </c>
      <c r="E53" s="3">
        <f t="shared" si="18"/>
        <v>1</v>
      </c>
      <c r="F53" s="11"/>
    </row>
    <row r="54" spans="1:6" x14ac:dyDescent="0.2">
      <c r="A54" s="5"/>
      <c r="B54" s="3">
        <f t="shared" ref="B54:E54" si="19">B38-B39</f>
        <v>1</v>
      </c>
      <c r="C54" s="15">
        <f t="shared" si="19"/>
        <v>1</v>
      </c>
      <c r="D54" s="3">
        <f t="shared" si="19"/>
        <v>1</v>
      </c>
      <c r="E54" s="3">
        <f t="shared" si="19"/>
        <v>1</v>
      </c>
      <c r="F54" s="11"/>
    </row>
    <row r="55" spans="1:6" x14ac:dyDescent="0.2">
      <c r="A55" s="5"/>
      <c r="B55" s="3">
        <f>2*(B39-B31)</f>
        <v>1</v>
      </c>
      <c r="C55" s="15">
        <f t="shared" ref="C55:E55" si="20">2*(C39-C31)</f>
        <v>1</v>
      </c>
      <c r="D55" s="3">
        <f t="shared" si="20"/>
        <v>1</v>
      </c>
      <c r="E55" s="3">
        <f t="shared" si="20"/>
        <v>1</v>
      </c>
      <c r="F55" s="11"/>
    </row>
    <row r="56" spans="1:6" x14ac:dyDescent="0.2">
      <c r="A56" s="5" t="s">
        <v>27</v>
      </c>
      <c r="B56" s="3">
        <f>cellWidth*plateThickness</f>
        <v>0.1</v>
      </c>
      <c r="C56" s="11"/>
      <c r="D56" s="11"/>
      <c r="E56" s="11"/>
      <c r="F56" s="11"/>
    </row>
    <row r="57" spans="1:6" x14ac:dyDescent="0.2">
      <c r="A57" s="5" t="s">
        <v>28</v>
      </c>
      <c r="B57" s="3">
        <f>cellLength*plateThickness</f>
        <v>0.1</v>
      </c>
      <c r="C57" s="11"/>
      <c r="D57" s="11"/>
      <c r="E57" s="11"/>
      <c r="F57" s="11"/>
    </row>
    <row r="58" spans="1:6" x14ac:dyDescent="0.2">
      <c r="A58" s="5" t="s">
        <v>26</v>
      </c>
      <c r="B58" s="14">
        <f>cellLength*cellWidth*plateThickness</f>
        <v>0.1</v>
      </c>
      <c r="C58" s="11"/>
      <c r="D58" s="11"/>
      <c r="E58" s="11"/>
      <c r="F58" s="11"/>
    </row>
    <row r="59" spans="1:6" x14ac:dyDescent="0.2">
      <c r="A59" s="5" t="s">
        <v>35</v>
      </c>
      <c r="B59" s="3">
        <v>1</v>
      </c>
      <c r="C59" s="3">
        <v>0</v>
      </c>
      <c r="D59" s="3">
        <v>0</v>
      </c>
      <c r="E59" s="3">
        <v>0</v>
      </c>
      <c r="F59" s="11"/>
    </row>
    <row r="60" spans="1:6" x14ac:dyDescent="0.2">
      <c r="A60" s="5"/>
      <c r="B60" s="3">
        <v>1</v>
      </c>
      <c r="C60" s="3">
        <v>0</v>
      </c>
      <c r="D60" s="3">
        <v>0</v>
      </c>
      <c r="E60" s="3">
        <v>0</v>
      </c>
      <c r="F60" s="11"/>
    </row>
    <row r="61" spans="1:6" x14ac:dyDescent="0.2">
      <c r="A61" s="5"/>
      <c r="B61" s="3">
        <v>1</v>
      </c>
      <c r="C61" s="3">
        <v>0</v>
      </c>
      <c r="D61" s="3">
        <v>0</v>
      </c>
      <c r="E61" s="3">
        <v>0</v>
      </c>
      <c r="F61" s="11"/>
    </row>
    <row r="62" spans="1:6" x14ac:dyDescent="0.2">
      <c r="A62" s="5"/>
      <c r="B62" s="3">
        <v>1</v>
      </c>
      <c r="C62" s="3">
        <v>0</v>
      </c>
      <c r="D62" s="3">
        <v>0</v>
      </c>
      <c r="E62" s="3">
        <v>0</v>
      </c>
      <c r="F62" s="11"/>
    </row>
    <row r="63" spans="1:6" x14ac:dyDescent="0.2">
      <c r="A63" s="5" t="s">
        <v>36</v>
      </c>
      <c r="B63" s="3">
        <v>0</v>
      </c>
      <c r="C63" s="3">
        <v>0</v>
      </c>
      <c r="D63" s="3">
        <v>0</v>
      </c>
      <c r="E63" s="3">
        <v>1</v>
      </c>
      <c r="F63" s="11"/>
    </row>
    <row r="64" spans="1:6" x14ac:dyDescent="0.2">
      <c r="A64" s="5"/>
      <c r="B64" s="3">
        <v>0</v>
      </c>
      <c r="C64" s="3">
        <v>0</v>
      </c>
      <c r="D64" s="3">
        <v>0</v>
      </c>
      <c r="E64" s="3">
        <v>1</v>
      </c>
      <c r="F64" s="11"/>
    </row>
    <row r="65" spans="1:6" x14ac:dyDescent="0.2">
      <c r="A65" s="5"/>
      <c r="B65" s="3">
        <v>0</v>
      </c>
      <c r="C65" s="3">
        <v>0</v>
      </c>
      <c r="D65" s="3">
        <v>0</v>
      </c>
      <c r="E65" s="3">
        <v>1</v>
      </c>
      <c r="F65" s="11"/>
    </row>
    <row r="66" spans="1:6" x14ac:dyDescent="0.2">
      <c r="A66" s="5"/>
      <c r="B66" s="3">
        <v>0</v>
      </c>
      <c r="C66" s="3">
        <v>0</v>
      </c>
      <c r="D66" s="3">
        <v>0</v>
      </c>
      <c r="E66" s="3">
        <v>1</v>
      </c>
      <c r="F66" s="11"/>
    </row>
    <row r="67" spans="1:6" x14ac:dyDescent="0.2">
      <c r="A67" s="5" t="s">
        <v>37</v>
      </c>
      <c r="B67" s="3">
        <v>1</v>
      </c>
      <c r="C67" s="3">
        <v>1</v>
      </c>
      <c r="D67" s="3">
        <v>1</v>
      </c>
      <c r="E67" s="3">
        <v>1</v>
      </c>
      <c r="F67" s="11"/>
    </row>
    <row r="68" spans="1:6" x14ac:dyDescent="0.2">
      <c r="A68" s="5"/>
      <c r="B68" s="3">
        <v>0</v>
      </c>
      <c r="C68" s="3">
        <v>0</v>
      </c>
      <c r="D68" s="3">
        <v>0</v>
      </c>
      <c r="E68" s="3">
        <v>0</v>
      </c>
      <c r="F68" s="11"/>
    </row>
    <row r="69" spans="1:6" x14ac:dyDescent="0.2">
      <c r="A69" s="5"/>
      <c r="B69" s="3">
        <v>0</v>
      </c>
      <c r="C69" s="3">
        <v>0</v>
      </c>
      <c r="D69" s="3">
        <v>0</v>
      </c>
      <c r="E69" s="3">
        <v>0</v>
      </c>
      <c r="F69" s="11"/>
    </row>
    <row r="70" spans="1:6" x14ac:dyDescent="0.2">
      <c r="A70" s="5"/>
      <c r="B70" s="3">
        <v>0</v>
      </c>
      <c r="C70" s="3">
        <v>0</v>
      </c>
      <c r="D70" s="3">
        <v>0</v>
      </c>
      <c r="E70" s="3">
        <v>0</v>
      </c>
      <c r="F70" s="11"/>
    </row>
    <row r="71" spans="1:6" x14ac:dyDescent="0.2">
      <c r="A71" s="5" t="s">
        <v>38</v>
      </c>
      <c r="B71" s="3">
        <v>0</v>
      </c>
      <c r="C71" s="3">
        <v>0</v>
      </c>
      <c r="D71" s="3">
        <v>0</v>
      </c>
      <c r="E71" s="3">
        <v>0</v>
      </c>
      <c r="F71" s="11"/>
    </row>
    <row r="72" spans="1:6" x14ac:dyDescent="0.2">
      <c r="A72" s="5"/>
      <c r="B72" s="3">
        <v>0</v>
      </c>
      <c r="C72" s="3">
        <v>0</v>
      </c>
      <c r="D72" s="3">
        <v>0</v>
      </c>
      <c r="E72" s="3">
        <v>0</v>
      </c>
      <c r="F72" s="11"/>
    </row>
    <row r="73" spans="1:6" x14ac:dyDescent="0.2">
      <c r="A73" s="5"/>
      <c r="B73" s="3">
        <v>0</v>
      </c>
      <c r="C73" s="3">
        <v>0</v>
      </c>
      <c r="D73" s="3">
        <v>0</v>
      </c>
      <c r="E73" s="3">
        <v>0</v>
      </c>
      <c r="F73" s="11"/>
    </row>
    <row r="74" spans="1:6" x14ac:dyDescent="0.2">
      <c r="A74" s="5"/>
      <c r="B74" s="3">
        <v>1</v>
      </c>
      <c r="C74" s="3">
        <v>1</v>
      </c>
      <c r="D74" s="3">
        <v>1</v>
      </c>
      <c r="E74" s="3">
        <v>1</v>
      </c>
      <c r="F74" s="11"/>
    </row>
    <row r="75" spans="1:6" x14ac:dyDescent="0.2">
      <c r="A75" s="5" t="s">
        <v>39</v>
      </c>
      <c r="B75" s="3">
        <f>B59+B63+B67+B71</f>
        <v>2</v>
      </c>
      <c r="C75" s="3">
        <f t="shared" ref="C75:E75" si="21">C59+C63+C67+C71</f>
        <v>1</v>
      </c>
      <c r="D75" s="3">
        <f t="shared" si="21"/>
        <v>1</v>
      </c>
      <c r="E75" s="3">
        <f t="shared" si="21"/>
        <v>2</v>
      </c>
      <c r="F75" s="11"/>
    </row>
    <row r="76" spans="1:6" x14ac:dyDescent="0.2">
      <c r="A76" s="5"/>
      <c r="B76" s="3">
        <f t="shared" ref="B76:E76" si="22">B60+B64+B68+B72</f>
        <v>1</v>
      </c>
      <c r="C76" s="3">
        <f t="shared" si="22"/>
        <v>0</v>
      </c>
      <c r="D76" s="3">
        <f t="shared" si="22"/>
        <v>0</v>
      </c>
      <c r="E76" s="3">
        <f t="shared" si="22"/>
        <v>1</v>
      </c>
      <c r="F76" s="11"/>
    </row>
    <row r="77" spans="1:6" x14ac:dyDescent="0.2">
      <c r="A77" s="5"/>
      <c r="B77" s="3">
        <f t="shared" ref="B77:E77" si="23">B61+B65+B69+B73</f>
        <v>1</v>
      </c>
      <c r="C77" s="3">
        <f t="shared" si="23"/>
        <v>0</v>
      </c>
      <c r="D77" s="3">
        <f t="shared" si="23"/>
        <v>0</v>
      </c>
      <c r="E77" s="3">
        <f t="shared" si="23"/>
        <v>1</v>
      </c>
      <c r="F77" s="11"/>
    </row>
    <row r="78" spans="1:6" x14ac:dyDescent="0.2">
      <c r="A78" s="5"/>
      <c r="B78" s="3">
        <f t="shared" ref="B78:E78" si="24">B62+B66+B70+B74</f>
        <v>2</v>
      </c>
      <c r="C78" s="3">
        <f t="shared" si="24"/>
        <v>1</v>
      </c>
      <c r="D78" s="3">
        <f t="shared" si="24"/>
        <v>1</v>
      </c>
      <c r="E78" s="3">
        <f t="shared" si="24"/>
        <v>2</v>
      </c>
      <c r="F78" s="11"/>
    </row>
    <row r="80" spans="1:6" ht="15.75" x14ac:dyDescent="0.25">
      <c r="A80" s="34" t="s">
        <v>29</v>
      </c>
      <c r="B80" s="35"/>
      <c r="C80" s="35"/>
      <c r="D80" s="35"/>
      <c r="E80" s="36"/>
      <c r="F80" s="8"/>
    </row>
    <row r="81" spans="1:5" x14ac:dyDescent="0.2">
      <c r="A81" s="5" t="s">
        <v>30</v>
      </c>
      <c r="B81" s="3">
        <f t="shared" ref="B81:E88" si="25">thermalConductivity*cellAreaX/B40</f>
        <v>10</v>
      </c>
      <c r="C81" s="3">
        <f t="shared" si="25"/>
        <v>10</v>
      </c>
      <c r="D81" s="3">
        <f t="shared" si="25"/>
        <v>10</v>
      </c>
      <c r="E81" s="3">
        <f t="shared" si="25"/>
        <v>10</v>
      </c>
    </row>
    <row r="82" spans="1:5" x14ac:dyDescent="0.2">
      <c r="A82" s="5"/>
      <c r="B82" s="3">
        <f t="shared" si="25"/>
        <v>10</v>
      </c>
      <c r="C82" s="3">
        <f t="shared" si="25"/>
        <v>10</v>
      </c>
      <c r="D82" s="3">
        <f t="shared" si="25"/>
        <v>10</v>
      </c>
      <c r="E82" s="3">
        <f t="shared" si="25"/>
        <v>10</v>
      </c>
    </row>
    <row r="83" spans="1:5" x14ac:dyDescent="0.2">
      <c r="A83" s="5"/>
      <c r="B83" s="3">
        <f t="shared" si="25"/>
        <v>10</v>
      </c>
      <c r="C83" s="3">
        <f t="shared" si="25"/>
        <v>10</v>
      </c>
      <c r="D83" s="3">
        <f t="shared" si="25"/>
        <v>10</v>
      </c>
      <c r="E83" s="3">
        <f t="shared" si="25"/>
        <v>10</v>
      </c>
    </row>
    <row r="84" spans="1:5" x14ac:dyDescent="0.2">
      <c r="A84" s="5"/>
      <c r="B84" s="3">
        <f t="shared" si="25"/>
        <v>10</v>
      </c>
      <c r="C84" s="3">
        <f t="shared" si="25"/>
        <v>10</v>
      </c>
      <c r="D84" s="3">
        <f t="shared" si="25"/>
        <v>10</v>
      </c>
      <c r="E84" s="3">
        <f t="shared" si="25"/>
        <v>10</v>
      </c>
    </row>
    <row r="85" spans="1:5" x14ac:dyDescent="0.2">
      <c r="A85" s="5" t="s">
        <v>31</v>
      </c>
      <c r="B85" s="3">
        <f t="shared" si="25"/>
        <v>10</v>
      </c>
      <c r="C85" s="3">
        <f t="shared" si="25"/>
        <v>10</v>
      </c>
      <c r="D85" s="3">
        <f t="shared" si="25"/>
        <v>10</v>
      </c>
      <c r="E85" s="3">
        <f t="shared" si="25"/>
        <v>10</v>
      </c>
    </row>
    <row r="86" spans="1:5" x14ac:dyDescent="0.2">
      <c r="A86" s="5"/>
      <c r="B86" s="3">
        <f t="shared" si="25"/>
        <v>10</v>
      </c>
      <c r="C86" s="3">
        <f t="shared" si="25"/>
        <v>10</v>
      </c>
      <c r="D86" s="3">
        <f t="shared" si="25"/>
        <v>10</v>
      </c>
      <c r="E86" s="3">
        <f t="shared" si="25"/>
        <v>10</v>
      </c>
    </row>
    <row r="87" spans="1:5" x14ac:dyDescent="0.2">
      <c r="A87" s="5"/>
      <c r="B87" s="3">
        <f t="shared" si="25"/>
        <v>10</v>
      </c>
      <c r="C87" s="3">
        <f t="shared" si="25"/>
        <v>10</v>
      </c>
      <c r="D87" s="3">
        <f t="shared" si="25"/>
        <v>10</v>
      </c>
      <c r="E87" s="3">
        <f t="shared" si="25"/>
        <v>10</v>
      </c>
    </row>
    <row r="88" spans="1:5" x14ac:dyDescent="0.2">
      <c r="A88" s="5"/>
      <c r="B88" s="3">
        <f t="shared" si="25"/>
        <v>10</v>
      </c>
      <c r="C88" s="3">
        <f t="shared" si="25"/>
        <v>10</v>
      </c>
      <c r="D88" s="3">
        <f t="shared" si="25"/>
        <v>10</v>
      </c>
      <c r="E88" s="3">
        <f t="shared" si="25"/>
        <v>10</v>
      </c>
    </row>
    <row r="89" spans="1:5" x14ac:dyDescent="0.2">
      <c r="A89" s="5" t="s">
        <v>32</v>
      </c>
      <c r="B89" s="3">
        <f t="shared" ref="B89:E96" si="26">thermalConductivity*cellAreaY/B48</f>
        <v>10</v>
      </c>
      <c r="C89" s="3">
        <f t="shared" si="26"/>
        <v>10</v>
      </c>
      <c r="D89" s="3">
        <f t="shared" si="26"/>
        <v>10</v>
      </c>
      <c r="E89" s="3">
        <f t="shared" si="26"/>
        <v>10</v>
      </c>
    </row>
    <row r="90" spans="1:5" x14ac:dyDescent="0.2">
      <c r="A90" s="5"/>
      <c r="B90" s="3">
        <f t="shared" si="26"/>
        <v>10</v>
      </c>
      <c r="C90" s="3">
        <f t="shared" si="26"/>
        <v>10</v>
      </c>
      <c r="D90" s="3">
        <f t="shared" si="26"/>
        <v>10</v>
      </c>
      <c r="E90" s="3">
        <f t="shared" si="26"/>
        <v>10</v>
      </c>
    </row>
    <row r="91" spans="1:5" x14ac:dyDescent="0.2">
      <c r="A91" s="5"/>
      <c r="B91" s="3">
        <f t="shared" si="26"/>
        <v>10</v>
      </c>
      <c r="C91" s="3">
        <f t="shared" si="26"/>
        <v>10</v>
      </c>
      <c r="D91" s="3">
        <f t="shared" si="26"/>
        <v>10</v>
      </c>
      <c r="E91" s="3">
        <f t="shared" si="26"/>
        <v>10</v>
      </c>
    </row>
    <row r="92" spans="1:5" x14ac:dyDescent="0.2">
      <c r="A92" s="5"/>
      <c r="B92" s="3">
        <f t="shared" si="26"/>
        <v>10</v>
      </c>
      <c r="C92" s="3">
        <f t="shared" si="26"/>
        <v>10</v>
      </c>
      <c r="D92" s="3">
        <f t="shared" si="26"/>
        <v>10</v>
      </c>
      <c r="E92" s="3">
        <f t="shared" si="26"/>
        <v>10</v>
      </c>
    </row>
    <row r="93" spans="1:5" x14ac:dyDescent="0.2">
      <c r="A93" s="5" t="s">
        <v>33</v>
      </c>
      <c r="B93" s="3">
        <f t="shared" si="26"/>
        <v>10</v>
      </c>
      <c r="C93" s="3">
        <f t="shared" si="26"/>
        <v>10</v>
      </c>
      <c r="D93" s="3">
        <f t="shared" si="26"/>
        <v>10</v>
      </c>
      <c r="E93" s="3">
        <f t="shared" si="26"/>
        <v>10</v>
      </c>
    </row>
    <row r="94" spans="1:5" x14ac:dyDescent="0.2">
      <c r="A94" s="5"/>
      <c r="B94" s="3">
        <f t="shared" si="26"/>
        <v>10</v>
      </c>
      <c r="C94" s="3">
        <f t="shared" si="26"/>
        <v>10</v>
      </c>
      <c r="D94" s="3">
        <f t="shared" si="26"/>
        <v>10</v>
      </c>
      <c r="E94" s="3">
        <f t="shared" si="26"/>
        <v>10</v>
      </c>
    </row>
    <row r="95" spans="1:5" x14ac:dyDescent="0.2">
      <c r="A95" s="5"/>
      <c r="B95" s="3">
        <f t="shared" si="26"/>
        <v>10</v>
      </c>
      <c r="C95" s="3">
        <f t="shared" si="26"/>
        <v>10</v>
      </c>
      <c r="D95" s="3">
        <f t="shared" si="26"/>
        <v>10</v>
      </c>
      <c r="E95" s="3">
        <f t="shared" si="26"/>
        <v>10</v>
      </c>
    </row>
    <row r="96" spans="1:5" x14ac:dyDescent="0.2">
      <c r="A96" s="5"/>
      <c r="B96" s="3">
        <f t="shared" si="26"/>
        <v>10</v>
      </c>
      <c r="C96" s="3">
        <f t="shared" si="26"/>
        <v>10</v>
      </c>
      <c r="D96" s="3">
        <f t="shared" si="26"/>
        <v>10</v>
      </c>
      <c r="E96" s="3">
        <f t="shared" si="26"/>
        <v>10</v>
      </c>
    </row>
    <row r="97" spans="1:5" x14ac:dyDescent="0.2">
      <c r="A97" s="5" t="s">
        <v>34</v>
      </c>
      <c r="B97" s="16">
        <f t="shared" ref="B97:E100" si="27">(-2*B81*B59)+(-2*B85*B63)+(-2*B67*B89)+(-2*B71*B93)</f>
        <v>-40</v>
      </c>
      <c r="C97" s="16">
        <f t="shared" si="27"/>
        <v>-20</v>
      </c>
      <c r="D97" s="16">
        <f t="shared" si="27"/>
        <v>-20</v>
      </c>
      <c r="E97" s="16">
        <f t="shared" si="27"/>
        <v>-40</v>
      </c>
    </row>
    <row r="98" spans="1:5" x14ac:dyDescent="0.2">
      <c r="A98" s="5"/>
      <c r="B98" s="16">
        <f t="shared" si="27"/>
        <v>-20</v>
      </c>
      <c r="C98" s="16">
        <f t="shared" si="27"/>
        <v>0</v>
      </c>
      <c r="D98" s="16">
        <f t="shared" si="27"/>
        <v>0</v>
      </c>
      <c r="E98" s="16">
        <f t="shared" si="27"/>
        <v>-20</v>
      </c>
    </row>
    <row r="99" spans="1:5" x14ac:dyDescent="0.2">
      <c r="A99" s="5"/>
      <c r="B99" s="16">
        <f t="shared" si="27"/>
        <v>-20</v>
      </c>
      <c r="C99" s="16">
        <f t="shared" si="27"/>
        <v>0</v>
      </c>
      <c r="D99" s="16">
        <f t="shared" si="27"/>
        <v>0</v>
      </c>
      <c r="E99" s="16">
        <f t="shared" si="27"/>
        <v>-20</v>
      </c>
    </row>
    <row r="100" spans="1:5" x14ac:dyDescent="0.2">
      <c r="A100" s="5"/>
      <c r="B100" s="16">
        <f t="shared" si="27"/>
        <v>-40</v>
      </c>
      <c r="C100" s="16">
        <f t="shared" si="27"/>
        <v>-20</v>
      </c>
      <c r="D100" s="16">
        <f t="shared" si="27"/>
        <v>-20</v>
      </c>
      <c r="E100" s="16">
        <f t="shared" si="27"/>
        <v>-40</v>
      </c>
    </row>
    <row r="101" spans="1:5" x14ac:dyDescent="0.2">
      <c r="A101" s="5" t="s">
        <v>40</v>
      </c>
      <c r="B101" s="3">
        <f t="shared" ref="B101:E104" si="28">cellVolume*heatSourcePerUnitVolume + (2*temperatureLeft*B59*B81)+(2*temperatureRight*B63*B85)+(2*temperatureTop*B67*B89)+(2*temperatureBottom*B71*B93)</f>
        <v>7100</v>
      </c>
      <c r="C101" s="3">
        <f t="shared" si="28"/>
        <v>5100</v>
      </c>
      <c r="D101" s="3">
        <f t="shared" si="28"/>
        <v>5100</v>
      </c>
      <c r="E101" s="3">
        <f t="shared" si="28"/>
        <v>9100</v>
      </c>
    </row>
    <row r="102" spans="1:5" x14ac:dyDescent="0.2">
      <c r="A102" s="5"/>
      <c r="B102" s="3">
        <f t="shared" si="28"/>
        <v>2100</v>
      </c>
      <c r="C102" s="3">
        <f t="shared" si="28"/>
        <v>100</v>
      </c>
      <c r="D102" s="3">
        <f t="shared" si="28"/>
        <v>100</v>
      </c>
      <c r="E102" s="3">
        <f t="shared" si="28"/>
        <v>4100</v>
      </c>
    </row>
    <row r="103" spans="1:5" x14ac:dyDescent="0.2">
      <c r="A103" s="5"/>
      <c r="B103" s="3">
        <f t="shared" si="28"/>
        <v>2100</v>
      </c>
      <c r="C103" s="3">
        <f t="shared" si="28"/>
        <v>100</v>
      </c>
      <c r="D103" s="3">
        <f t="shared" si="28"/>
        <v>100</v>
      </c>
      <c r="E103" s="3">
        <f t="shared" si="28"/>
        <v>4100</v>
      </c>
    </row>
    <row r="104" spans="1:5" x14ac:dyDescent="0.2">
      <c r="A104" s="5"/>
      <c r="B104" s="3">
        <f t="shared" si="28"/>
        <v>5100</v>
      </c>
      <c r="C104" s="3">
        <f t="shared" si="28"/>
        <v>3100</v>
      </c>
      <c r="D104" s="3">
        <f t="shared" si="28"/>
        <v>3100</v>
      </c>
      <c r="E104" s="3">
        <f t="shared" si="28"/>
        <v>7100</v>
      </c>
    </row>
    <row r="105" spans="1:5" x14ac:dyDescent="0.2">
      <c r="A105" s="5" t="s">
        <v>41</v>
      </c>
      <c r="B105" s="3">
        <f t="shared" ref="B105:E120" si="29">B81*(1-B59)</f>
        <v>0</v>
      </c>
      <c r="C105" s="3">
        <f t="shared" si="29"/>
        <v>10</v>
      </c>
      <c r="D105" s="3">
        <f t="shared" si="29"/>
        <v>10</v>
      </c>
      <c r="E105" s="3">
        <f t="shared" si="29"/>
        <v>10</v>
      </c>
    </row>
    <row r="106" spans="1:5" x14ac:dyDescent="0.2">
      <c r="A106" s="5"/>
      <c r="B106" s="3">
        <f t="shared" si="29"/>
        <v>0</v>
      </c>
      <c r="C106" s="3">
        <f t="shared" si="29"/>
        <v>10</v>
      </c>
      <c r="D106" s="3">
        <f t="shared" si="29"/>
        <v>10</v>
      </c>
      <c r="E106" s="3">
        <f t="shared" si="29"/>
        <v>10</v>
      </c>
    </row>
    <row r="107" spans="1:5" x14ac:dyDescent="0.2">
      <c r="A107" s="5"/>
      <c r="B107" s="3">
        <f t="shared" si="29"/>
        <v>0</v>
      </c>
      <c r="C107" s="3">
        <f t="shared" si="29"/>
        <v>10</v>
      </c>
      <c r="D107" s="3">
        <f t="shared" si="29"/>
        <v>10</v>
      </c>
      <c r="E107" s="3">
        <f t="shared" si="29"/>
        <v>10</v>
      </c>
    </row>
    <row r="108" spans="1:5" x14ac:dyDescent="0.2">
      <c r="A108" s="5"/>
      <c r="B108" s="3">
        <f t="shared" si="29"/>
        <v>0</v>
      </c>
      <c r="C108" s="3">
        <f t="shared" si="29"/>
        <v>10</v>
      </c>
      <c r="D108" s="3">
        <f t="shared" si="29"/>
        <v>10</v>
      </c>
      <c r="E108" s="3">
        <f t="shared" si="29"/>
        <v>10</v>
      </c>
    </row>
    <row r="109" spans="1:5" x14ac:dyDescent="0.2">
      <c r="A109" s="5" t="s">
        <v>42</v>
      </c>
      <c r="B109" s="3">
        <f t="shared" si="29"/>
        <v>10</v>
      </c>
      <c r="C109" s="3">
        <f t="shared" si="29"/>
        <v>10</v>
      </c>
      <c r="D109" s="3">
        <f t="shared" si="29"/>
        <v>10</v>
      </c>
      <c r="E109" s="3">
        <f t="shared" si="29"/>
        <v>0</v>
      </c>
    </row>
    <row r="110" spans="1:5" x14ac:dyDescent="0.2">
      <c r="A110" s="5"/>
      <c r="B110" s="3">
        <f t="shared" si="29"/>
        <v>10</v>
      </c>
      <c r="C110" s="3">
        <f t="shared" si="29"/>
        <v>10</v>
      </c>
      <c r="D110" s="3">
        <f t="shared" si="29"/>
        <v>10</v>
      </c>
      <c r="E110" s="3">
        <f t="shared" si="29"/>
        <v>0</v>
      </c>
    </row>
    <row r="111" spans="1:5" x14ac:dyDescent="0.2">
      <c r="A111" s="5"/>
      <c r="B111" s="3">
        <f t="shared" si="29"/>
        <v>10</v>
      </c>
      <c r="C111" s="3">
        <f t="shared" si="29"/>
        <v>10</v>
      </c>
      <c r="D111" s="3">
        <f t="shared" si="29"/>
        <v>10</v>
      </c>
      <c r="E111" s="3">
        <f t="shared" si="29"/>
        <v>0</v>
      </c>
    </row>
    <row r="112" spans="1:5" x14ac:dyDescent="0.2">
      <c r="A112" s="5"/>
      <c r="B112" s="3">
        <f t="shared" si="29"/>
        <v>10</v>
      </c>
      <c r="C112" s="3">
        <f t="shared" si="29"/>
        <v>10</v>
      </c>
      <c r="D112" s="3">
        <f t="shared" si="29"/>
        <v>10</v>
      </c>
      <c r="E112" s="3">
        <f t="shared" si="29"/>
        <v>0</v>
      </c>
    </row>
    <row r="113" spans="1:17" x14ac:dyDescent="0.2">
      <c r="A113" s="5" t="s">
        <v>44</v>
      </c>
      <c r="B113" s="3">
        <f t="shared" si="29"/>
        <v>0</v>
      </c>
      <c r="C113" s="3">
        <f t="shared" si="29"/>
        <v>0</v>
      </c>
      <c r="D113" s="3">
        <f t="shared" si="29"/>
        <v>0</v>
      </c>
      <c r="E113" s="3">
        <f t="shared" si="29"/>
        <v>0</v>
      </c>
    </row>
    <row r="114" spans="1:17" x14ac:dyDescent="0.2">
      <c r="A114" s="5"/>
      <c r="B114" s="3">
        <f t="shared" si="29"/>
        <v>10</v>
      </c>
      <c r="C114" s="3">
        <f t="shared" si="29"/>
        <v>10</v>
      </c>
      <c r="D114" s="3">
        <f t="shared" si="29"/>
        <v>10</v>
      </c>
      <c r="E114" s="3">
        <f t="shared" si="29"/>
        <v>10</v>
      </c>
    </row>
    <row r="115" spans="1:17" x14ac:dyDescent="0.2">
      <c r="A115" s="5"/>
      <c r="B115" s="3">
        <f t="shared" si="29"/>
        <v>10</v>
      </c>
      <c r="C115" s="3">
        <f t="shared" si="29"/>
        <v>10</v>
      </c>
      <c r="D115" s="3">
        <f t="shared" si="29"/>
        <v>10</v>
      </c>
      <c r="E115" s="3">
        <f t="shared" si="29"/>
        <v>10</v>
      </c>
    </row>
    <row r="116" spans="1:17" x14ac:dyDescent="0.2">
      <c r="A116" s="5"/>
      <c r="B116" s="3">
        <f t="shared" si="29"/>
        <v>10</v>
      </c>
      <c r="C116" s="3">
        <f t="shared" si="29"/>
        <v>10</v>
      </c>
      <c r="D116" s="3">
        <f t="shared" si="29"/>
        <v>10</v>
      </c>
      <c r="E116" s="3">
        <f t="shared" si="29"/>
        <v>10</v>
      </c>
    </row>
    <row r="117" spans="1:17" x14ac:dyDescent="0.2">
      <c r="A117" s="5" t="s">
        <v>43</v>
      </c>
      <c r="B117" s="3">
        <f t="shared" si="29"/>
        <v>10</v>
      </c>
      <c r="C117" s="3">
        <f t="shared" si="29"/>
        <v>10</v>
      </c>
      <c r="D117" s="3">
        <f t="shared" si="29"/>
        <v>10</v>
      </c>
      <c r="E117" s="3">
        <f t="shared" si="29"/>
        <v>10</v>
      </c>
    </row>
    <row r="118" spans="1:17" x14ac:dyDescent="0.2">
      <c r="A118" s="5"/>
      <c r="B118" s="3">
        <f t="shared" si="29"/>
        <v>10</v>
      </c>
      <c r="C118" s="3">
        <f t="shared" si="29"/>
        <v>10</v>
      </c>
      <c r="D118" s="3">
        <f t="shared" si="29"/>
        <v>10</v>
      </c>
      <c r="E118" s="3">
        <f t="shared" si="29"/>
        <v>10</v>
      </c>
    </row>
    <row r="119" spans="1:17" x14ac:dyDescent="0.2">
      <c r="A119" s="5"/>
      <c r="B119" s="3">
        <f t="shared" si="29"/>
        <v>10</v>
      </c>
      <c r="C119" s="3">
        <f t="shared" si="29"/>
        <v>10</v>
      </c>
      <c r="D119" s="3">
        <f t="shared" si="29"/>
        <v>10</v>
      </c>
      <c r="E119" s="3">
        <f t="shared" si="29"/>
        <v>10</v>
      </c>
    </row>
    <row r="120" spans="1:17" x14ac:dyDescent="0.2">
      <c r="A120" s="5"/>
      <c r="B120" s="3">
        <f t="shared" si="29"/>
        <v>0</v>
      </c>
      <c r="C120" s="3">
        <f t="shared" si="29"/>
        <v>0</v>
      </c>
      <c r="D120" s="3">
        <f t="shared" si="29"/>
        <v>0</v>
      </c>
      <c r="E120" s="3">
        <f t="shared" si="29"/>
        <v>0</v>
      </c>
    </row>
    <row r="121" spans="1:17" x14ac:dyDescent="0.2">
      <c r="A121" s="5" t="s">
        <v>45</v>
      </c>
      <c r="B121" s="3">
        <f>B105+B109+B113+B117-B97</f>
        <v>60</v>
      </c>
      <c r="C121" s="3">
        <f t="shared" ref="C121:E121" si="30">C105+C109+C113+C117-C97</f>
        <v>50</v>
      </c>
      <c r="D121" s="3">
        <f t="shared" si="30"/>
        <v>50</v>
      </c>
      <c r="E121" s="3">
        <f t="shared" si="30"/>
        <v>60</v>
      </c>
    </row>
    <row r="122" spans="1:17" x14ac:dyDescent="0.2">
      <c r="A122" s="5"/>
      <c r="B122" s="3">
        <f t="shared" ref="B122:E122" si="31">B106+B110+B114+B118-B98</f>
        <v>50</v>
      </c>
      <c r="C122" s="3">
        <f t="shared" si="31"/>
        <v>40</v>
      </c>
      <c r="D122" s="3">
        <f t="shared" si="31"/>
        <v>40</v>
      </c>
      <c r="E122" s="3">
        <f t="shared" si="31"/>
        <v>50</v>
      </c>
    </row>
    <row r="123" spans="1:17" x14ac:dyDescent="0.2">
      <c r="A123" s="5"/>
      <c r="B123" s="3">
        <f t="shared" ref="B123:E123" si="32">B107+B111+B115+B119-B99</f>
        <v>50</v>
      </c>
      <c r="C123" s="3">
        <f t="shared" si="32"/>
        <v>40</v>
      </c>
      <c r="D123" s="3">
        <f t="shared" si="32"/>
        <v>40</v>
      </c>
      <c r="E123" s="3">
        <f t="shared" si="32"/>
        <v>50</v>
      </c>
    </row>
    <row r="124" spans="1:17" x14ac:dyDescent="0.2">
      <c r="A124" s="5"/>
      <c r="B124" s="3">
        <f t="shared" ref="B124:E124" si="33">B108+B112+B116+B120-B100</f>
        <v>60</v>
      </c>
      <c r="C124" s="3">
        <f t="shared" si="33"/>
        <v>50</v>
      </c>
      <c r="D124" s="3">
        <f t="shared" si="33"/>
        <v>50</v>
      </c>
      <c r="E124" s="3">
        <f t="shared" si="33"/>
        <v>60</v>
      </c>
    </row>
    <row r="126" spans="1:17" ht="15.75" x14ac:dyDescent="0.25">
      <c r="A126" s="37" t="s">
        <v>46</v>
      </c>
      <c r="B126" s="38"/>
      <c r="C126" s="38"/>
      <c r="D126" s="38"/>
      <c r="E126" s="39"/>
    </row>
    <row r="127" spans="1:17" x14ac:dyDescent="0.2">
      <c r="A127" s="5" t="s">
        <v>41</v>
      </c>
      <c r="B127" s="3">
        <f>B105</f>
        <v>0</v>
      </c>
      <c r="C127" s="3">
        <f t="shared" ref="C127:E127" si="34">C105</f>
        <v>10</v>
      </c>
      <c r="D127" s="3">
        <f t="shared" si="34"/>
        <v>10</v>
      </c>
      <c r="E127" s="3">
        <f t="shared" si="34"/>
        <v>10</v>
      </c>
      <c r="F127" s="3">
        <f>B106</f>
        <v>0</v>
      </c>
      <c r="G127" s="3">
        <f t="shared" ref="G127:I127" si="35">C106</f>
        <v>10</v>
      </c>
      <c r="H127" s="3">
        <f t="shared" si="35"/>
        <v>10</v>
      </c>
      <c r="I127" s="3">
        <f t="shared" si="35"/>
        <v>10</v>
      </c>
      <c r="J127" s="3">
        <f>B107</f>
        <v>0</v>
      </c>
      <c r="K127" s="3">
        <f t="shared" ref="K127:M127" si="36">C107</f>
        <v>10</v>
      </c>
      <c r="L127" s="3">
        <f t="shared" si="36"/>
        <v>10</v>
      </c>
      <c r="M127" s="3">
        <f t="shared" si="36"/>
        <v>10</v>
      </c>
      <c r="N127" s="3">
        <f>B108</f>
        <v>0</v>
      </c>
      <c r="O127" s="3">
        <f t="shared" ref="O127:Q127" si="37">C108</f>
        <v>10</v>
      </c>
      <c r="P127" s="3">
        <f t="shared" si="37"/>
        <v>10</v>
      </c>
      <c r="Q127" s="3">
        <f t="shared" si="37"/>
        <v>10</v>
      </c>
    </row>
    <row r="128" spans="1:17" x14ac:dyDescent="0.2">
      <c r="A128" s="5" t="s">
        <v>42</v>
      </c>
      <c r="B128" s="3">
        <f>B109</f>
        <v>10</v>
      </c>
      <c r="C128" s="3">
        <f t="shared" ref="C128:E128" si="38">C109</f>
        <v>10</v>
      </c>
      <c r="D128" s="3">
        <f t="shared" si="38"/>
        <v>10</v>
      </c>
      <c r="E128" s="3">
        <f t="shared" si="38"/>
        <v>0</v>
      </c>
      <c r="F128" s="3">
        <f>B110</f>
        <v>10</v>
      </c>
      <c r="G128" s="3">
        <f t="shared" ref="G128:I128" si="39">C110</f>
        <v>10</v>
      </c>
      <c r="H128" s="3">
        <f t="shared" si="39"/>
        <v>10</v>
      </c>
      <c r="I128" s="3">
        <f t="shared" si="39"/>
        <v>0</v>
      </c>
      <c r="J128" s="3">
        <f>B111</f>
        <v>10</v>
      </c>
      <c r="K128" s="3">
        <f t="shared" ref="K128:M128" si="40">C111</f>
        <v>10</v>
      </c>
      <c r="L128" s="3">
        <f t="shared" si="40"/>
        <v>10</v>
      </c>
      <c r="M128" s="3">
        <f t="shared" si="40"/>
        <v>0</v>
      </c>
      <c r="N128" s="3">
        <f>B112</f>
        <v>10</v>
      </c>
      <c r="O128" s="3">
        <f t="shared" ref="O128:Q128" si="41">C112</f>
        <v>10</v>
      </c>
      <c r="P128" s="3">
        <f t="shared" si="41"/>
        <v>10</v>
      </c>
      <c r="Q128" s="3">
        <f t="shared" si="41"/>
        <v>0</v>
      </c>
    </row>
    <row r="129" spans="1:17" x14ac:dyDescent="0.2">
      <c r="A129" s="5" t="s">
        <v>44</v>
      </c>
      <c r="B129" s="3">
        <f>B113</f>
        <v>0</v>
      </c>
      <c r="C129" s="3">
        <f t="shared" ref="C129:E129" si="42">C113</f>
        <v>0</v>
      </c>
      <c r="D129" s="3">
        <f t="shared" si="42"/>
        <v>0</v>
      </c>
      <c r="E129" s="3">
        <f t="shared" si="42"/>
        <v>0</v>
      </c>
      <c r="F129" s="3">
        <f>B114</f>
        <v>10</v>
      </c>
      <c r="G129" s="3">
        <f t="shared" ref="G129:I129" si="43">C114</f>
        <v>10</v>
      </c>
      <c r="H129" s="3">
        <f t="shared" si="43"/>
        <v>10</v>
      </c>
      <c r="I129" s="3">
        <f t="shared" si="43"/>
        <v>10</v>
      </c>
      <c r="J129" s="3">
        <f>B115</f>
        <v>10</v>
      </c>
      <c r="K129" s="3">
        <f t="shared" ref="K129:M129" si="44">C115</f>
        <v>10</v>
      </c>
      <c r="L129" s="3">
        <f t="shared" si="44"/>
        <v>10</v>
      </c>
      <c r="M129" s="3">
        <f t="shared" si="44"/>
        <v>10</v>
      </c>
      <c r="N129" s="3">
        <f>B116</f>
        <v>10</v>
      </c>
      <c r="O129" s="3">
        <f t="shared" ref="O129:Q129" si="45">C116</f>
        <v>10</v>
      </c>
      <c r="P129" s="3">
        <f t="shared" si="45"/>
        <v>10</v>
      </c>
      <c r="Q129" s="3">
        <f t="shared" si="45"/>
        <v>10</v>
      </c>
    </row>
    <row r="130" spans="1:17" x14ac:dyDescent="0.2">
      <c r="A130" s="5" t="s">
        <v>43</v>
      </c>
      <c r="B130" s="3">
        <f>B117</f>
        <v>10</v>
      </c>
      <c r="C130" s="3">
        <f t="shared" ref="C130:E130" si="46">C117</f>
        <v>10</v>
      </c>
      <c r="D130" s="3">
        <f t="shared" si="46"/>
        <v>10</v>
      </c>
      <c r="E130" s="3">
        <f t="shared" si="46"/>
        <v>10</v>
      </c>
      <c r="F130" s="3">
        <f>B118</f>
        <v>10</v>
      </c>
      <c r="G130" s="3">
        <f t="shared" ref="G130:I130" si="47">C118</f>
        <v>10</v>
      </c>
      <c r="H130" s="3">
        <f t="shared" si="47"/>
        <v>10</v>
      </c>
      <c r="I130" s="3">
        <f t="shared" si="47"/>
        <v>10</v>
      </c>
      <c r="J130" s="3">
        <f>B119</f>
        <v>10</v>
      </c>
      <c r="K130" s="3">
        <f t="shared" ref="K130:M130" si="48">C119</f>
        <v>10</v>
      </c>
      <c r="L130" s="3">
        <f t="shared" si="48"/>
        <v>10</v>
      </c>
      <c r="M130" s="3">
        <f t="shared" si="48"/>
        <v>10</v>
      </c>
      <c r="N130" s="3">
        <f>B120</f>
        <v>0</v>
      </c>
      <c r="O130" s="3">
        <f t="shared" ref="O130:Q130" si="49">C120</f>
        <v>0</v>
      </c>
      <c r="P130" s="3">
        <f t="shared" si="49"/>
        <v>0</v>
      </c>
      <c r="Q130" s="3">
        <f t="shared" si="49"/>
        <v>0</v>
      </c>
    </row>
    <row r="131" spans="1:17" x14ac:dyDescent="0.2">
      <c r="A131" s="5" t="s">
        <v>45</v>
      </c>
      <c r="B131" s="3">
        <f>B121</f>
        <v>60</v>
      </c>
      <c r="C131" s="3">
        <f t="shared" ref="C131:E131" si="50">C121</f>
        <v>50</v>
      </c>
      <c r="D131" s="3">
        <f t="shared" si="50"/>
        <v>50</v>
      </c>
      <c r="E131" s="3">
        <f t="shared" si="50"/>
        <v>60</v>
      </c>
      <c r="F131" s="3">
        <f>B122</f>
        <v>50</v>
      </c>
      <c r="G131" s="3">
        <f t="shared" ref="G131:I131" si="51">C122</f>
        <v>40</v>
      </c>
      <c r="H131" s="3">
        <f t="shared" si="51"/>
        <v>40</v>
      </c>
      <c r="I131" s="3">
        <f t="shared" si="51"/>
        <v>50</v>
      </c>
      <c r="J131" s="3">
        <f>B123</f>
        <v>50</v>
      </c>
      <c r="K131" s="3">
        <f t="shared" ref="K131:M131" si="52">C123</f>
        <v>40</v>
      </c>
      <c r="L131" s="3">
        <f t="shared" si="52"/>
        <v>40</v>
      </c>
      <c r="M131" s="3">
        <f t="shared" si="52"/>
        <v>50</v>
      </c>
      <c r="N131" s="3">
        <f>B124</f>
        <v>60</v>
      </c>
      <c r="O131" s="3">
        <f t="shared" ref="O131:Q131" si="53">C124</f>
        <v>50</v>
      </c>
      <c r="P131" s="3">
        <f t="shared" si="53"/>
        <v>50</v>
      </c>
      <c r="Q131" s="3">
        <f t="shared" si="53"/>
        <v>60</v>
      </c>
    </row>
    <row r="132" spans="1:17" x14ac:dyDescent="0.2">
      <c r="A132" s="9" t="s">
        <v>40</v>
      </c>
      <c r="B132" s="3">
        <f>B101</f>
        <v>7100</v>
      </c>
      <c r="C132" s="3">
        <f t="shared" ref="C132:E132" si="54">C101</f>
        <v>5100</v>
      </c>
      <c r="D132" s="3">
        <f t="shared" si="54"/>
        <v>5100</v>
      </c>
      <c r="E132" s="3">
        <f t="shared" si="54"/>
        <v>9100</v>
      </c>
      <c r="F132" s="3">
        <f>B102</f>
        <v>2100</v>
      </c>
      <c r="G132" s="3">
        <f t="shared" ref="G132:H132" si="55">C102</f>
        <v>100</v>
      </c>
      <c r="H132" s="3">
        <f t="shared" si="55"/>
        <v>100</v>
      </c>
      <c r="I132" s="3">
        <f>E102</f>
        <v>4100</v>
      </c>
      <c r="J132" s="3">
        <f>B103</f>
        <v>2100</v>
      </c>
      <c r="K132" s="3">
        <f t="shared" ref="K132:M132" si="56">C103</f>
        <v>100</v>
      </c>
      <c r="L132" s="3">
        <f t="shared" si="56"/>
        <v>100</v>
      </c>
      <c r="M132" s="3">
        <f t="shared" si="56"/>
        <v>4100</v>
      </c>
      <c r="N132" s="3">
        <f>B104</f>
        <v>5100</v>
      </c>
      <c r="O132" s="3">
        <f t="shared" ref="O132:Q132" si="57">C104</f>
        <v>3100</v>
      </c>
      <c r="P132" s="3">
        <f t="shared" si="57"/>
        <v>3100</v>
      </c>
      <c r="Q132" s="3">
        <f t="shared" si="57"/>
        <v>7100</v>
      </c>
    </row>
    <row r="133" spans="1:17" x14ac:dyDescent="0.2">
      <c r="A133" s="7"/>
    </row>
    <row r="134" spans="1:17" ht="15.75" x14ac:dyDescent="0.25">
      <c r="A134" s="34" t="s">
        <v>47</v>
      </c>
      <c r="B134" s="35"/>
      <c r="C134" s="35"/>
      <c r="D134" s="35"/>
      <c r="E134" s="36"/>
    </row>
    <row r="135" spans="1:17" x14ac:dyDescent="0.2">
      <c r="A135" s="10" t="s">
        <v>48</v>
      </c>
      <c r="B135" s="17">
        <f>B131</f>
        <v>60</v>
      </c>
      <c r="C135" s="18">
        <f>-1*B128</f>
        <v>-10</v>
      </c>
      <c r="D135" s="13">
        <v>0</v>
      </c>
      <c r="E135" s="13">
        <v>0</v>
      </c>
      <c r="F135" s="19">
        <f>-1*B130</f>
        <v>-10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 x14ac:dyDescent="0.2">
      <c r="A136" s="5"/>
      <c r="B136" s="20">
        <f>-1*C127</f>
        <v>-10</v>
      </c>
      <c r="C136" s="21">
        <f>C131</f>
        <v>50</v>
      </c>
      <c r="D136" s="20">
        <f>-1*C128</f>
        <v>-10</v>
      </c>
      <c r="E136" s="3">
        <v>0</v>
      </c>
      <c r="F136" s="3">
        <v>0</v>
      </c>
      <c r="G136" s="19">
        <f>-1*C130</f>
        <v>-10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2">
      <c r="A137" s="5"/>
      <c r="B137" s="3">
        <v>0</v>
      </c>
      <c r="C137" s="20">
        <f>-1*D127</f>
        <v>-10</v>
      </c>
      <c r="D137" s="21">
        <f>D131</f>
        <v>50</v>
      </c>
      <c r="E137" s="20">
        <f>-1*D128</f>
        <v>-10</v>
      </c>
      <c r="F137" s="3">
        <v>0</v>
      </c>
      <c r="G137" s="3">
        <v>0</v>
      </c>
      <c r="H137" s="19">
        <f>-1*D130</f>
        <v>-10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</row>
    <row r="138" spans="1:17" x14ac:dyDescent="0.2">
      <c r="A138" s="5"/>
      <c r="B138" s="3">
        <v>0</v>
      </c>
      <c r="C138" s="3">
        <v>0</v>
      </c>
      <c r="D138" s="20">
        <f>-1*E127</f>
        <v>-10</v>
      </c>
      <c r="E138" s="21">
        <f>E131</f>
        <v>60</v>
      </c>
      <c r="F138" s="20">
        <f>-1*E128</f>
        <v>0</v>
      </c>
      <c r="G138" s="3">
        <v>0</v>
      </c>
      <c r="H138" s="3">
        <v>0</v>
      </c>
      <c r="I138" s="19">
        <f>-1*E130</f>
        <v>-10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2">
      <c r="A139" s="5"/>
      <c r="B139" s="19">
        <f>-1*F129</f>
        <v>-10</v>
      </c>
      <c r="C139" s="3">
        <v>0</v>
      </c>
      <c r="D139" s="3">
        <v>0</v>
      </c>
      <c r="E139" s="20">
        <f>-1*F127</f>
        <v>0</v>
      </c>
      <c r="F139" s="21">
        <f>F131</f>
        <v>50</v>
      </c>
      <c r="G139" s="20">
        <f>-1*F128</f>
        <v>-10</v>
      </c>
      <c r="H139" s="3">
        <v>0</v>
      </c>
      <c r="I139" s="3">
        <v>0</v>
      </c>
      <c r="J139" s="19">
        <f>-1*F130</f>
        <v>-10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x14ac:dyDescent="0.2">
      <c r="A140" s="5"/>
      <c r="B140" s="3">
        <v>0</v>
      </c>
      <c r="C140" s="19">
        <f>-1*G129</f>
        <v>-10</v>
      </c>
      <c r="D140" s="3">
        <v>0</v>
      </c>
      <c r="E140" s="3">
        <v>0</v>
      </c>
      <c r="F140" s="20">
        <f>-1*G127</f>
        <v>-10</v>
      </c>
      <c r="G140" s="21">
        <f>G131</f>
        <v>40</v>
      </c>
      <c r="H140" s="20">
        <f>-1*G128</f>
        <v>-10</v>
      </c>
      <c r="I140" s="3">
        <v>0</v>
      </c>
      <c r="J140" s="3">
        <v>0</v>
      </c>
      <c r="K140" s="19">
        <f>-1*G130</f>
        <v>-10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</row>
    <row r="141" spans="1:17" x14ac:dyDescent="0.2">
      <c r="A141" s="5"/>
      <c r="B141" s="3">
        <v>0</v>
      </c>
      <c r="C141" s="3">
        <v>0</v>
      </c>
      <c r="D141" s="19">
        <f>-1*H129</f>
        <v>-10</v>
      </c>
      <c r="E141" s="3">
        <v>0</v>
      </c>
      <c r="F141" s="3">
        <v>0</v>
      </c>
      <c r="G141" s="20">
        <f>-1*H127</f>
        <v>-10</v>
      </c>
      <c r="H141" s="21">
        <f>H131</f>
        <v>40</v>
      </c>
      <c r="I141" s="20">
        <f>-1*H128</f>
        <v>-10</v>
      </c>
      <c r="J141" s="3">
        <v>0</v>
      </c>
      <c r="K141" s="3">
        <v>0</v>
      </c>
      <c r="L141" s="19">
        <f>-1*H130</f>
        <v>-10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</row>
    <row r="142" spans="1:17" x14ac:dyDescent="0.2">
      <c r="A142" s="5"/>
      <c r="B142" s="3">
        <v>0</v>
      </c>
      <c r="C142" s="3">
        <v>0</v>
      </c>
      <c r="D142" s="3">
        <v>0</v>
      </c>
      <c r="E142" s="19">
        <f>-1*I129</f>
        <v>-10</v>
      </c>
      <c r="F142" s="3">
        <v>0</v>
      </c>
      <c r="G142" s="3">
        <v>0</v>
      </c>
      <c r="H142" s="20">
        <f>-1*I127</f>
        <v>-10</v>
      </c>
      <c r="I142" s="21">
        <f>I131</f>
        <v>50</v>
      </c>
      <c r="J142" s="20">
        <f>-1*I128</f>
        <v>0</v>
      </c>
      <c r="K142" s="3">
        <v>0</v>
      </c>
      <c r="L142" s="3">
        <v>0</v>
      </c>
      <c r="M142" s="19">
        <f>-1*I130</f>
        <v>-10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2">
      <c r="A143" s="5"/>
      <c r="B143" s="3">
        <v>0</v>
      </c>
      <c r="C143" s="3">
        <v>0</v>
      </c>
      <c r="D143" s="3">
        <v>0</v>
      </c>
      <c r="E143" s="3">
        <v>0</v>
      </c>
      <c r="F143" s="19">
        <f>-1*J129</f>
        <v>-10</v>
      </c>
      <c r="G143" s="3">
        <v>0</v>
      </c>
      <c r="H143" s="3">
        <v>0</v>
      </c>
      <c r="I143" s="20">
        <f>-1*J127</f>
        <v>0</v>
      </c>
      <c r="J143" s="21">
        <f>J131</f>
        <v>50</v>
      </c>
      <c r="K143" s="20">
        <f>-1*J128</f>
        <v>-10</v>
      </c>
      <c r="L143" s="3">
        <v>0</v>
      </c>
      <c r="M143" s="3">
        <v>0</v>
      </c>
      <c r="N143" s="19">
        <f>-1*J130</f>
        <v>-10</v>
      </c>
      <c r="O143" s="3">
        <v>0</v>
      </c>
      <c r="P143" s="3">
        <v>0</v>
      </c>
      <c r="Q143" s="3">
        <v>0</v>
      </c>
    </row>
    <row r="144" spans="1:17" x14ac:dyDescent="0.2">
      <c r="A144" s="5"/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19">
        <f>-1*K129</f>
        <v>-10</v>
      </c>
      <c r="H144" s="3">
        <v>0</v>
      </c>
      <c r="I144" s="3">
        <v>0</v>
      </c>
      <c r="J144" s="20">
        <f>-1*K127</f>
        <v>-10</v>
      </c>
      <c r="K144" s="21">
        <f>K131</f>
        <v>40</v>
      </c>
      <c r="L144" s="20">
        <f>-1*K128</f>
        <v>-10</v>
      </c>
      <c r="M144" s="3">
        <v>0</v>
      </c>
      <c r="N144" s="3">
        <v>0</v>
      </c>
      <c r="O144" s="19">
        <f>-1*K130</f>
        <v>-10</v>
      </c>
      <c r="P144" s="3">
        <v>0</v>
      </c>
      <c r="Q144" s="3">
        <v>0</v>
      </c>
    </row>
    <row r="145" spans="1:17" x14ac:dyDescent="0.2">
      <c r="A145" s="5"/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19">
        <f>-1*L129</f>
        <v>-10</v>
      </c>
      <c r="I145" s="3">
        <v>0</v>
      </c>
      <c r="J145" s="3">
        <v>0</v>
      </c>
      <c r="K145" s="20">
        <f>-1*(L127)</f>
        <v>-10</v>
      </c>
      <c r="L145" s="21">
        <f>L131</f>
        <v>40</v>
      </c>
      <c r="M145" s="20">
        <f>-1*L128</f>
        <v>-10</v>
      </c>
      <c r="N145" s="3">
        <v>0</v>
      </c>
      <c r="O145" s="3">
        <v>0</v>
      </c>
      <c r="P145" s="19">
        <f>-1*L130</f>
        <v>-10</v>
      </c>
      <c r="Q145" s="3">
        <v>0</v>
      </c>
    </row>
    <row r="146" spans="1:17" x14ac:dyDescent="0.2">
      <c r="A146" s="5"/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19">
        <f>-1*M129</f>
        <v>-10</v>
      </c>
      <c r="J146" s="3">
        <v>0</v>
      </c>
      <c r="K146" s="3">
        <v>0</v>
      </c>
      <c r="L146" s="20">
        <f>-1*M127</f>
        <v>-10</v>
      </c>
      <c r="M146" s="21">
        <f>M131</f>
        <v>50</v>
      </c>
      <c r="N146" s="20">
        <f>-1*M128</f>
        <v>0</v>
      </c>
      <c r="O146" s="3">
        <v>0</v>
      </c>
      <c r="P146" s="3">
        <v>0</v>
      </c>
      <c r="Q146" s="19">
        <f>-1*M130</f>
        <v>-10</v>
      </c>
    </row>
    <row r="147" spans="1:17" x14ac:dyDescent="0.2">
      <c r="A147" s="5"/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9">
        <f>-1*N129</f>
        <v>-10</v>
      </c>
      <c r="K147" s="3">
        <v>0</v>
      </c>
      <c r="L147" s="3">
        <v>0</v>
      </c>
      <c r="M147" s="20">
        <f>-1*N127</f>
        <v>0</v>
      </c>
      <c r="N147" s="21">
        <f>N131</f>
        <v>60</v>
      </c>
      <c r="O147" s="20">
        <f>-1*N128</f>
        <v>-10</v>
      </c>
      <c r="P147" s="3">
        <v>0</v>
      </c>
      <c r="Q147" s="3">
        <v>0</v>
      </c>
    </row>
    <row r="148" spans="1:17" x14ac:dyDescent="0.2">
      <c r="A148" s="5"/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19">
        <f>-1*O129</f>
        <v>-10</v>
      </c>
      <c r="L148" s="3">
        <v>0</v>
      </c>
      <c r="M148" s="3">
        <v>0</v>
      </c>
      <c r="N148" s="20">
        <f>-1*O127</f>
        <v>-10</v>
      </c>
      <c r="O148" s="21">
        <f>O131</f>
        <v>50</v>
      </c>
      <c r="P148" s="20">
        <f>-1*O128</f>
        <v>-10</v>
      </c>
      <c r="Q148" s="3">
        <v>0</v>
      </c>
    </row>
    <row r="149" spans="1:17" x14ac:dyDescent="0.2">
      <c r="A149" s="5"/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19">
        <f>-1*P129</f>
        <v>-10</v>
      </c>
      <c r="M149" s="3">
        <v>0</v>
      </c>
      <c r="N149" s="3">
        <v>0</v>
      </c>
      <c r="O149" s="20">
        <f>-1*P127</f>
        <v>-10</v>
      </c>
      <c r="P149" s="21">
        <f>P131</f>
        <v>50</v>
      </c>
      <c r="Q149" s="20">
        <f>-1*P128</f>
        <v>-10</v>
      </c>
    </row>
    <row r="150" spans="1:17" x14ac:dyDescent="0.2">
      <c r="A150" s="5"/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19">
        <f>-1*Q129</f>
        <v>-10</v>
      </c>
      <c r="N150" s="3">
        <v>0</v>
      </c>
      <c r="O150" s="3">
        <v>0</v>
      </c>
      <c r="P150" s="20">
        <f>-1*Q127</f>
        <v>-10</v>
      </c>
      <c r="Q150" s="21">
        <f>Q131</f>
        <v>60</v>
      </c>
    </row>
    <row r="152" spans="1:17" x14ac:dyDescent="0.2">
      <c r="A152" s="5" t="s">
        <v>49</v>
      </c>
      <c r="B152" s="3">
        <f>B132</f>
        <v>7100</v>
      </c>
    </row>
    <row r="153" spans="1:17" x14ac:dyDescent="0.2">
      <c r="A153" s="5"/>
      <c r="B153" s="3">
        <f>C132</f>
        <v>5100</v>
      </c>
    </row>
    <row r="154" spans="1:17" x14ac:dyDescent="0.2">
      <c r="A154" s="5"/>
      <c r="B154" s="3">
        <f>D132</f>
        <v>5100</v>
      </c>
    </row>
    <row r="155" spans="1:17" x14ac:dyDescent="0.2">
      <c r="A155" s="5"/>
      <c r="B155" s="3">
        <f>E132</f>
        <v>9100</v>
      </c>
    </row>
    <row r="156" spans="1:17" x14ac:dyDescent="0.2">
      <c r="A156" s="5"/>
      <c r="B156" s="3">
        <f>F132</f>
        <v>2100</v>
      </c>
    </row>
    <row r="157" spans="1:17" x14ac:dyDescent="0.2">
      <c r="A157" s="5"/>
      <c r="B157" s="3">
        <f>G132</f>
        <v>100</v>
      </c>
    </row>
    <row r="158" spans="1:17" x14ac:dyDescent="0.2">
      <c r="A158" s="5"/>
      <c r="B158" s="3">
        <f>H132</f>
        <v>100</v>
      </c>
    </row>
    <row r="159" spans="1:17" x14ac:dyDescent="0.2">
      <c r="A159" s="5"/>
      <c r="B159" s="3">
        <f>I132</f>
        <v>4100</v>
      </c>
    </row>
    <row r="160" spans="1:17" x14ac:dyDescent="0.2">
      <c r="A160" s="5"/>
      <c r="B160" s="3">
        <f>J132</f>
        <v>2100</v>
      </c>
    </row>
    <row r="161" spans="1:17" x14ac:dyDescent="0.2">
      <c r="A161" s="5"/>
      <c r="B161" s="3">
        <f>K132</f>
        <v>100</v>
      </c>
    </row>
    <row r="162" spans="1:17" x14ac:dyDescent="0.2">
      <c r="A162" s="5"/>
      <c r="B162" s="3">
        <f>L132</f>
        <v>100</v>
      </c>
    </row>
    <row r="163" spans="1:17" x14ac:dyDescent="0.2">
      <c r="A163" s="5"/>
      <c r="B163" s="3">
        <f>M132</f>
        <v>4100</v>
      </c>
    </row>
    <row r="164" spans="1:17" x14ac:dyDescent="0.2">
      <c r="A164" s="5"/>
      <c r="B164" s="3">
        <f>N132</f>
        <v>5100</v>
      </c>
    </row>
    <row r="165" spans="1:17" x14ac:dyDescent="0.2">
      <c r="A165" s="5"/>
      <c r="B165" s="3">
        <f>O132</f>
        <v>3100</v>
      </c>
    </row>
    <row r="166" spans="1:17" x14ac:dyDescent="0.2">
      <c r="A166" s="5"/>
      <c r="B166" s="3">
        <f>P132</f>
        <v>3100</v>
      </c>
    </row>
    <row r="167" spans="1:17" x14ac:dyDescent="0.2">
      <c r="A167" s="5"/>
      <c r="B167" s="3">
        <f>Q132</f>
        <v>7100</v>
      </c>
    </row>
    <row r="169" spans="1:17" ht="15.75" x14ac:dyDescent="0.25">
      <c r="A169" s="37" t="s">
        <v>50</v>
      </c>
      <c r="B169" s="38"/>
      <c r="C169" s="38"/>
      <c r="D169" s="38"/>
      <c r="E169" s="39"/>
    </row>
    <row r="170" spans="1:17" x14ac:dyDescent="0.2">
      <c r="A170" s="5" t="s">
        <v>51</v>
      </c>
      <c r="B170" s="22">
        <f t="array" ref="B170:Q185">MINVERSE(B135:Q150)</f>
        <v>1.8148196778711483E-2</v>
      </c>
      <c r="C170" s="22">
        <v>4.4445903361344527E-3</v>
      </c>
      <c r="D170" s="22">
        <v>1.2014180672268906E-3</v>
      </c>
      <c r="E170" s="22">
        <v>2.6041666666666666E-4</v>
      </c>
      <c r="F170" s="22">
        <v>4.4445903361344536E-3</v>
      </c>
      <c r="G170" s="22">
        <v>2.8733368347338933E-3</v>
      </c>
      <c r="H170" s="22">
        <v>1.3020833333333333E-3</v>
      </c>
      <c r="I170" s="22">
        <v>3.6108193277310921E-4</v>
      </c>
      <c r="J170" s="22">
        <v>1.2014180672268904E-3</v>
      </c>
      <c r="K170" s="22">
        <v>1.3020833333333333E-3</v>
      </c>
      <c r="L170" s="22">
        <v>7.7249649859943974E-4</v>
      </c>
      <c r="M170" s="22">
        <v>2.4290966386554617E-4</v>
      </c>
      <c r="N170" s="22">
        <v>2.6041666666666666E-4</v>
      </c>
      <c r="O170" s="22">
        <v>3.6108193277310921E-4</v>
      </c>
      <c r="P170" s="22">
        <v>2.4290966386554622E-4</v>
      </c>
      <c r="Q170" s="22">
        <v>8.0969887955182056E-5</v>
      </c>
    </row>
    <row r="171" spans="1:17" x14ac:dyDescent="0.2">
      <c r="A171" s="5"/>
      <c r="B171" s="22">
        <v>4.4445903361344536E-3</v>
      </c>
      <c r="C171" s="22">
        <v>2.3794205182072824E-2</v>
      </c>
      <c r="D171" s="22">
        <v>5.906425070028011E-3</v>
      </c>
      <c r="E171" s="22">
        <v>1.2014180672268908E-3</v>
      </c>
      <c r="F171" s="22">
        <v>2.8733368347338933E-3</v>
      </c>
      <c r="G171" s="22">
        <v>8.6200105042016813E-3</v>
      </c>
      <c r="H171" s="22">
        <v>4.5365021008403365E-3</v>
      </c>
      <c r="I171" s="22">
        <v>1.302083333333333E-3</v>
      </c>
      <c r="J171" s="22">
        <v>1.302083333333333E-3</v>
      </c>
      <c r="K171" s="22">
        <v>3.2759978991596639E-3</v>
      </c>
      <c r="L171" s="22">
        <v>2.3174894957983193E-3</v>
      </c>
      <c r="M171" s="22">
        <v>7.7249649859943953E-4</v>
      </c>
      <c r="N171" s="22">
        <v>3.6108193277310926E-4</v>
      </c>
      <c r="O171" s="22">
        <v>8.6440826330532231E-4</v>
      </c>
      <c r="P171" s="22">
        <v>6.8496148459383749E-4</v>
      </c>
      <c r="Q171" s="22">
        <v>2.429096638655462E-4</v>
      </c>
    </row>
    <row r="172" spans="1:17" x14ac:dyDescent="0.2">
      <c r="A172" s="5"/>
      <c r="B172" s="22">
        <v>1.2014180672268906E-3</v>
      </c>
      <c r="C172" s="22">
        <v>5.906425070028011E-3</v>
      </c>
      <c r="D172" s="22">
        <v>2.3794205182072828E-2</v>
      </c>
      <c r="E172" s="22">
        <v>4.4445903361344545E-3</v>
      </c>
      <c r="F172" s="22">
        <v>1.3020833333333335E-3</v>
      </c>
      <c r="G172" s="22">
        <v>4.5365021008403374E-3</v>
      </c>
      <c r="H172" s="22">
        <v>8.6200105042016813E-3</v>
      </c>
      <c r="I172" s="22">
        <v>2.8733368347338933E-3</v>
      </c>
      <c r="J172" s="22">
        <v>7.7249649859943963E-4</v>
      </c>
      <c r="K172" s="22">
        <v>2.3174894957983193E-3</v>
      </c>
      <c r="L172" s="22">
        <v>3.2759978991596639E-3</v>
      </c>
      <c r="M172" s="22">
        <v>1.302083333333333E-3</v>
      </c>
      <c r="N172" s="22">
        <v>2.4290966386554625E-4</v>
      </c>
      <c r="O172" s="22">
        <v>6.849614845938377E-4</v>
      </c>
      <c r="P172" s="22">
        <v>8.644082633053222E-4</v>
      </c>
      <c r="Q172" s="22">
        <v>3.6108193277310915E-4</v>
      </c>
    </row>
    <row r="173" spans="1:17" x14ac:dyDescent="0.2">
      <c r="A173" s="5"/>
      <c r="B173" s="22">
        <v>2.6041666666666666E-4</v>
      </c>
      <c r="C173" s="22">
        <v>1.2014180672268908E-3</v>
      </c>
      <c r="D173" s="22">
        <v>4.4445903361344545E-3</v>
      </c>
      <c r="E173" s="22">
        <v>1.8148196778711486E-2</v>
      </c>
      <c r="F173" s="22">
        <v>3.6108193277310932E-4</v>
      </c>
      <c r="G173" s="22">
        <v>1.3020833333333339E-3</v>
      </c>
      <c r="H173" s="22">
        <v>2.8733368347338929E-3</v>
      </c>
      <c r="I173" s="22">
        <v>4.4445903361344545E-3</v>
      </c>
      <c r="J173" s="22">
        <v>2.4290966386554617E-4</v>
      </c>
      <c r="K173" s="22">
        <v>7.7249649859943985E-4</v>
      </c>
      <c r="L173" s="22">
        <v>1.302083333333333E-3</v>
      </c>
      <c r="M173" s="22">
        <v>1.2014180672268904E-3</v>
      </c>
      <c r="N173" s="22">
        <v>8.0969887955182083E-5</v>
      </c>
      <c r="O173" s="22">
        <v>2.4290966386554625E-4</v>
      </c>
      <c r="P173" s="22">
        <v>3.6108193277310932E-4</v>
      </c>
      <c r="Q173" s="22">
        <v>2.6041666666666666E-4</v>
      </c>
    </row>
    <row r="174" spans="1:17" x14ac:dyDescent="0.2">
      <c r="A174" s="5"/>
      <c r="B174" s="22">
        <v>4.4445903361344527E-3</v>
      </c>
      <c r="C174" s="22">
        <v>2.8733368347338933E-3</v>
      </c>
      <c r="D174" s="22">
        <v>1.3020833333333333E-3</v>
      </c>
      <c r="E174" s="22">
        <v>3.6108193277310926E-4</v>
      </c>
      <c r="F174" s="22">
        <v>2.3794205182072828E-2</v>
      </c>
      <c r="G174" s="22">
        <v>8.6200105042016813E-3</v>
      </c>
      <c r="H174" s="22">
        <v>3.2759978991596635E-3</v>
      </c>
      <c r="I174" s="22">
        <v>8.6440826330532209E-4</v>
      </c>
      <c r="J174" s="22">
        <v>5.9064250700280093E-3</v>
      </c>
      <c r="K174" s="22">
        <v>4.5365021008403356E-3</v>
      </c>
      <c r="L174" s="22">
        <v>2.3174894957983189E-3</v>
      </c>
      <c r="M174" s="22">
        <v>6.8496148459383738E-4</v>
      </c>
      <c r="N174" s="22">
        <v>1.2014180672268906E-3</v>
      </c>
      <c r="O174" s="22">
        <v>1.3020833333333333E-3</v>
      </c>
      <c r="P174" s="22">
        <v>7.7249649859943974E-4</v>
      </c>
      <c r="Q174" s="22">
        <v>2.429096638655462E-4</v>
      </c>
    </row>
    <row r="175" spans="1:17" x14ac:dyDescent="0.2">
      <c r="A175" s="5"/>
      <c r="B175" s="22">
        <v>2.8733368347338933E-3</v>
      </c>
      <c r="C175" s="22">
        <v>8.6200105042016813E-3</v>
      </c>
      <c r="D175" s="22">
        <v>4.5365021008403365E-3</v>
      </c>
      <c r="E175" s="22">
        <v>1.3020833333333335E-3</v>
      </c>
      <c r="F175" s="22">
        <v>8.6200105042016813E-3</v>
      </c>
      <c r="G175" s="22">
        <v>3.5690213585434186E-2</v>
      </c>
      <c r="H175" s="22">
        <v>1.2760416666666668E-2</v>
      </c>
      <c r="I175" s="22">
        <v>3.2759978991596635E-3</v>
      </c>
      <c r="J175" s="22">
        <v>4.5365021008403348E-3</v>
      </c>
      <c r="K175" s="22">
        <v>1.2760416666666668E-2</v>
      </c>
      <c r="L175" s="22">
        <v>7.538953081232494E-3</v>
      </c>
      <c r="M175" s="22">
        <v>2.3174894957983189E-3</v>
      </c>
      <c r="N175" s="22">
        <v>1.3020833333333335E-3</v>
      </c>
      <c r="O175" s="22">
        <v>3.2759978991596644E-3</v>
      </c>
      <c r="P175" s="22">
        <v>2.3174894957983193E-3</v>
      </c>
      <c r="Q175" s="22">
        <v>7.7249649859943974E-4</v>
      </c>
    </row>
    <row r="176" spans="1:17" x14ac:dyDescent="0.2">
      <c r="A176" s="5"/>
      <c r="B176" s="22">
        <v>1.3020833333333333E-3</v>
      </c>
      <c r="C176" s="22">
        <v>4.5365021008403365E-3</v>
      </c>
      <c r="D176" s="22">
        <v>8.6200105042016795E-3</v>
      </c>
      <c r="E176" s="22">
        <v>2.8733368347338933E-3</v>
      </c>
      <c r="F176" s="22">
        <v>3.2759978991596644E-3</v>
      </c>
      <c r="G176" s="22">
        <v>1.276041666666667E-2</v>
      </c>
      <c r="H176" s="22">
        <v>3.5690213585434172E-2</v>
      </c>
      <c r="I176" s="22">
        <v>8.6200105042016795E-3</v>
      </c>
      <c r="J176" s="22">
        <v>2.3174894957983185E-3</v>
      </c>
      <c r="K176" s="22">
        <v>7.5389530812324931E-3</v>
      </c>
      <c r="L176" s="22">
        <v>1.2760416666666665E-2</v>
      </c>
      <c r="M176" s="22">
        <v>4.5365021008403348E-3</v>
      </c>
      <c r="N176" s="22">
        <v>7.7249649859943985E-4</v>
      </c>
      <c r="O176" s="22">
        <v>2.3174894957983193E-3</v>
      </c>
      <c r="P176" s="22">
        <v>3.2759978991596639E-3</v>
      </c>
      <c r="Q176" s="22">
        <v>1.302083333333333E-3</v>
      </c>
    </row>
    <row r="177" spans="1:17" x14ac:dyDescent="0.2">
      <c r="A177" s="5"/>
      <c r="B177" s="22">
        <v>3.6108193277310921E-4</v>
      </c>
      <c r="C177" s="22">
        <v>1.3020833333333335E-3</v>
      </c>
      <c r="D177" s="22">
        <v>2.8733368347338933E-3</v>
      </c>
      <c r="E177" s="22">
        <v>4.4445903361344536E-3</v>
      </c>
      <c r="F177" s="22">
        <v>8.6440826330532231E-4</v>
      </c>
      <c r="G177" s="22">
        <v>3.2759978991596644E-3</v>
      </c>
      <c r="H177" s="22">
        <v>8.6200105042016795E-3</v>
      </c>
      <c r="I177" s="22">
        <v>2.3794205182072831E-2</v>
      </c>
      <c r="J177" s="22">
        <v>6.8496148459383738E-4</v>
      </c>
      <c r="K177" s="22">
        <v>2.3174894957983193E-3</v>
      </c>
      <c r="L177" s="22">
        <v>4.5365021008403356E-3</v>
      </c>
      <c r="M177" s="22">
        <v>5.9064250700280084E-3</v>
      </c>
      <c r="N177" s="22">
        <v>2.429096638655462E-4</v>
      </c>
      <c r="O177" s="22">
        <v>7.7249649859943985E-4</v>
      </c>
      <c r="P177" s="22">
        <v>1.3020833333333335E-3</v>
      </c>
      <c r="Q177" s="22">
        <v>1.2014180672268906E-3</v>
      </c>
    </row>
    <row r="178" spans="1:17" x14ac:dyDescent="0.2">
      <c r="A178" s="5"/>
      <c r="B178" s="22">
        <v>1.2014180672268906E-3</v>
      </c>
      <c r="C178" s="22">
        <v>1.302083333333333E-3</v>
      </c>
      <c r="D178" s="22">
        <v>7.7249649859943963E-4</v>
      </c>
      <c r="E178" s="22">
        <v>2.4290966386554622E-4</v>
      </c>
      <c r="F178" s="22">
        <v>5.9064250700280102E-3</v>
      </c>
      <c r="G178" s="22">
        <v>4.5365021008403356E-3</v>
      </c>
      <c r="H178" s="22">
        <v>2.3174894957983189E-3</v>
      </c>
      <c r="I178" s="22">
        <v>6.8496148459383749E-4</v>
      </c>
      <c r="J178" s="22">
        <v>2.3794205182072824E-2</v>
      </c>
      <c r="K178" s="22">
        <v>8.6200105042016813E-3</v>
      </c>
      <c r="L178" s="22">
        <v>3.2759978991596639E-3</v>
      </c>
      <c r="M178" s="22">
        <v>8.6440826330532188E-4</v>
      </c>
      <c r="N178" s="22">
        <v>4.4445903361344536E-3</v>
      </c>
      <c r="O178" s="22">
        <v>2.8733368347338933E-3</v>
      </c>
      <c r="P178" s="22">
        <v>1.3020833333333333E-3</v>
      </c>
      <c r="Q178" s="22">
        <v>3.6108193277310915E-4</v>
      </c>
    </row>
    <row r="179" spans="1:17" x14ac:dyDescent="0.2">
      <c r="A179" s="5"/>
      <c r="B179" s="22">
        <v>1.302083333333333E-3</v>
      </c>
      <c r="C179" s="22">
        <v>3.2759978991596635E-3</v>
      </c>
      <c r="D179" s="22">
        <v>2.3174894957983189E-3</v>
      </c>
      <c r="E179" s="22">
        <v>7.7249649859943996E-4</v>
      </c>
      <c r="F179" s="22">
        <v>4.5365021008403356E-3</v>
      </c>
      <c r="G179" s="22">
        <v>1.2760416666666668E-2</v>
      </c>
      <c r="H179" s="22">
        <v>7.5389530812324914E-3</v>
      </c>
      <c r="I179" s="22">
        <v>2.3174894957983189E-3</v>
      </c>
      <c r="J179" s="22">
        <v>8.6200105042016761E-3</v>
      </c>
      <c r="K179" s="22">
        <v>3.5690213585434179E-2</v>
      </c>
      <c r="L179" s="22">
        <v>1.2760416666666666E-2</v>
      </c>
      <c r="M179" s="22">
        <v>3.2759978991596626E-3</v>
      </c>
      <c r="N179" s="22">
        <v>2.8733368347338929E-3</v>
      </c>
      <c r="O179" s="22">
        <v>8.6200105042016813E-3</v>
      </c>
      <c r="P179" s="22">
        <v>4.5365021008403356E-3</v>
      </c>
      <c r="Q179" s="22">
        <v>1.302083333333333E-3</v>
      </c>
    </row>
    <row r="180" spans="1:17" x14ac:dyDescent="0.2">
      <c r="A180" s="5"/>
      <c r="B180" s="22">
        <v>7.7249649859943974E-4</v>
      </c>
      <c r="C180" s="22">
        <v>2.3174894957983202E-3</v>
      </c>
      <c r="D180" s="22">
        <v>3.2759978991596635E-3</v>
      </c>
      <c r="E180" s="22">
        <v>1.3020833333333335E-3</v>
      </c>
      <c r="F180" s="22">
        <v>2.3174894957983198E-3</v>
      </c>
      <c r="G180" s="22">
        <v>7.5389530812324966E-3</v>
      </c>
      <c r="H180" s="22">
        <v>1.2760416666666666E-2</v>
      </c>
      <c r="I180" s="22">
        <v>4.5365021008403356E-3</v>
      </c>
      <c r="J180" s="22">
        <v>3.2759978991596631E-3</v>
      </c>
      <c r="K180" s="22">
        <v>1.2760416666666666E-2</v>
      </c>
      <c r="L180" s="22">
        <v>3.5690213585434172E-2</v>
      </c>
      <c r="M180" s="22">
        <v>8.6200105042016778E-3</v>
      </c>
      <c r="N180" s="22">
        <v>1.3020833333333335E-3</v>
      </c>
      <c r="O180" s="22">
        <v>4.5365021008403374E-3</v>
      </c>
      <c r="P180" s="22">
        <v>8.6200105042016813E-3</v>
      </c>
      <c r="Q180" s="22">
        <v>2.8733368347338933E-3</v>
      </c>
    </row>
    <row r="181" spans="1:17" x14ac:dyDescent="0.2">
      <c r="A181" s="5"/>
      <c r="B181" s="22">
        <v>2.4290966386554622E-4</v>
      </c>
      <c r="C181" s="22">
        <v>7.7249649859943974E-4</v>
      </c>
      <c r="D181" s="22">
        <v>1.3020833333333333E-3</v>
      </c>
      <c r="E181" s="22">
        <v>1.2014180672268908E-3</v>
      </c>
      <c r="F181" s="22">
        <v>6.8496148459383749E-4</v>
      </c>
      <c r="G181" s="22">
        <v>2.3174894957983202E-3</v>
      </c>
      <c r="H181" s="22">
        <v>4.5365021008403356E-3</v>
      </c>
      <c r="I181" s="22">
        <v>5.906425070028011E-3</v>
      </c>
      <c r="J181" s="22">
        <v>8.6440826330532199E-4</v>
      </c>
      <c r="K181" s="22">
        <v>3.2759978991596639E-3</v>
      </c>
      <c r="L181" s="22">
        <v>8.6200105042016813E-3</v>
      </c>
      <c r="M181" s="22">
        <v>2.3794205182072821E-2</v>
      </c>
      <c r="N181" s="22">
        <v>3.6108193277310921E-4</v>
      </c>
      <c r="O181" s="22">
        <v>1.3020833333333335E-3</v>
      </c>
      <c r="P181" s="22">
        <v>2.8733368347338938E-3</v>
      </c>
      <c r="Q181" s="22">
        <v>4.4445903361344536E-3</v>
      </c>
    </row>
    <row r="182" spans="1:17" x14ac:dyDescent="0.2">
      <c r="A182" s="5"/>
      <c r="B182" s="22">
        <v>2.6041666666666661E-4</v>
      </c>
      <c r="C182" s="22">
        <v>3.6108193277310915E-4</v>
      </c>
      <c r="D182" s="22">
        <v>2.4290966386554617E-4</v>
      </c>
      <c r="E182" s="22">
        <v>8.096988795518207E-5</v>
      </c>
      <c r="F182" s="22">
        <v>1.2014180672268906E-3</v>
      </c>
      <c r="G182" s="22">
        <v>1.3020833333333335E-3</v>
      </c>
      <c r="H182" s="22">
        <v>7.7249649859943963E-4</v>
      </c>
      <c r="I182" s="22">
        <v>2.4290966386554617E-4</v>
      </c>
      <c r="J182" s="22">
        <v>4.4445903361344527E-3</v>
      </c>
      <c r="K182" s="22">
        <v>2.8733368347338933E-3</v>
      </c>
      <c r="L182" s="22">
        <v>1.3020833333333335E-3</v>
      </c>
      <c r="M182" s="22">
        <v>3.6108193277310921E-4</v>
      </c>
      <c r="N182" s="22">
        <v>1.8148196778711486E-2</v>
      </c>
      <c r="O182" s="22">
        <v>4.4445903361344536E-3</v>
      </c>
      <c r="P182" s="22">
        <v>1.2014180672268913E-3</v>
      </c>
      <c r="Q182" s="22">
        <v>2.6041666666666666E-4</v>
      </c>
    </row>
    <row r="183" spans="1:17" x14ac:dyDescent="0.2">
      <c r="A183" s="5"/>
      <c r="B183" s="22">
        <v>3.6108193277310926E-4</v>
      </c>
      <c r="C183" s="22">
        <v>8.6440826330532209E-4</v>
      </c>
      <c r="D183" s="22">
        <v>6.8496148459383749E-4</v>
      </c>
      <c r="E183" s="22">
        <v>2.4290966386554625E-4</v>
      </c>
      <c r="F183" s="22">
        <v>1.3020833333333333E-3</v>
      </c>
      <c r="G183" s="22">
        <v>3.2759978991596652E-3</v>
      </c>
      <c r="H183" s="22">
        <v>2.3174894957983193E-3</v>
      </c>
      <c r="I183" s="22">
        <v>7.7249649859943985E-4</v>
      </c>
      <c r="J183" s="22">
        <v>2.8733368347338929E-3</v>
      </c>
      <c r="K183" s="22">
        <v>8.6200105042016813E-3</v>
      </c>
      <c r="L183" s="22">
        <v>4.5365021008403374E-3</v>
      </c>
      <c r="M183" s="22">
        <v>1.3020833333333335E-3</v>
      </c>
      <c r="N183" s="22">
        <v>4.4445903361344536E-3</v>
      </c>
      <c r="O183" s="22">
        <v>2.3794205182072835E-2</v>
      </c>
      <c r="P183" s="22">
        <v>5.9064250700280136E-3</v>
      </c>
      <c r="Q183" s="22">
        <v>1.2014180672268908E-3</v>
      </c>
    </row>
    <row r="184" spans="1:17" x14ac:dyDescent="0.2">
      <c r="A184" s="5"/>
      <c r="B184" s="22">
        <v>2.429096638655462E-4</v>
      </c>
      <c r="C184" s="22">
        <v>6.849614845938376E-4</v>
      </c>
      <c r="D184" s="22">
        <v>8.6440826330532209E-4</v>
      </c>
      <c r="E184" s="22">
        <v>3.6108193277310926E-4</v>
      </c>
      <c r="F184" s="22">
        <v>7.7249649859943974E-4</v>
      </c>
      <c r="G184" s="22">
        <v>2.3174894957983202E-3</v>
      </c>
      <c r="H184" s="22">
        <v>3.2759978991596639E-3</v>
      </c>
      <c r="I184" s="22">
        <v>1.3020833333333333E-3</v>
      </c>
      <c r="J184" s="22">
        <v>1.302083333333333E-3</v>
      </c>
      <c r="K184" s="22">
        <v>4.5365021008403356E-3</v>
      </c>
      <c r="L184" s="22">
        <v>8.6200105042016813E-3</v>
      </c>
      <c r="M184" s="22">
        <v>2.8733368347338938E-3</v>
      </c>
      <c r="N184" s="22">
        <v>1.2014180672268908E-3</v>
      </c>
      <c r="O184" s="22">
        <v>5.9064250700280119E-3</v>
      </c>
      <c r="P184" s="22">
        <v>2.3794205182072831E-2</v>
      </c>
      <c r="Q184" s="22">
        <v>4.4445903361344536E-3</v>
      </c>
    </row>
    <row r="185" spans="1:17" x14ac:dyDescent="0.2">
      <c r="A185" s="5"/>
      <c r="B185" s="22">
        <v>8.0969887955182056E-5</v>
      </c>
      <c r="C185" s="22">
        <v>2.429096638655462E-4</v>
      </c>
      <c r="D185" s="22">
        <v>3.6108193277310921E-4</v>
      </c>
      <c r="E185" s="22">
        <v>2.6041666666666666E-4</v>
      </c>
      <c r="F185" s="22">
        <v>2.4290966386554617E-4</v>
      </c>
      <c r="G185" s="22">
        <v>7.7249649859943996E-4</v>
      </c>
      <c r="H185" s="22">
        <v>1.302083333333333E-3</v>
      </c>
      <c r="I185" s="22">
        <v>1.2014180672268906E-3</v>
      </c>
      <c r="J185" s="22">
        <v>3.610819327731091E-4</v>
      </c>
      <c r="K185" s="22">
        <v>1.3020833333333333E-3</v>
      </c>
      <c r="L185" s="22">
        <v>2.8733368347338933E-3</v>
      </c>
      <c r="M185" s="22">
        <v>4.4445903361344536E-3</v>
      </c>
      <c r="N185" s="22">
        <v>2.6041666666666661E-4</v>
      </c>
      <c r="O185" s="22">
        <v>1.2014180672268908E-3</v>
      </c>
      <c r="P185" s="22">
        <v>4.4445903361344536E-3</v>
      </c>
      <c r="Q185" s="22">
        <v>1.8148196778711483E-2</v>
      </c>
    </row>
    <row r="187" spans="1:17" x14ac:dyDescent="0.2">
      <c r="A187" s="5" t="s">
        <v>52</v>
      </c>
      <c r="B187" s="3">
        <f>MMULT(B170:Q170,B152:B167)</f>
        <v>178.74999999999994</v>
      </c>
    </row>
    <row r="188" spans="1:17" x14ac:dyDescent="0.2">
      <c r="A188" s="5"/>
      <c r="B188" s="3">
        <f>MMULT(B171:Q171,B152:B167)</f>
        <v>221.48109243697476</v>
      </c>
    </row>
    <row r="189" spans="1:17" x14ac:dyDescent="0.2">
      <c r="A189" s="5"/>
      <c r="B189" s="3">
        <f>MMULT(B172:Q172,B152:B167)</f>
        <v>232.40546218487393</v>
      </c>
    </row>
    <row r="190" spans="1:17" x14ac:dyDescent="0.2">
      <c r="A190" s="5"/>
      <c r="B190" s="3">
        <f>MMULT(B173:Q173,B152:B167)</f>
        <v>224.968487394958</v>
      </c>
    </row>
    <row r="191" spans="1:17" x14ac:dyDescent="0.2">
      <c r="A191" s="5"/>
      <c r="B191" s="3">
        <f>MMULT(B174:Q174,B152:B167)</f>
        <v>141.01890756302521</v>
      </c>
    </row>
    <row r="192" spans="1:17" x14ac:dyDescent="0.2">
      <c r="A192" s="5"/>
      <c r="B192" s="3">
        <f>MMULT(B175:Q175,B152:B167)</f>
        <v>186.25</v>
      </c>
    </row>
    <row r="193" spans="1:6" x14ac:dyDescent="0.2">
      <c r="A193" s="5"/>
      <c r="B193" s="3">
        <f>MMULT(B176:Q176,B152:B167)</f>
        <v>205.57773109243692</v>
      </c>
    </row>
    <row r="194" spans="1:6" x14ac:dyDescent="0.2">
      <c r="A194" s="5"/>
      <c r="B194" s="3">
        <f>MMULT(B177:Q177,B152:B167)</f>
        <v>207.40546218487395</v>
      </c>
    </row>
    <row r="195" spans="1:6" x14ac:dyDescent="0.2">
      <c r="A195" s="5"/>
      <c r="B195" s="3">
        <f>MMULT(B178:Q178,B152:B167)</f>
        <v>130.09453781512602</v>
      </c>
    </row>
    <row r="196" spans="1:6" x14ac:dyDescent="0.2">
      <c r="A196" s="5"/>
      <c r="B196" s="3">
        <f>MMULT(B179:Q179,B152:B167)</f>
        <v>166.92226890756299</v>
      </c>
    </row>
    <row r="197" spans="1:6" x14ac:dyDescent="0.2">
      <c r="A197" s="5"/>
      <c r="B197" s="3">
        <f>MMULT(B180:Q180,B152:B167)</f>
        <v>186.25</v>
      </c>
    </row>
    <row r="198" spans="1:6" x14ac:dyDescent="0.2">
      <c r="A198" s="5"/>
      <c r="B198" s="3">
        <f>MMULT(B181:Q181,B152:B167)</f>
        <v>196.48109243697479</v>
      </c>
    </row>
    <row r="199" spans="1:6" x14ac:dyDescent="0.2">
      <c r="A199" s="5"/>
      <c r="B199" s="3">
        <f>MMULT(B182:Q182,B152:B167)</f>
        <v>132.53151260504202</v>
      </c>
    </row>
    <row r="200" spans="1:6" x14ac:dyDescent="0.2">
      <c r="A200" s="5"/>
      <c r="B200" s="3">
        <f>MMULT(B183:Q183,B152:B167)</f>
        <v>155.09453781512607</v>
      </c>
    </row>
    <row r="201" spans="1:6" x14ac:dyDescent="0.2">
      <c r="A201" s="5"/>
      <c r="B201" s="3">
        <f>MMULT(B184:Q184,B152:B167)</f>
        <v>166.01890756302524</v>
      </c>
    </row>
    <row r="202" spans="1:6" x14ac:dyDescent="0.2">
      <c r="A202" s="5"/>
      <c r="B202" s="3">
        <f>MMULT(B185:Q185,B152:B167)</f>
        <v>178.74999999999997</v>
      </c>
    </row>
    <row r="204" spans="1:6" ht="15.75" x14ac:dyDescent="0.25">
      <c r="A204" s="34" t="s">
        <v>56</v>
      </c>
      <c r="B204" s="35"/>
      <c r="C204" s="35"/>
      <c r="D204" s="35"/>
      <c r="E204" s="36"/>
    </row>
    <row r="205" spans="1:6" x14ac:dyDescent="0.2">
      <c r="A205" s="5" t="s">
        <v>53</v>
      </c>
      <c r="B205" s="23">
        <f>B187</f>
        <v>178.74999999999994</v>
      </c>
      <c r="C205" s="23">
        <f>B188</f>
        <v>221.48109243697476</v>
      </c>
      <c r="D205" s="23">
        <f>B189</f>
        <v>232.40546218487393</v>
      </c>
      <c r="E205" s="23">
        <f>B190</f>
        <v>224.968487394958</v>
      </c>
      <c r="F205" s="4"/>
    </row>
    <row r="206" spans="1:6" x14ac:dyDescent="0.2">
      <c r="A206" s="5"/>
      <c r="B206" s="23">
        <f>B191</f>
        <v>141.01890756302521</v>
      </c>
      <c r="C206" s="23">
        <f>B192</f>
        <v>186.25</v>
      </c>
      <c r="D206" s="23">
        <f>B193</f>
        <v>205.57773109243692</v>
      </c>
      <c r="E206" s="23">
        <f>B194</f>
        <v>207.40546218487395</v>
      </c>
      <c r="F206" s="4"/>
    </row>
    <row r="207" spans="1:6" x14ac:dyDescent="0.2">
      <c r="A207" s="5"/>
      <c r="B207" s="23">
        <f>B195</f>
        <v>130.09453781512602</v>
      </c>
      <c r="C207" s="23">
        <f>B196</f>
        <v>166.92226890756299</v>
      </c>
      <c r="D207" s="23">
        <f>B197</f>
        <v>186.25</v>
      </c>
      <c r="E207" s="23">
        <f>B198</f>
        <v>196.48109243697479</v>
      </c>
      <c r="F207" s="4"/>
    </row>
    <row r="208" spans="1:6" x14ac:dyDescent="0.2">
      <c r="A208" s="5"/>
      <c r="B208" s="23">
        <f>B199</f>
        <v>132.53151260504202</v>
      </c>
      <c r="C208" s="23">
        <f>B200</f>
        <v>155.09453781512607</v>
      </c>
      <c r="D208" s="23">
        <f>B201</f>
        <v>166.01890756302524</v>
      </c>
      <c r="E208" s="23">
        <f>B202</f>
        <v>178.74999999999997</v>
      </c>
      <c r="F208" s="4"/>
    </row>
    <row r="209" spans="1:6" x14ac:dyDescent="0.2">
      <c r="A209" s="5"/>
      <c r="B209" s="3"/>
      <c r="C209" s="3"/>
      <c r="D209" s="3"/>
      <c r="E209" s="4"/>
      <c r="F209" s="4"/>
    </row>
    <row r="210" spans="1:6" x14ac:dyDescent="0.2">
      <c r="A210" s="5" t="s">
        <v>55</v>
      </c>
      <c r="B210" s="23">
        <f>0.5*(C205+B205)</f>
        <v>200.11554621848734</v>
      </c>
      <c r="C210" s="23">
        <f t="shared" ref="C210:D210" si="58">0.5*(D205+C205)</f>
        <v>226.94327731092434</v>
      </c>
      <c r="D210" s="23">
        <f t="shared" si="58"/>
        <v>228.68697478991595</v>
      </c>
      <c r="E210" s="4"/>
      <c r="F210" s="4"/>
    </row>
    <row r="211" spans="1:6" x14ac:dyDescent="0.2">
      <c r="A211" s="5"/>
      <c r="B211" s="23">
        <f t="shared" ref="B211:D213" si="59">0.5*(C206+B206)</f>
        <v>163.6344537815126</v>
      </c>
      <c r="C211" s="23">
        <f t="shared" si="59"/>
        <v>195.91386554621846</v>
      </c>
      <c r="D211" s="23">
        <f t="shared" si="59"/>
        <v>206.49159663865544</v>
      </c>
      <c r="E211" s="4"/>
      <c r="F211" s="4"/>
    </row>
    <row r="212" spans="1:6" x14ac:dyDescent="0.2">
      <c r="A212" s="5"/>
      <c r="B212" s="23">
        <f t="shared" si="59"/>
        <v>148.50840336134451</v>
      </c>
      <c r="C212" s="23">
        <f t="shared" si="59"/>
        <v>176.58613445378148</v>
      </c>
      <c r="D212" s="23">
        <f t="shared" si="59"/>
        <v>191.3655462184874</v>
      </c>
      <c r="E212" s="4"/>
      <c r="F212" s="4"/>
    </row>
    <row r="213" spans="1:6" x14ac:dyDescent="0.2">
      <c r="A213" s="5"/>
      <c r="B213" s="23">
        <f t="shared" si="59"/>
        <v>143.81302521008405</v>
      </c>
      <c r="C213" s="23">
        <f t="shared" si="59"/>
        <v>160.55672268907566</v>
      </c>
      <c r="D213" s="23">
        <f t="shared" si="59"/>
        <v>172.3844537815126</v>
      </c>
      <c r="E213" s="4"/>
      <c r="F213" s="4"/>
    </row>
    <row r="214" spans="1:6" x14ac:dyDescent="0.2">
      <c r="A214" s="5"/>
      <c r="B214" s="3"/>
      <c r="C214" s="3"/>
      <c r="D214" s="3"/>
      <c r="E214" s="4"/>
      <c r="F214" s="4"/>
    </row>
    <row r="215" spans="1:6" x14ac:dyDescent="0.2">
      <c r="A215" s="5" t="s">
        <v>54</v>
      </c>
      <c r="B215" s="23">
        <f>0.5*(temperatureLeft+temperatureTop)</f>
        <v>175</v>
      </c>
      <c r="C215" s="23">
        <f>temperatureTop</f>
        <v>250</v>
      </c>
      <c r="D215" s="23">
        <f>temperatureTop</f>
        <v>250</v>
      </c>
      <c r="E215" s="23">
        <f>temperatureTop</f>
        <v>250</v>
      </c>
      <c r="F215" s="23">
        <f>0.5*(temperatureTop+temperatureRight)</f>
        <v>225</v>
      </c>
    </row>
    <row r="216" spans="1:6" x14ac:dyDescent="0.2">
      <c r="A216" s="5"/>
      <c r="B216" s="23">
        <f>temperatureLeft</f>
        <v>100</v>
      </c>
      <c r="C216" s="23">
        <f>0.5*(B210+B211)</f>
        <v>181.87499999999997</v>
      </c>
      <c r="D216" s="23">
        <f t="shared" ref="D216:E216" si="60">0.5*(C210+C211)</f>
        <v>211.42857142857139</v>
      </c>
      <c r="E216" s="23">
        <f t="shared" si="60"/>
        <v>217.58928571428569</v>
      </c>
      <c r="F216" s="23">
        <f>temperatureRight</f>
        <v>200</v>
      </c>
    </row>
    <row r="217" spans="1:6" x14ac:dyDescent="0.2">
      <c r="A217" s="5"/>
      <c r="B217" s="23">
        <f>temperatureLeft</f>
        <v>100</v>
      </c>
      <c r="C217" s="23">
        <f t="shared" ref="C217:E218" si="61">0.5*(B211+B212)</f>
        <v>156.07142857142856</v>
      </c>
      <c r="D217" s="23">
        <f t="shared" si="61"/>
        <v>186.24999999999997</v>
      </c>
      <c r="E217" s="23">
        <f t="shared" si="61"/>
        <v>198.92857142857142</v>
      </c>
      <c r="F217" s="23">
        <f>temperatureRight</f>
        <v>200</v>
      </c>
    </row>
    <row r="218" spans="1:6" x14ac:dyDescent="0.2">
      <c r="A218" s="5"/>
      <c r="B218" s="23">
        <f>temperatureLeft</f>
        <v>100</v>
      </c>
      <c r="C218" s="23">
        <f t="shared" si="61"/>
        <v>146.16071428571428</v>
      </c>
      <c r="D218" s="23">
        <f t="shared" si="61"/>
        <v>168.57142857142856</v>
      </c>
      <c r="E218" s="23">
        <f t="shared" si="61"/>
        <v>181.875</v>
      </c>
      <c r="F218" s="23">
        <f>temperatureRight</f>
        <v>200</v>
      </c>
    </row>
    <row r="219" spans="1:6" x14ac:dyDescent="0.2">
      <c r="A219" s="5"/>
      <c r="B219" s="23">
        <f>0.5*(temperatureLeft+temperatureBottom)</f>
        <v>125</v>
      </c>
      <c r="C219" s="23">
        <f>temperatureBottom</f>
        <v>150</v>
      </c>
      <c r="D219" s="23">
        <f>temperatureBottom</f>
        <v>150</v>
      </c>
      <c r="E219" s="23">
        <f>temperatureBottom</f>
        <v>150</v>
      </c>
      <c r="F219" s="23">
        <f>0.5*(temperatureBottom+temperatureRight)</f>
        <v>175</v>
      </c>
    </row>
    <row r="221" spans="1:6" ht="15.75" x14ac:dyDescent="0.25">
      <c r="A221" s="34" t="s">
        <v>57</v>
      </c>
      <c r="B221" s="35"/>
      <c r="C221" s="35"/>
      <c r="D221" s="35"/>
      <c r="E221" s="36"/>
    </row>
    <row r="222" spans="1:6" x14ac:dyDescent="0.2">
      <c r="A222" s="5" t="s">
        <v>58</v>
      </c>
      <c r="B222" s="3">
        <f>-1</f>
        <v>-1</v>
      </c>
      <c r="C222" s="3">
        <f t="shared" ref="C222:E225" si="62">-1</f>
        <v>-1</v>
      </c>
      <c r="D222" s="3">
        <f t="shared" si="62"/>
        <v>-1</v>
      </c>
      <c r="E222" s="3">
        <f t="shared" si="62"/>
        <v>-1</v>
      </c>
    </row>
    <row r="223" spans="1:6" x14ac:dyDescent="0.2">
      <c r="A223" s="5"/>
      <c r="B223" s="3">
        <f t="shared" ref="B223:B225" si="63">-1</f>
        <v>-1</v>
      </c>
      <c r="C223" s="3">
        <f t="shared" si="62"/>
        <v>-1</v>
      </c>
      <c r="D223" s="3">
        <f t="shared" si="62"/>
        <v>-1</v>
      </c>
      <c r="E223" s="3">
        <f t="shared" si="62"/>
        <v>-1</v>
      </c>
    </row>
    <row r="224" spans="1:6" x14ac:dyDescent="0.2">
      <c r="A224" s="5"/>
      <c r="B224" s="3">
        <f t="shared" si="63"/>
        <v>-1</v>
      </c>
      <c r="C224" s="3">
        <f t="shared" si="62"/>
        <v>-1</v>
      </c>
      <c r="D224" s="3">
        <f t="shared" si="62"/>
        <v>-1</v>
      </c>
      <c r="E224" s="3">
        <f t="shared" si="62"/>
        <v>-1</v>
      </c>
    </row>
    <row r="225" spans="1:5" x14ac:dyDescent="0.2">
      <c r="A225" s="5"/>
      <c r="B225" s="3">
        <f t="shared" si="63"/>
        <v>-1</v>
      </c>
      <c r="C225" s="3">
        <f t="shared" si="62"/>
        <v>-1</v>
      </c>
      <c r="D225" s="3">
        <f t="shared" si="62"/>
        <v>-1</v>
      </c>
      <c r="E225" s="3">
        <f t="shared" si="62"/>
        <v>-1</v>
      </c>
    </row>
    <row r="226" spans="1:5" x14ac:dyDescent="0.2">
      <c r="A226" s="5" t="s">
        <v>59</v>
      </c>
      <c r="B226" s="3">
        <v>1</v>
      </c>
      <c r="C226" s="3">
        <v>1</v>
      </c>
      <c r="D226" s="3">
        <v>1</v>
      </c>
      <c r="E226" s="3">
        <v>1</v>
      </c>
    </row>
    <row r="227" spans="1:5" x14ac:dyDescent="0.2">
      <c r="A227" s="5"/>
      <c r="B227" s="3">
        <v>1</v>
      </c>
      <c r="C227" s="3">
        <v>1</v>
      </c>
      <c r="D227" s="3">
        <v>1</v>
      </c>
      <c r="E227" s="3">
        <v>1</v>
      </c>
    </row>
    <row r="228" spans="1:5" x14ac:dyDescent="0.2">
      <c r="A228" s="5"/>
      <c r="B228" s="3">
        <v>1</v>
      </c>
      <c r="C228" s="3">
        <v>1</v>
      </c>
      <c r="D228" s="3">
        <v>1</v>
      </c>
      <c r="E228" s="3">
        <v>1</v>
      </c>
    </row>
    <row r="229" spans="1:5" x14ac:dyDescent="0.2">
      <c r="A229" s="5"/>
      <c r="B229" s="3">
        <v>1</v>
      </c>
      <c r="C229" s="3">
        <v>1</v>
      </c>
      <c r="D229" s="3">
        <v>1</v>
      </c>
      <c r="E229" s="3">
        <v>1</v>
      </c>
    </row>
    <row r="230" spans="1:5" x14ac:dyDescent="0.2">
      <c r="A230" s="5" t="s">
        <v>60</v>
      </c>
      <c r="B230" s="3">
        <v>1</v>
      </c>
      <c r="C230" s="3">
        <v>1</v>
      </c>
      <c r="D230" s="3">
        <v>1</v>
      </c>
      <c r="E230" s="3">
        <v>1</v>
      </c>
    </row>
    <row r="231" spans="1:5" x14ac:dyDescent="0.2">
      <c r="A231" s="5"/>
      <c r="B231" s="3">
        <v>1</v>
      </c>
      <c r="C231" s="3">
        <v>1</v>
      </c>
      <c r="D231" s="3">
        <v>1</v>
      </c>
      <c r="E231" s="3">
        <v>1</v>
      </c>
    </row>
    <row r="232" spans="1:5" x14ac:dyDescent="0.2">
      <c r="A232" s="5"/>
      <c r="B232" s="3">
        <v>1</v>
      </c>
      <c r="C232" s="3">
        <v>1</v>
      </c>
      <c r="D232" s="3">
        <v>1</v>
      </c>
      <c r="E232" s="3">
        <v>1</v>
      </c>
    </row>
    <row r="233" spans="1:5" x14ac:dyDescent="0.2">
      <c r="A233" s="5"/>
      <c r="B233" s="3">
        <v>1</v>
      </c>
      <c r="C233" s="3">
        <v>1</v>
      </c>
      <c r="D233" s="3">
        <v>1</v>
      </c>
      <c r="E233" s="3">
        <v>1</v>
      </c>
    </row>
    <row r="234" spans="1:5" x14ac:dyDescent="0.2">
      <c r="A234" s="5" t="s">
        <v>61</v>
      </c>
      <c r="B234" s="3">
        <f>-1</f>
        <v>-1</v>
      </c>
      <c r="C234" s="3">
        <f t="shared" ref="C234:E237" si="64">-1</f>
        <v>-1</v>
      </c>
      <c r="D234" s="3">
        <f t="shared" si="64"/>
        <v>-1</v>
      </c>
      <c r="E234" s="3">
        <f t="shared" si="64"/>
        <v>-1</v>
      </c>
    </row>
    <row r="235" spans="1:5" x14ac:dyDescent="0.2">
      <c r="A235" s="5"/>
      <c r="B235" s="3">
        <f t="shared" ref="B235:B237" si="65">-1</f>
        <v>-1</v>
      </c>
      <c r="C235" s="3">
        <f t="shared" si="64"/>
        <v>-1</v>
      </c>
      <c r="D235" s="3">
        <f t="shared" si="64"/>
        <v>-1</v>
      </c>
      <c r="E235" s="3">
        <f t="shared" si="64"/>
        <v>-1</v>
      </c>
    </row>
    <row r="236" spans="1:5" x14ac:dyDescent="0.2">
      <c r="A236" s="5"/>
      <c r="B236" s="3">
        <f t="shared" si="65"/>
        <v>-1</v>
      </c>
      <c r="C236" s="3">
        <f t="shared" si="64"/>
        <v>-1</v>
      </c>
      <c r="D236" s="3">
        <f t="shared" si="64"/>
        <v>-1</v>
      </c>
      <c r="E236" s="3">
        <f t="shared" si="64"/>
        <v>-1</v>
      </c>
    </row>
    <row r="237" spans="1:5" x14ac:dyDescent="0.2">
      <c r="A237" s="5"/>
      <c r="B237" s="3">
        <f t="shared" si="65"/>
        <v>-1</v>
      </c>
      <c r="C237" s="3">
        <f t="shared" si="64"/>
        <v>-1</v>
      </c>
      <c r="D237" s="3">
        <f t="shared" si="64"/>
        <v>-1</v>
      </c>
      <c r="E237" s="3">
        <f t="shared" si="64"/>
        <v>-1</v>
      </c>
    </row>
    <row r="238" spans="1:5" x14ac:dyDescent="0.2">
      <c r="A238" s="5" t="s">
        <v>62</v>
      </c>
      <c r="B238" s="23">
        <f>B205-temperatureLeft</f>
        <v>78.749999999999943</v>
      </c>
      <c r="C238" s="23">
        <f>C205-B205</f>
        <v>42.731092436974819</v>
      </c>
      <c r="D238" s="23">
        <f t="shared" ref="D238:E238" si="66">D205-C205</f>
        <v>10.924369747899163</v>
      </c>
      <c r="E238" s="23">
        <f t="shared" si="66"/>
        <v>-7.4369747899159222</v>
      </c>
    </row>
    <row r="239" spans="1:5" x14ac:dyDescent="0.2">
      <c r="A239" s="5"/>
      <c r="B239" s="23">
        <f>B206-temperatureLeft</f>
        <v>41.018907563025209</v>
      </c>
      <c r="C239" s="23">
        <f t="shared" ref="C239:E241" si="67">C206-B206</f>
        <v>45.231092436974791</v>
      </c>
      <c r="D239" s="23">
        <f t="shared" si="67"/>
        <v>19.32773109243692</v>
      </c>
      <c r="E239" s="23">
        <f t="shared" si="67"/>
        <v>1.827731092437034</v>
      </c>
    </row>
    <row r="240" spans="1:5" x14ac:dyDescent="0.2">
      <c r="A240" s="5"/>
      <c r="B240" s="23">
        <f>B207-temperatureLeft</f>
        <v>30.094537815126017</v>
      </c>
      <c r="C240" s="23">
        <f t="shared" si="67"/>
        <v>36.827731092436977</v>
      </c>
      <c r="D240" s="23">
        <f t="shared" si="67"/>
        <v>19.327731092437006</v>
      </c>
      <c r="E240" s="23">
        <f t="shared" si="67"/>
        <v>10.231092436974791</v>
      </c>
    </row>
    <row r="241" spans="1:5" x14ac:dyDescent="0.2">
      <c r="A241" s="5"/>
      <c r="B241" s="23">
        <f>B208-temperatureLeft</f>
        <v>32.531512605042025</v>
      </c>
      <c r="C241" s="23">
        <f t="shared" si="67"/>
        <v>22.563025210084049</v>
      </c>
      <c r="D241" s="23">
        <f t="shared" si="67"/>
        <v>10.924369747899163</v>
      </c>
      <c r="E241" s="23">
        <f t="shared" si="67"/>
        <v>12.731092436974734</v>
      </c>
    </row>
    <row r="242" spans="1:5" x14ac:dyDescent="0.2">
      <c r="A242" s="5" t="s">
        <v>63</v>
      </c>
      <c r="B242" s="23">
        <f>C205-B205</f>
        <v>42.731092436974819</v>
      </c>
      <c r="C242" s="23">
        <f t="shared" ref="C242:D242" si="68">D205-C205</f>
        <v>10.924369747899163</v>
      </c>
      <c r="D242" s="23">
        <f t="shared" si="68"/>
        <v>-7.4369747899159222</v>
      </c>
      <c r="E242" s="23">
        <f>temperatureRight-E205</f>
        <v>-24.968487394958004</v>
      </c>
    </row>
    <row r="243" spans="1:5" x14ac:dyDescent="0.2">
      <c r="A243" s="5"/>
      <c r="B243" s="23">
        <f t="shared" ref="B243:D245" si="69">C206-B206</f>
        <v>45.231092436974791</v>
      </c>
      <c r="C243" s="23">
        <f t="shared" si="69"/>
        <v>19.32773109243692</v>
      </c>
      <c r="D243" s="23">
        <f t="shared" si="69"/>
        <v>1.827731092437034</v>
      </c>
      <c r="E243" s="23">
        <f>temperatureRight-E206</f>
        <v>-7.4054621848739544</v>
      </c>
    </row>
    <row r="244" spans="1:5" x14ac:dyDescent="0.2">
      <c r="A244" s="5"/>
      <c r="B244" s="23">
        <f t="shared" si="69"/>
        <v>36.827731092436977</v>
      </c>
      <c r="C244" s="23">
        <f t="shared" si="69"/>
        <v>19.327731092437006</v>
      </c>
      <c r="D244" s="23">
        <f t="shared" si="69"/>
        <v>10.231092436974791</v>
      </c>
      <c r="E244" s="23">
        <f>temperatureRight-E207</f>
        <v>3.5189075630252091</v>
      </c>
    </row>
    <row r="245" spans="1:5" x14ac:dyDescent="0.2">
      <c r="A245" s="5"/>
      <c r="B245" s="23">
        <f t="shared" si="69"/>
        <v>22.563025210084049</v>
      </c>
      <c r="C245" s="23">
        <f t="shared" si="69"/>
        <v>10.924369747899163</v>
      </c>
      <c r="D245" s="23">
        <f t="shared" si="69"/>
        <v>12.731092436974734</v>
      </c>
      <c r="E245" s="23">
        <f>temperatureRight-E208</f>
        <v>21.250000000000028</v>
      </c>
    </row>
    <row r="246" spans="1:5" x14ac:dyDescent="0.2">
      <c r="A246" s="5" t="s">
        <v>64</v>
      </c>
      <c r="B246" s="23">
        <f>temperatureTop-B205</f>
        <v>71.250000000000057</v>
      </c>
      <c r="C246" s="23">
        <f>temperatureTop-C205</f>
        <v>28.518907563025238</v>
      </c>
      <c r="D246" s="23">
        <f>temperatureTop-D205</f>
        <v>17.594537815126074</v>
      </c>
      <c r="E246" s="23">
        <f>temperatureTop-E205</f>
        <v>25.031512605041996</v>
      </c>
    </row>
    <row r="247" spans="1:5" x14ac:dyDescent="0.2">
      <c r="A247" s="5"/>
      <c r="B247" s="23">
        <f>B205-B206</f>
        <v>37.731092436974734</v>
      </c>
      <c r="C247" s="23">
        <f t="shared" ref="C247:E247" si="70">C205-C206</f>
        <v>35.231092436974762</v>
      </c>
      <c r="D247" s="23">
        <f t="shared" si="70"/>
        <v>26.827731092437006</v>
      </c>
      <c r="E247" s="23">
        <f t="shared" si="70"/>
        <v>17.563025210084049</v>
      </c>
    </row>
    <row r="248" spans="1:5" x14ac:dyDescent="0.2">
      <c r="A248" s="5"/>
      <c r="B248" s="23">
        <f t="shared" ref="B248:E249" si="71">B206-B207</f>
        <v>10.924369747899192</v>
      </c>
      <c r="C248" s="23">
        <f t="shared" si="71"/>
        <v>19.327731092437006</v>
      </c>
      <c r="D248" s="23">
        <f t="shared" si="71"/>
        <v>19.32773109243692</v>
      </c>
      <c r="E248" s="23">
        <f t="shared" si="71"/>
        <v>10.924369747899163</v>
      </c>
    </row>
    <row r="249" spans="1:5" x14ac:dyDescent="0.2">
      <c r="A249" s="5"/>
      <c r="B249" s="23">
        <f t="shared" si="71"/>
        <v>-2.4369747899160075</v>
      </c>
      <c r="C249" s="23">
        <f t="shared" si="71"/>
        <v>11.82773109243692</v>
      </c>
      <c r="D249" s="23">
        <f t="shared" si="71"/>
        <v>20.231092436974762</v>
      </c>
      <c r="E249" s="23">
        <f t="shared" si="71"/>
        <v>17.731092436974819</v>
      </c>
    </row>
    <row r="250" spans="1:5" x14ac:dyDescent="0.2">
      <c r="A250" s="5" t="s">
        <v>65</v>
      </c>
      <c r="B250" s="23">
        <f>B205-B206</f>
        <v>37.731092436974734</v>
      </c>
      <c r="C250" s="23">
        <f t="shared" ref="C250:E250" si="72">C205-C206</f>
        <v>35.231092436974762</v>
      </c>
      <c r="D250" s="23">
        <f t="shared" si="72"/>
        <v>26.827731092437006</v>
      </c>
      <c r="E250" s="23">
        <f t="shared" si="72"/>
        <v>17.563025210084049</v>
      </c>
    </row>
    <row r="251" spans="1:5" x14ac:dyDescent="0.2">
      <c r="A251" s="5"/>
      <c r="B251" s="23">
        <f t="shared" ref="B251:E252" si="73">B206-B207</f>
        <v>10.924369747899192</v>
      </c>
      <c r="C251" s="23">
        <f t="shared" si="73"/>
        <v>19.327731092437006</v>
      </c>
      <c r="D251" s="23">
        <f t="shared" si="73"/>
        <v>19.32773109243692</v>
      </c>
      <c r="E251" s="23">
        <f t="shared" si="73"/>
        <v>10.924369747899163</v>
      </c>
    </row>
    <row r="252" spans="1:5" x14ac:dyDescent="0.2">
      <c r="A252" s="5"/>
      <c r="B252" s="23">
        <f t="shared" si="73"/>
        <v>-2.4369747899160075</v>
      </c>
      <c r="C252" s="23">
        <f t="shared" si="73"/>
        <v>11.82773109243692</v>
      </c>
      <c r="D252" s="23">
        <f t="shared" si="73"/>
        <v>20.231092436974762</v>
      </c>
      <c r="E252" s="23">
        <f t="shared" si="73"/>
        <v>17.731092436974819</v>
      </c>
    </row>
    <row r="253" spans="1:5" x14ac:dyDescent="0.2">
      <c r="A253" s="5"/>
      <c r="B253" s="23">
        <f>B208-temperatureBottom</f>
        <v>-17.468487394957975</v>
      </c>
      <c r="C253" s="23">
        <f>C208-temperatureBottom</f>
        <v>5.0945378151260741</v>
      </c>
      <c r="D253" s="23">
        <f>D208-temperatureBottom</f>
        <v>16.018907563025238</v>
      </c>
      <c r="E253" s="23">
        <f>E208-temperatureBottom</f>
        <v>28.749999999999972</v>
      </c>
    </row>
    <row r="254" spans="1:5" x14ac:dyDescent="0.2">
      <c r="A254" s="12" t="s">
        <v>66</v>
      </c>
      <c r="B254" s="23">
        <f>2*B81</f>
        <v>20</v>
      </c>
      <c r="C254" s="23">
        <f>C81</f>
        <v>10</v>
      </c>
      <c r="D254" s="23">
        <f t="shared" ref="D254:E254" si="74">D81</f>
        <v>10</v>
      </c>
      <c r="E254" s="23">
        <f t="shared" si="74"/>
        <v>10</v>
      </c>
    </row>
    <row r="255" spans="1:5" x14ac:dyDescent="0.2">
      <c r="A255" s="12"/>
      <c r="B255" s="23">
        <f t="shared" ref="B255:B257" si="75">2*B82</f>
        <v>20</v>
      </c>
      <c r="C255" s="23">
        <f t="shared" ref="C255:E257" si="76">C82</f>
        <v>10</v>
      </c>
      <c r="D255" s="23">
        <f t="shared" si="76"/>
        <v>10</v>
      </c>
      <c r="E255" s="23">
        <f t="shared" si="76"/>
        <v>10</v>
      </c>
    </row>
    <row r="256" spans="1:5" x14ac:dyDescent="0.2">
      <c r="A256" s="12"/>
      <c r="B256" s="23">
        <f t="shared" si="75"/>
        <v>20</v>
      </c>
      <c r="C256" s="23">
        <f t="shared" si="76"/>
        <v>10</v>
      </c>
      <c r="D256" s="23">
        <f t="shared" si="76"/>
        <v>10</v>
      </c>
      <c r="E256" s="23">
        <f t="shared" si="76"/>
        <v>10</v>
      </c>
    </row>
    <row r="257" spans="1:5" x14ac:dyDescent="0.2">
      <c r="A257" s="12"/>
      <c r="B257" s="23">
        <f t="shared" si="75"/>
        <v>20</v>
      </c>
      <c r="C257" s="23">
        <f t="shared" si="76"/>
        <v>10</v>
      </c>
      <c r="D257" s="23">
        <f t="shared" si="76"/>
        <v>10</v>
      </c>
      <c r="E257" s="23">
        <f t="shared" si="76"/>
        <v>10</v>
      </c>
    </row>
    <row r="258" spans="1:5" x14ac:dyDescent="0.2">
      <c r="A258" s="12" t="s">
        <v>67</v>
      </c>
      <c r="B258" s="23">
        <f>B85</f>
        <v>10</v>
      </c>
      <c r="C258" s="23">
        <f t="shared" ref="C258:D258" si="77">C85</f>
        <v>10</v>
      </c>
      <c r="D258" s="23">
        <f t="shared" si="77"/>
        <v>10</v>
      </c>
      <c r="E258" s="23">
        <f>2*E85</f>
        <v>20</v>
      </c>
    </row>
    <row r="259" spans="1:5" x14ac:dyDescent="0.2">
      <c r="A259" s="12"/>
      <c r="B259" s="23">
        <f t="shared" ref="B259:D261" si="78">B86</f>
        <v>10</v>
      </c>
      <c r="C259" s="23">
        <f t="shared" si="78"/>
        <v>10</v>
      </c>
      <c r="D259" s="23">
        <f t="shared" si="78"/>
        <v>10</v>
      </c>
      <c r="E259" s="23">
        <f t="shared" ref="E259:E262" si="79">2*E86</f>
        <v>20</v>
      </c>
    </row>
    <row r="260" spans="1:5" x14ac:dyDescent="0.2">
      <c r="A260" s="12"/>
      <c r="B260" s="23">
        <f t="shared" si="78"/>
        <v>10</v>
      </c>
      <c r="C260" s="23">
        <f t="shared" si="78"/>
        <v>10</v>
      </c>
      <c r="D260" s="23">
        <f t="shared" si="78"/>
        <v>10</v>
      </c>
      <c r="E260" s="23">
        <f t="shared" si="79"/>
        <v>20</v>
      </c>
    </row>
    <row r="261" spans="1:5" x14ac:dyDescent="0.2">
      <c r="A261" s="12"/>
      <c r="B261" s="23">
        <f t="shared" si="78"/>
        <v>10</v>
      </c>
      <c r="C261" s="23">
        <f t="shared" si="78"/>
        <v>10</v>
      </c>
      <c r="D261" s="23">
        <f t="shared" si="78"/>
        <v>10</v>
      </c>
      <c r="E261" s="23">
        <f t="shared" si="79"/>
        <v>20</v>
      </c>
    </row>
    <row r="262" spans="1:5" x14ac:dyDescent="0.2">
      <c r="A262" s="12" t="s">
        <v>68</v>
      </c>
      <c r="B262" s="23">
        <f>2*B89</f>
        <v>20</v>
      </c>
      <c r="C262" s="23">
        <f t="shared" ref="C262:D262" si="80">2*C89</f>
        <v>20</v>
      </c>
      <c r="D262" s="23">
        <f t="shared" si="80"/>
        <v>20</v>
      </c>
      <c r="E262" s="23">
        <f t="shared" si="79"/>
        <v>20</v>
      </c>
    </row>
    <row r="263" spans="1:5" x14ac:dyDescent="0.2">
      <c r="A263" s="12"/>
      <c r="B263" s="23">
        <f t="shared" ref="B263:E263" si="81">B90</f>
        <v>10</v>
      </c>
      <c r="C263" s="23">
        <f t="shared" si="81"/>
        <v>10</v>
      </c>
      <c r="D263" s="23">
        <f t="shared" si="81"/>
        <v>10</v>
      </c>
      <c r="E263" s="23">
        <f t="shared" si="81"/>
        <v>10</v>
      </c>
    </row>
    <row r="264" spans="1:5" x14ac:dyDescent="0.2">
      <c r="A264" s="12"/>
      <c r="B264" s="23">
        <f t="shared" ref="B264:E264" si="82">B91</f>
        <v>10</v>
      </c>
      <c r="C264" s="23">
        <f t="shared" si="82"/>
        <v>10</v>
      </c>
      <c r="D264" s="23">
        <f t="shared" si="82"/>
        <v>10</v>
      </c>
      <c r="E264" s="23">
        <f t="shared" si="82"/>
        <v>10</v>
      </c>
    </row>
    <row r="265" spans="1:5" x14ac:dyDescent="0.2">
      <c r="A265" s="12"/>
      <c r="B265" s="23">
        <f t="shared" ref="B265:E265" si="83">B92</f>
        <v>10</v>
      </c>
      <c r="C265" s="23">
        <f t="shared" si="83"/>
        <v>10</v>
      </c>
      <c r="D265" s="23">
        <f t="shared" si="83"/>
        <v>10</v>
      </c>
      <c r="E265" s="23">
        <f t="shared" si="83"/>
        <v>10</v>
      </c>
    </row>
    <row r="266" spans="1:5" x14ac:dyDescent="0.2">
      <c r="A266" s="12" t="s">
        <v>69</v>
      </c>
      <c r="B266" s="23">
        <f>B93</f>
        <v>10</v>
      </c>
      <c r="C266" s="23">
        <f t="shared" ref="C266:E266" si="84">C93</f>
        <v>10</v>
      </c>
      <c r="D266" s="23">
        <f t="shared" si="84"/>
        <v>10</v>
      </c>
      <c r="E266" s="23">
        <f t="shared" si="84"/>
        <v>10</v>
      </c>
    </row>
    <row r="267" spans="1:5" x14ac:dyDescent="0.2">
      <c r="A267" s="12"/>
      <c r="B267" s="23">
        <f t="shared" ref="B267:E267" si="85">B94</f>
        <v>10</v>
      </c>
      <c r="C267" s="23">
        <f t="shared" si="85"/>
        <v>10</v>
      </c>
      <c r="D267" s="23">
        <f t="shared" si="85"/>
        <v>10</v>
      </c>
      <c r="E267" s="23">
        <f t="shared" si="85"/>
        <v>10</v>
      </c>
    </row>
    <row r="268" spans="1:5" x14ac:dyDescent="0.2">
      <c r="A268" s="12"/>
      <c r="B268" s="23">
        <f t="shared" ref="B268:E268" si="86">B95</f>
        <v>10</v>
      </c>
      <c r="C268" s="23">
        <f t="shared" si="86"/>
        <v>10</v>
      </c>
      <c r="D268" s="23">
        <f t="shared" si="86"/>
        <v>10</v>
      </c>
      <c r="E268" s="23">
        <f t="shared" si="86"/>
        <v>10</v>
      </c>
    </row>
    <row r="269" spans="1:5" x14ac:dyDescent="0.2">
      <c r="A269" s="12"/>
      <c r="B269" s="23">
        <f>2*B96</f>
        <v>20</v>
      </c>
      <c r="C269" s="23">
        <f t="shared" ref="C269:E269" si="87">2*C96</f>
        <v>20</v>
      </c>
      <c r="D269" s="23">
        <f t="shared" si="87"/>
        <v>20</v>
      </c>
      <c r="E269" s="23">
        <f t="shared" si="87"/>
        <v>20</v>
      </c>
    </row>
    <row r="270" spans="1:5" x14ac:dyDescent="0.2">
      <c r="A270" s="12" t="s">
        <v>70</v>
      </c>
      <c r="B270" s="23">
        <f>-B222*B238*B254</f>
        <v>1574.9999999999989</v>
      </c>
      <c r="C270" s="23">
        <f>-C222*C238*C254</f>
        <v>427.31092436974819</v>
      </c>
      <c r="D270" s="23">
        <f>-D222*D238*D254</f>
        <v>109.24369747899163</v>
      </c>
      <c r="E270" s="23">
        <f>-E222*E238*E254</f>
        <v>-74.369747899159222</v>
      </c>
    </row>
    <row r="271" spans="1:5" x14ac:dyDescent="0.2">
      <c r="A271" s="12"/>
      <c r="B271" s="23">
        <f t="shared" ref="B271:E285" si="88">-B223*B239*B255</f>
        <v>820.37815126050418</v>
      </c>
      <c r="C271" s="23">
        <f t="shared" si="88"/>
        <v>452.31092436974791</v>
      </c>
      <c r="D271" s="23">
        <f t="shared" si="88"/>
        <v>193.2773109243692</v>
      </c>
      <c r="E271" s="23">
        <f t="shared" si="88"/>
        <v>18.27731092437034</v>
      </c>
    </row>
    <row r="272" spans="1:5" x14ac:dyDescent="0.2">
      <c r="A272" s="12"/>
      <c r="B272" s="23">
        <f t="shared" si="88"/>
        <v>601.89075630252034</v>
      </c>
      <c r="C272" s="23">
        <f t="shared" si="88"/>
        <v>368.27731092436977</v>
      </c>
      <c r="D272" s="23">
        <f t="shared" si="88"/>
        <v>193.27731092437006</v>
      </c>
      <c r="E272" s="23">
        <f t="shared" si="88"/>
        <v>102.31092436974791</v>
      </c>
    </row>
    <row r="273" spans="1:5" x14ac:dyDescent="0.2">
      <c r="A273" s="12"/>
      <c r="B273" s="23">
        <f t="shared" si="88"/>
        <v>650.63025210084049</v>
      </c>
      <c r="C273" s="23">
        <f t="shared" si="88"/>
        <v>225.63025210084049</v>
      </c>
      <c r="D273" s="23">
        <f t="shared" si="88"/>
        <v>109.24369747899163</v>
      </c>
      <c r="E273" s="23">
        <f t="shared" si="88"/>
        <v>127.31092436974734</v>
      </c>
    </row>
    <row r="274" spans="1:5" x14ac:dyDescent="0.2">
      <c r="A274" s="12" t="s">
        <v>71</v>
      </c>
      <c r="B274" s="23">
        <f t="shared" si="88"/>
        <v>-427.31092436974819</v>
      </c>
      <c r="C274" s="23">
        <f t="shared" si="88"/>
        <v>-109.24369747899163</v>
      </c>
      <c r="D274" s="23">
        <f t="shared" si="88"/>
        <v>74.369747899159222</v>
      </c>
      <c r="E274" s="23">
        <f t="shared" si="88"/>
        <v>499.36974789916007</v>
      </c>
    </row>
    <row r="275" spans="1:5" x14ac:dyDescent="0.2">
      <c r="A275" s="12"/>
      <c r="B275" s="23">
        <f t="shared" si="88"/>
        <v>-452.31092436974791</v>
      </c>
      <c r="C275" s="23">
        <f t="shared" si="88"/>
        <v>-193.2773109243692</v>
      </c>
      <c r="D275" s="23">
        <f t="shared" si="88"/>
        <v>-18.27731092437034</v>
      </c>
      <c r="E275" s="23">
        <f t="shared" si="88"/>
        <v>148.10924369747909</v>
      </c>
    </row>
    <row r="276" spans="1:5" x14ac:dyDescent="0.2">
      <c r="A276" s="12"/>
      <c r="B276" s="23">
        <f t="shared" si="88"/>
        <v>-368.27731092436977</v>
      </c>
      <c r="C276" s="23">
        <f t="shared" si="88"/>
        <v>-193.27731092437006</v>
      </c>
      <c r="D276" s="23">
        <f t="shared" si="88"/>
        <v>-102.31092436974791</v>
      </c>
      <c r="E276" s="23">
        <f t="shared" si="88"/>
        <v>-70.378151260504183</v>
      </c>
    </row>
    <row r="277" spans="1:5" x14ac:dyDescent="0.2">
      <c r="A277" s="12"/>
      <c r="B277" s="23">
        <f t="shared" si="88"/>
        <v>-225.63025210084049</v>
      </c>
      <c r="C277" s="23">
        <f t="shared" si="88"/>
        <v>-109.24369747899163</v>
      </c>
      <c r="D277" s="23">
        <f t="shared" si="88"/>
        <v>-127.31092436974734</v>
      </c>
      <c r="E277" s="23">
        <f t="shared" si="88"/>
        <v>-425.00000000000057</v>
      </c>
    </row>
    <row r="278" spans="1:5" x14ac:dyDescent="0.2">
      <c r="A278" s="12" t="s">
        <v>72</v>
      </c>
      <c r="B278" s="23">
        <f t="shared" si="88"/>
        <v>-1425.0000000000011</v>
      </c>
      <c r="C278" s="23">
        <f t="shared" si="88"/>
        <v>-570.37815126050475</v>
      </c>
      <c r="D278" s="23">
        <f t="shared" si="88"/>
        <v>-351.89075630252148</v>
      </c>
      <c r="E278" s="23">
        <f t="shared" si="88"/>
        <v>-500.63025210083993</v>
      </c>
    </row>
    <row r="279" spans="1:5" x14ac:dyDescent="0.2">
      <c r="A279" s="12"/>
      <c r="B279" s="23">
        <f t="shared" si="88"/>
        <v>-377.31092436974734</v>
      </c>
      <c r="C279" s="23">
        <f t="shared" si="88"/>
        <v>-352.31092436974762</v>
      </c>
      <c r="D279" s="23">
        <f t="shared" si="88"/>
        <v>-268.27731092437006</v>
      </c>
      <c r="E279" s="23">
        <f t="shared" si="88"/>
        <v>-175.63025210084049</v>
      </c>
    </row>
    <row r="280" spans="1:5" x14ac:dyDescent="0.2">
      <c r="A280" s="12"/>
      <c r="B280" s="23">
        <f t="shared" si="88"/>
        <v>-109.24369747899192</v>
      </c>
      <c r="C280" s="23">
        <f t="shared" si="88"/>
        <v>-193.27731092437006</v>
      </c>
      <c r="D280" s="23">
        <f t="shared" si="88"/>
        <v>-193.2773109243692</v>
      </c>
      <c r="E280" s="23">
        <f t="shared" si="88"/>
        <v>-109.24369747899163</v>
      </c>
    </row>
    <row r="281" spans="1:5" x14ac:dyDescent="0.2">
      <c r="A281" s="12"/>
      <c r="B281" s="23">
        <f t="shared" si="88"/>
        <v>24.369747899160075</v>
      </c>
      <c r="C281" s="23">
        <f t="shared" si="88"/>
        <v>-118.2773109243692</v>
      </c>
      <c r="D281" s="23">
        <f t="shared" si="88"/>
        <v>-202.31092436974762</v>
      </c>
      <c r="E281" s="23">
        <f t="shared" si="88"/>
        <v>-177.31092436974819</v>
      </c>
    </row>
    <row r="282" spans="1:5" x14ac:dyDescent="0.2">
      <c r="A282" s="12" t="s">
        <v>73</v>
      </c>
      <c r="B282" s="23">
        <f t="shared" si="88"/>
        <v>377.31092436974734</v>
      </c>
      <c r="C282" s="23">
        <f t="shared" si="88"/>
        <v>352.31092436974762</v>
      </c>
      <c r="D282" s="23">
        <f t="shared" si="88"/>
        <v>268.27731092437006</v>
      </c>
      <c r="E282" s="23">
        <f t="shared" si="88"/>
        <v>175.63025210084049</v>
      </c>
    </row>
    <row r="283" spans="1:5" x14ac:dyDescent="0.2">
      <c r="A283" s="12"/>
      <c r="B283" s="23">
        <f t="shared" si="88"/>
        <v>109.24369747899192</v>
      </c>
      <c r="C283" s="23">
        <f t="shared" si="88"/>
        <v>193.27731092437006</v>
      </c>
      <c r="D283" s="23">
        <f t="shared" si="88"/>
        <v>193.2773109243692</v>
      </c>
      <c r="E283" s="23">
        <f t="shared" si="88"/>
        <v>109.24369747899163</v>
      </c>
    </row>
    <row r="284" spans="1:5" x14ac:dyDescent="0.2">
      <c r="A284" s="12"/>
      <c r="B284" s="23">
        <f t="shared" si="88"/>
        <v>-24.369747899160075</v>
      </c>
      <c r="C284" s="23">
        <f t="shared" si="88"/>
        <v>118.2773109243692</v>
      </c>
      <c r="D284" s="23">
        <f t="shared" si="88"/>
        <v>202.31092436974762</v>
      </c>
      <c r="E284" s="23">
        <f t="shared" si="88"/>
        <v>177.31092436974819</v>
      </c>
    </row>
    <row r="285" spans="1:5" x14ac:dyDescent="0.2">
      <c r="A285" s="12"/>
      <c r="B285" s="23">
        <f t="shared" si="88"/>
        <v>-349.36974789915951</v>
      </c>
      <c r="C285" s="23">
        <f t="shared" si="88"/>
        <v>101.89075630252148</v>
      </c>
      <c r="D285" s="23">
        <f t="shared" si="88"/>
        <v>320.37815126050475</v>
      </c>
      <c r="E285" s="23">
        <f t="shared" si="88"/>
        <v>574.99999999999943</v>
      </c>
    </row>
    <row r="286" spans="1:5" x14ac:dyDescent="0.2">
      <c r="A286" s="12" t="s">
        <v>74</v>
      </c>
      <c r="B286" s="23">
        <f t="shared" ref="B286:E289" si="89">heatSourcePerUnitVolume*cellVolume</f>
        <v>100</v>
      </c>
      <c r="C286" s="23">
        <f t="shared" si="89"/>
        <v>100</v>
      </c>
      <c r="D286" s="23">
        <f t="shared" si="89"/>
        <v>100</v>
      </c>
      <c r="E286" s="23">
        <f t="shared" si="89"/>
        <v>100</v>
      </c>
    </row>
    <row r="287" spans="1:5" x14ac:dyDescent="0.2">
      <c r="A287" s="12"/>
      <c r="B287" s="23">
        <f t="shared" si="89"/>
        <v>100</v>
      </c>
      <c r="C287" s="23">
        <f t="shared" si="89"/>
        <v>100</v>
      </c>
      <c r="D287" s="23">
        <f t="shared" si="89"/>
        <v>100</v>
      </c>
      <c r="E287" s="23">
        <f t="shared" si="89"/>
        <v>100</v>
      </c>
    </row>
    <row r="288" spans="1:5" x14ac:dyDescent="0.2">
      <c r="A288" s="12"/>
      <c r="B288" s="23">
        <f t="shared" si="89"/>
        <v>100</v>
      </c>
      <c r="C288" s="23">
        <f t="shared" si="89"/>
        <v>100</v>
      </c>
      <c r="D288" s="23">
        <f t="shared" si="89"/>
        <v>100</v>
      </c>
      <c r="E288" s="23">
        <f t="shared" si="89"/>
        <v>100</v>
      </c>
    </row>
    <row r="289" spans="1:7" x14ac:dyDescent="0.2">
      <c r="A289" s="12"/>
      <c r="B289" s="23">
        <f t="shared" si="89"/>
        <v>100</v>
      </c>
      <c r="C289" s="23">
        <f t="shared" si="89"/>
        <v>100</v>
      </c>
      <c r="D289" s="23">
        <f t="shared" si="89"/>
        <v>100</v>
      </c>
      <c r="E289" s="23">
        <f t="shared" si="89"/>
        <v>100</v>
      </c>
    </row>
    <row r="290" spans="1:7" x14ac:dyDescent="0.2">
      <c r="A290" s="12" t="s">
        <v>75</v>
      </c>
      <c r="B290" s="23">
        <f>-B270-B274-B278-B282+B286</f>
        <v>3.0695446184836328E-12</v>
      </c>
      <c r="C290" s="23">
        <f t="shared" ref="C290:E290" si="90">-C270-C274-C278-C282+C286</f>
        <v>5.6843418860808015E-13</v>
      </c>
      <c r="D290" s="23">
        <f t="shared" si="90"/>
        <v>5.6843418860808015E-13</v>
      </c>
      <c r="E290" s="23">
        <f t="shared" si="90"/>
        <v>-1.4210854715202004E-12</v>
      </c>
    </row>
    <row r="291" spans="1:7" x14ac:dyDescent="0.2">
      <c r="A291" s="12"/>
      <c r="B291" s="23">
        <f t="shared" ref="B291:E293" si="91">-B271-B275-B279-B283+B287</f>
        <v>-8.5265128291212022E-13</v>
      </c>
      <c r="C291" s="23">
        <f t="shared" si="91"/>
        <v>-1.1368683772161603E-12</v>
      </c>
      <c r="D291" s="23">
        <f t="shared" si="91"/>
        <v>1.9895196601282805E-12</v>
      </c>
      <c r="E291" s="23">
        <f t="shared" si="91"/>
        <v>-5.6843418860808015E-13</v>
      </c>
    </row>
    <row r="292" spans="1:7" x14ac:dyDescent="0.2">
      <c r="A292" s="12"/>
      <c r="B292" s="23">
        <f t="shared" si="91"/>
        <v>1.4210854715202004E-12</v>
      </c>
      <c r="C292" s="23">
        <f t="shared" si="91"/>
        <v>1.1368683772161603E-12</v>
      </c>
      <c r="D292" s="23">
        <f t="shared" si="91"/>
        <v>-5.6843418860808015E-13</v>
      </c>
      <c r="E292" s="23">
        <f t="shared" si="91"/>
        <v>-2.8421709430404007E-13</v>
      </c>
    </row>
    <row r="293" spans="1:7" x14ac:dyDescent="0.2">
      <c r="A293" s="12"/>
      <c r="B293" s="23">
        <f t="shared" si="91"/>
        <v>-5.6843418860808015E-13</v>
      </c>
      <c r="C293" s="23">
        <f t="shared" si="91"/>
        <v>-1.1368683772161603E-12</v>
      </c>
      <c r="D293" s="23">
        <f t="shared" si="91"/>
        <v>-1.4210854715202004E-12</v>
      </c>
      <c r="E293" s="23">
        <f t="shared" si="91"/>
        <v>1.9895196601282805E-12</v>
      </c>
    </row>
    <row r="295" spans="1:7" ht="15.75" x14ac:dyDescent="0.25">
      <c r="A295" s="34" t="s">
        <v>88</v>
      </c>
      <c r="B295" s="35"/>
      <c r="C295" s="35"/>
      <c r="D295" s="35"/>
      <c r="E295" s="35"/>
      <c r="F295" s="35"/>
      <c r="G295" s="36"/>
    </row>
    <row r="296" spans="1:7" ht="15.75" x14ac:dyDescent="0.25">
      <c r="A296" s="26" t="s">
        <v>76</v>
      </c>
      <c r="B296" s="6" t="s">
        <v>77</v>
      </c>
      <c r="C296" s="6" t="s">
        <v>78</v>
      </c>
      <c r="D296" s="6" t="s">
        <v>79</v>
      </c>
      <c r="E296" s="6" t="s">
        <v>80</v>
      </c>
      <c r="F296" s="6" t="s">
        <v>81</v>
      </c>
      <c r="G296" s="6" t="s">
        <v>75</v>
      </c>
    </row>
    <row r="297" spans="1:7" ht="15.75" x14ac:dyDescent="0.25">
      <c r="A297" s="27">
        <v>1</v>
      </c>
      <c r="B297" s="28">
        <f>B270</f>
        <v>1574.9999999999989</v>
      </c>
      <c r="C297" s="28">
        <f>B274</f>
        <v>-427.31092436974819</v>
      </c>
      <c r="D297" s="28">
        <f>B278</f>
        <v>-1425.0000000000011</v>
      </c>
      <c r="E297" s="28">
        <f>B282</f>
        <v>377.31092436974734</v>
      </c>
      <c r="F297" s="28">
        <f>B286</f>
        <v>100</v>
      </c>
      <c r="G297" s="28">
        <f>B290</f>
        <v>3.0695446184836328E-12</v>
      </c>
    </row>
    <row r="298" spans="1:7" ht="15.75" x14ac:dyDescent="0.25">
      <c r="A298" s="27">
        <f>A297+1</f>
        <v>2</v>
      </c>
      <c r="B298" s="28">
        <f>C270</f>
        <v>427.31092436974819</v>
      </c>
      <c r="C298" s="28">
        <f>C274</f>
        <v>-109.24369747899163</v>
      </c>
      <c r="D298" s="28">
        <f>C278</f>
        <v>-570.37815126050475</v>
      </c>
      <c r="E298" s="28">
        <f>C282</f>
        <v>352.31092436974762</v>
      </c>
      <c r="F298" s="28">
        <f>C286</f>
        <v>100</v>
      </c>
      <c r="G298" s="28">
        <f>C290</f>
        <v>5.6843418860808015E-13</v>
      </c>
    </row>
    <row r="299" spans="1:7" ht="15.75" x14ac:dyDescent="0.25">
      <c r="A299" s="27">
        <f t="shared" ref="A299:A312" si="92">A298+1</f>
        <v>3</v>
      </c>
      <c r="B299" s="28">
        <f>D270</f>
        <v>109.24369747899163</v>
      </c>
      <c r="C299" s="28">
        <f>D274</f>
        <v>74.369747899159222</v>
      </c>
      <c r="D299" s="28">
        <f>D278</f>
        <v>-351.89075630252148</v>
      </c>
      <c r="E299" s="28">
        <f>D282</f>
        <v>268.27731092437006</v>
      </c>
      <c r="F299" s="28">
        <f>D286</f>
        <v>100</v>
      </c>
      <c r="G299" s="28">
        <f>D290</f>
        <v>5.6843418860808015E-13</v>
      </c>
    </row>
    <row r="300" spans="1:7" ht="15.75" x14ac:dyDescent="0.25">
      <c r="A300" s="27">
        <f t="shared" si="92"/>
        <v>4</v>
      </c>
      <c r="B300" s="28">
        <f>E270</f>
        <v>-74.369747899159222</v>
      </c>
      <c r="C300" s="28">
        <f>E274</f>
        <v>499.36974789916007</v>
      </c>
      <c r="D300" s="28">
        <f>E278</f>
        <v>-500.63025210083993</v>
      </c>
      <c r="E300" s="28">
        <f>E282</f>
        <v>175.63025210084049</v>
      </c>
      <c r="F300" s="28">
        <f>E286</f>
        <v>100</v>
      </c>
      <c r="G300" s="28">
        <f>E290</f>
        <v>-1.4210854715202004E-12</v>
      </c>
    </row>
    <row r="301" spans="1:7" ht="15.75" x14ac:dyDescent="0.25">
      <c r="A301" s="27">
        <f t="shared" si="92"/>
        <v>5</v>
      </c>
      <c r="B301" s="28">
        <f>B271</f>
        <v>820.37815126050418</v>
      </c>
      <c r="C301" s="28">
        <f>B275</f>
        <v>-452.31092436974791</v>
      </c>
      <c r="D301" s="28">
        <f>B279</f>
        <v>-377.31092436974734</v>
      </c>
      <c r="E301" s="28">
        <f>B283</f>
        <v>109.24369747899192</v>
      </c>
      <c r="F301" s="28">
        <f>B287</f>
        <v>100</v>
      </c>
      <c r="G301" s="28">
        <f>B291</f>
        <v>-8.5265128291212022E-13</v>
      </c>
    </row>
    <row r="302" spans="1:7" ht="15.75" x14ac:dyDescent="0.25">
      <c r="A302" s="27">
        <f t="shared" si="92"/>
        <v>6</v>
      </c>
      <c r="B302" s="28">
        <f>C271</f>
        <v>452.31092436974791</v>
      </c>
      <c r="C302" s="28">
        <f>C275</f>
        <v>-193.2773109243692</v>
      </c>
      <c r="D302" s="28">
        <f>C279</f>
        <v>-352.31092436974762</v>
      </c>
      <c r="E302" s="28">
        <f>C283</f>
        <v>193.27731092437006</v>
      </c>
      <c r="F302" s="28">
        <f>C287</f>
        <v>100</v>
      </c>
      <c r="G302" s="28">
        <f>C291</f>
        <v>-1.1368683772161603E-12</v>
      </c>
    </row>
    <row r="303" spans="1:7" ht="15.75" x14ac:dyDescent="0.25">
      <c r="A303" s="27">
        <f t="shared" si="92"/>
        <v>7</v>
      </c>
      <c r="B303" s="28">
        <f>D271</f>
        <v>193.2773109243692</v>
      </c>
      <c r="C303" s="28">
        <f>D275</f>
        <v>-18.27731092437034</v>
      </c>
      <c r="D303" s="28">
        <f>D279</f>
        <v>-268.27731092437006</v>
      </c>
      <c r="E303" s="28">
        <f>D283</f>
        <v>193.2773109243692</v>
      </c>
      <c r="F303" s="28">
        <f>D286</f>
        <v>100</v>
      </c>
      <c r="G303" s="28">
        <f>D291</f>
        <v>1.9895196601282805E-12</v>
      </c>
    </row>
    <row r="304" spans="1:7" ht="15.75" x14ac:dyDescent="0.25">
      <c r="A304" s="27">
        <f t="shared" si="92"/>
        <v>8</v>
      </c>
      <c r="B304" s="28">
        <f>E271</f>
        <v>18.27731092437034</v>
      </c>
      <c r="C304" s="28">
        <f>E275</f>
        <v>148.10924369747909</v>
      </c>
      <c r="D304" s="28">
        <f>E279</f>
        <v>-175.63025210084049</v>
      </c>
      <c r="E304" s="28">
        <f>E283</f>
        <v>109.24369747899163</v>
      </c>
      <c r="F304" s="28">
        <f>E287</f>
        <v>100</v>
      </c>
      <c r="G304" s="28">
        <f>E291</f>
        <v>-5.6843418860808015E-13</v>
      </c>
    </row>
    <row r="305" spans="1:7" ht="15.75" x14ac:dyDescent="0.25">
      <c r="A305" s="27">
        <f t="shared" si="92"/>
        <v>9</v>
      </c>
      <c r="B305" s="28">
        <f>B272</f>
        <v>601.89075630252034</v>
      </c>
      <c r="C305" s="28">
        <f>B276</f>
        <v>-368.27731092436977</v>
      </c>
      <c r="D305" s="28">
        <f>B280</f>
        <v>-109.24369747899192</v>
      </c>
      <c r="E305" s="28">
        <f>B284</f>
        <v>-24.369747899160075</v>
      </c>
      <c r="F305" s="28">
        <f>B288</f>
        <v>100</v>
      </c>
      <c r="G305" s="28">
        <f>B292</f>
        <v>1.4210854715202004E-12</v>
      </c>
    </row>
    <row r="306" spans="1:7" ht="15.75" x14ac:dyDescent="0.25">
      <c r="A306" s="27">
        <f t="shared" si="92"/>
        <v>10</v>
      </c>
      <c r="B306" s="28">
        <f>C272</f>
        <v>368.27731092436977</v>
      </c>
      <c r="C306" s="28">
        <f>C276</f>
        <v>-193.27731092437006</v>
      </c>
      <c r="D306" s="28">
        <f>C280</f>
        <v>-193.27731092437006</v>
      </c>
      <c r="E306" s="28">
        <f>C284</f>
        <v>118.2773109243692</v>
      </c>
      <c r="F306" s="28">
        <f>C288</f>
        <v>100</v>
      </c>
      <c r="G306" s="28">
        <f>C292</f>
        <v>1.1368683772161603E-12</v>
      </c>
    </row>
    <row r="307" spans="1:7" ht="15.75" x14ac:dyDescent="0.25">
      <c r="A307" s="27">
        <f>A306+1</f>
        <v>11</v>
      </c>
      <c r="B307" s="28">
        <f>D272</f>
        <v>193.27731092437006</v>
      </c>
      <c r="C307" s="28">
        <f>D276</f>
        <v>-102.31092436974791</v>
      </c>
      <c r="D307" s="28">
        <f>D280</f>
        <v>-193.2773109243692</v>
      </c>
      <c r="E307" s="28">
        <f>D284</f>
        <v>202.31092436974762</v>
      </c>
      <c r="F307" s="28">
        <f>D288</f>
        <v>100</v>
      </c>
      <c r="G307" s="28">
        <f>D292</f>
        <v>-5.6843418860808015E-13</v>
      </c>
    </row>
    <row r="308" spans="1:7" ht="15.75" x14ac:dyDescent="0.25">
      <c r="A308" s="27">
        <f t="shared" si="92"/>
        <v>12</v>
      </c>
      <c r="B308" s="28">
        <f>E272</f>
        <v>102.31092436974791</v>
      </c>
      <c r="C308" s="28">
        <f>E276</f>
        <v>-70.378151260504183</v>
      </c>
      <c r="D308" s="28">
        <f>E280</f>
        <v>-109.24369747899163</v>
      </c>
      <c r="E308" s="28">
        <f>E284</f>
        <v>177.31092436974819</v>
      </c>
      <c r="F308" s="28">
        <f>E288</f>
        <v>100</v>
      </c>
      <c r="G308" s="28">
        <f>E292</f>
        <v>-2.8421709430404007E-13</v>
      </c>
    </row>
    <row r="309" spans="1:7" ht="15.75" x14ac:dyDescent="0.25">
      <c r="A309" s="27">
        <f t="shared" si="92"/>
        <v>13</v>
      </c>
      <c r="B309" s="28">
        <f>B273</f>
        <v>650.63025210084049</v>
      </c>
      <c r="C309" s="28">
        <f>B277</f>
        <v>-225.63025210084049</v>
      </c>
      <c r="D309" s="28">
        <f>B281</f>
        <v>24.369747899160075</v>
      </c>
      <c r="E309" s="28">
        <f>B285</f>
        <v>-349.36974789915951</v>
      </c>
      <c r="F309" s="28">
        <f>B289</f>
        <v>100</v>
      </c>
      <c r="G309" s="28">
        <f>B293</f>
        <v>-5.6843418860808015E-13</v>
      </c>
    </row>
    <row r="310" spans="1:7" ht="15.75" x14ac:dyDescent="0.25">
      <c r="A310" s="27">
        <f t="shared" si="92"/>
        <v>14</v>
      </c>
      <c r="B310" s="28">
        <f>C273</f>
        <v>225.63025210084049</v>
      </c>
      <c r="C310" s="28">
        <f>C277</f>
        <v>-109.24369747899163</v>
      </c>
      <c r="D310" s="28">
        <f>C281</f>
        <v>-118.2773109243692</v>
      </c>
      <c r="E310" s="28">
        <f>C285</f>
        <v>101.89075630252148</v>
      </c>
      <c r="F310" s="28">
        <f>C289</f>
        <v>100</v>
      </c>
      <c r="G310" s="28">
        <f>C293</f>
        <v>-1.1368683772161603E-12</v>
      </c>
    </row>
    <row r="311" spans="1:7" ht="15.75" x14ac:dyDescent="0.25">
      <c r="A311" s="27">
        <f>A310+1</f>
        <v>15</v>
      </c>
      <c r="B311" s="28">
        <f>D273</f>
        <v>109.24369747899163</v>
      </c>
      <c r="C311" s="28">
        <f>D277</f>
        <v>-127.31092436974734</v>
      </c>
      <c r="D311" s="28">
        <f>D281</f>
        <v>-202.31092436974762</v>
      </c>
      <c r="E311" s="28">
        <f>D285</f>
        <v>320.37815126050475</v>
      </c>
      <c r="F311" s="28">
        <f>D289</f>
        <v>100</v>
      </c>
      <c r="G311" s="28">
        <f>D293</f>
        <v>-1.4210854715202004E-12</v>
      </c>
    </row>
    <row r="312" spans="1:7" ht="15.75" x14ac:dyDescent="0.25">
      <c r="A312" s="27">
        <f t="shared" si="92"/>
        <v>16</v>
      </c>
      <c r="B312" s="28">
        <f>E273</f>
        <v>127.31092436974734</v>
      </c>
      <c r="C312" s="28">
        <f>E277</f>
        <v>-425.00000000000057</v>
      </c>
      <c r="D312" s="28">
        <f>E281</f>
        <v>-177.31092436974819</v>
      </c>
      <c r="E312" s="28">
        <f>E285</f>
        <v>574.99999999999943</v>
      </c>
      <c r="F312" s="28">
        <f>E289</f>
        <v>100</v>
      </c>
      <c r="G312" s="28">
        <f>E293</f>
        <v>1.9895196601282805E-12</v>
      </c>
    </row>
    <row r="314" spans="1:7" ht="15.75" x14ac:dyDescent="0.25">
      <c r="A314" s="40" t="s">
        <v>89</v>
      </c>
      <c r="B314" s="40"/>
    </row>
    <row r="315" spans="1:7" x14ac:dyDescent="0.2">
      <c r="A315" s="30" t="s">
        <v>82</v>
      </c>
      <c r="B315" s="29">
        <f>SUM(D297:D300)</f>
        <v>-2847.8991596638671</v>
      </c>
    </row>
    <row r="316" spans="1:7" x14ac:dyDescent="0.2">
      <c r="A316" s="30" t="s">
        <v>85</v>
      </c>
      <c r="B316" s="29">
        <f>SUM(E309:E312)</f>
        <v>647.89915966386616</v>
      </c>
    </row>
    <row r="317" spans="1:7" x14ac:dyDescent="0.2">
      <c r="A317" s="30" t="s">
        <v>83</v>
      </c>
      <c r="B317" s="29">
        <f>SUM(B297,B301,B305,B309)</f>
        <v>3647.8991596638639</v>
      </c>
    </row>
    <row r="318" spans="1:7" x14ac:dyDescent="0.2">
      <c r="A318" s="30" t="s">
        <v>84</v>
      </c>
      <c r="B318" s="29">
        <f>SUM(C300,C304,C308,C312)</f>
        <v>152.10084033613441</v>
      </c>
    </row>
    <row r="319" spans="1:7" x14ac:dyDescent="0.2">
      <c r="A319" s="30" t="s">
        <v>86</v>
      </c>
      <c r="B319" s="29">
        <f>SUM(B315:B318)</f>
        <v>1599.9999999999973</v>
      </c>
    </row>
    <row r="320" spans="1:7" x14ac:dyDescent="0.2">
      <c r="A320" s="30" t="s">
        <v>87</v>
      </c>
      <c r="B320" s="29">
        <f>SUM(F297:F312)</f>
        <v>1600</v>
      </c>
    </row>
    <row r="321" spans="1:2" x14ac:dyDescent="0.2">
      <c r="A321" s="30" t="s">
        <v>75</v>
      </c>
      <c r="B321" s="29">
        <f>B319-B320</f>
        <v>-2.7284841053187847E-12</v>
      </c>
    </row>
  </sheetData>
  <mergeCells count="12">
    <mergeCell ref="A314:B314"/>
    <mergeCell ref="A14:F14"/>
    <mergeCell ref="A3:B3"/>
    <mergeCell ref="A16:F16"/>
    <mergeCell ref="A80:E80"/>
    <mergeCell ref="A1:F1"/>
    <mergeCell ref="A295:G295"/>
    <mergeCell ref="A126:E126"/>
    <mergeCell ref="A134:E134"/>
    <mergeCell ref="A169:E169"/>
    <mergeCell ref="A204:E204"/>
    <mergeCell ref="A221:E221"/>
  </mergeCells>
  <pageMargins left="0.7" right="0.7" top="0.75" bottom="0.75" header="0.3" footer="0.3"/>
  <pageSetup paperSize="9" orientation="portrait" r:id="rId1"/>
  <ignoredErrors>
    <ignoredError sqref="B262:D26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Calculations</vt:lpstr>
      <vt:lpstr>cellAreaX</vt:lpstr>
      <vt:lpstr>cellAreaY</vt:lpstr>
      <vt:lpstr>cellLength</vt:lpstr>
      <vt:lpstr>cellVolume</vt:lpstr>
      <vt:lpstr>cellWidth</vt:lpstr>
      <vt:lpstr>heatSourcePerUnitVolume</vt:lpstr>
      <vt:lpstr>plateLength</vt:lpstr>
      <vt:lpstr>plateThickness</vt:lpstr>
      <vt:lpstr>plateWidth</vt:lpstr>
      <vt:lpstr>temperatureBottom</vt:lpstr>
      <vt:lpstr>temperatureLeft</vt:lpstr>
      <vt:lpstr>temperatureRight</vt:lpstr>
      <vt:lpstr>temperatureTop</vt:lpstr>
      <vt:lpstr>thermalConductivity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2019-08-05T07:06:46Z</dcterms:created>
  <dcterms:modified xsi:type="dcterms:W3CDTF">2019-09-07T18:55:06Z</dcterms:modified>
</cp:coreProperties>
</file>