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411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20" i="1" l="1"/>
  <c r="I19" i="1"/>
  <c r="I15" i="1"/>
  <c r="I16" i="1"/>
  <c r="I17" i="1"/>
  <c r="I18" i="1"/>
  <c r="I14" i="1"/>
  <c r="I4" i="1"/>
  <c r="I5" i="1"/>
  <c r="I6" i="1"/>
  <c r="I7" i="1"/>
  <c r="I3" i="1"/>
  <c r="H20" i="1" l="1"/>
  <c r="H19" i="1"/>
  <c r="H15" i="1"/>
  <c r="H16" i="1"/>
  <c r="H17" i="1"/>
  <c r="H18" i="1"/>
  <c r="H14" i="1"/>
  <c r="H9" i="1"/>
  <c r="H8" i="1"/>
  <c r="H4" i="1"/>
  <c r="H5" i="1"/>
  <c r="H6" i="1"/>
  <c r="H7" i="1"/>
  <c r="H3" i="1"/>
  <c r="G15" i="1" l="1"/>
  <c r="G16" i="1"/>
  <c r="G17" i="1"/>
  <c r="G18" i="1"/>
  <c r="G14" i="1"/>
  <c r="F15" i="1"/>
  <c r="F16" i="1"/>
  <c r="F17" i="1"/>
  <c r="F18" i="1"/>
  <c r="F14" i="1"/>
  <c r="G4" i="1"/>
  <c r="G5" i="1"/>
  <c r="G6" i="1"/>
  <c r="G7" i="1"/>
  <c r="G3" i="1"/>
  <c r="F4" i="1"/>
  <c r="F5" i="1"/>
  <c r="F6" i="1"/>
  <c r="F7" i="1"/>
  <c r="F3" i="1"/>
  <c r="F20" i="1" l="1"/>
  <c r="G20" i="1"/>
  <c r="F19" i="1"/>
  <c r="G19" i="1"/>
  <c r="G9" i="1"/>
  <c r="G8" i="1"/>
  <c r="F9" i="1"/>
  <c r="F8" i="1"/>
  <c r="E15" i="1" l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  <c r="B15" i="1"/>
  <c r="B16" i="1"/>
  <c r="B17" i="1"/>
  <c r="B18" i="1"/>
  <c r="B14" i="1"/>
  <c r="E4" i="1"/>
  <c r="E5" i="1"/>
  <c r="E6" i="1"/>
  <c r="E7" i="1"/>
  <c r="E3" i="1"/>
  <c r="D4" i="1"/>
  <c r="D5" i="1"/>
  <c r="D6" i="1"/>
  <c r="D7" i="1"/>
  <c r="D3" i="1"/>
  <c r="D8" i="1" s="1"/>
  <c r="B4" i="1"/>
  <c r="B5" i="1"/>
  <c r="B6" i="1"/>
  <c r="B7" i="1"/>
  <c r="B3" i="1"/>
  <c r="C4" i="1"/>
  <c r="C5" i="1"/>
  <c r="C6" i="1"/>
  <c r="C7" i="1"/>
  <c r="C3" i="1"/>
  <c r="C9" i="1" l="1"/>
  <c r="B9" i="1"/>
  <c r="D20" i="1"/>
  <c r="E8" i="1"/>
  <c r="E9" i="1"/>
  <c r="C20" i="1"/>
  <c r="E20" i="1"/>
  <c r="C8" i="1"/>
  <c r="D9" i="1"/>
  <c r="B8" i="1"/>
  <c r="B20" i="1"/>
  <c r="D19" i="1"/>
  <c r="E19" i="1"/>
  <c r="B19" i="1"/>
  <c r="C19" i="1"/>
</calcChain>
</file>

<file path=xl/sharedStrings.xml><?xml version="1.0" encoding="utf-8"?>
<sst xmlns="http://schemas.openxmlformats.org/spreadsheetml/2006/main" count="43" uniqueCount="24">
  <si>
    <t>Fold 1</t>
  </si>
  <si>
    <t>Fold 2</t>
  </si>
  <si>
    <t>Fold 3</t>
  </si>
  <si>
    <t>Fold 4</t>
  </si>
  <si>
    <t>Fold 5</t>
  </si>
  <si>
    <t>TP</t>
  </si>
  <si>
    <t>TN</t>
  </si>
  <si>
    <t>FP</t>
  </si>
  <si>
    <t>FN</t>
  </si>
  <si>
    <t>Acc</t>
  </si>
  <si>
    <t>Ortalama</t>
  </si>
  <si>
    <t>Standart Sapma</t>
  </si>
  <si>
    <t>IFCM + DeepMaizeNet</t>
  </si>
  <si>
    <t>DeepMaizeNet</t>
  </si>
  <si>
    <t>F1-Scr</t>
  </si>
  <si>
    <t>Se</t>
  </si>
  <si>
    <t>Sp</t>
  </si>
  <si>
    <t>Auc</t>
  </si>
  <si>
    <t>Pre</t>
  </si>
  <si>
    <t>NTD</t>
  </si>
  <si>
    <t>MCC</t>
  </si>
  <si>
    <t>PC</t>
  </si>
  <si>
    <t>MPC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</si>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</sst>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left"/>
    </xf>
    <xf numFmtId="3" fontId="2" fillId="0" borderId="1" xfId="0" applyNumberFormat="1" applyFont="1" applyBorder="1" applyAlignment="1">
      <alignment horizontal="justify" vertical="center" wrapText="1"/>
    </xf>
    <xf numFmtId="3" fontId="2" fillId="0" borderId="2" xfId="0" applyNumberFormat="1" applyFont="1" applyBorder="1" applyAlignment="1">
      <alignment horizontal="justify" vertical="center" wrapText="1"/>
    </xf>
    <xf numFmtId="3" fontId="3" fillId="0" borderId="3" xfId="0" applyNumberFormat="1" applyFont="1" applyBorder="1" applyAlignment="1">
      <alignment horizontal="justify" vertical="center" wrapText="1"/>
    </xf>
    <xf numFmtId="3" fontId="2" fillId="0" borderId="4" xfId="0" applyNumberFormat="1" applyFont="1" applyBorder="1" applyAlignment="1">
      <alignment horizontal="justify" vertical="center" wrapText="1"/>
    </xf>
    <xf numFmtId="3" fontId="3" fillId="0" borderId="5" xfId="0" applyNumberFormat="1" applyFont="1" applyBorder="1" applyAlignment="1">
      <alignment horizontal="justify" vertical="center" wrapText="1"/>
    </xf>
    <xf numFmtId="3" fontId="2" fillId="0" borderId="6" xfId="0" applyNumberFormat="1" applyFont="1" applyBorder="1" applyAlignment="1">
      <alignment horizontal="justify" vertical="center" wrapText="1"/>
    </xf>
    <xf numFmtId="0" fontId="2" fillId="0" borderId="2" xfId="0" applyNumberFormat="1" applyFont="1" applyBorder="1" applyAlignment="1">
      <alignment horizontal="justify" vertical="center" wrapText="1"/>
    </xf>
    <xf numFmtId="0" fontId="2" fillId="0" borderId="4" xfId="0" applyNumberFormat="1" applyFont="1" applyBorder="1" applyAlignment="1">
      <alignment horizontal="justify" vertical="center" wrapText="1"/>
    </xf>
    <xf numFmtId="0" fontId="2" fillId="0" borderId="6" xfId="0" applyNumberFormat="1" applyFont="1" applyBorder="1" applyAlignment="1">
      <alignment horizontal="justify" vertical="center"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X12" sqref="X12"/>
    </sheetView>
  </sheetViews>
  <sheetFormatPr defaultRowHeight="15" x14ac:dyDescent="0.25"/>
  <cols>
    <col min="1" max="1" width="14.85546875" bestFit="1" customWidth="1"/>
    <col min="2" max="2" width="5.5703125" bestFit="1" customWidth="1"/>
    <col min="3" max="3" width="6.28515625" bestFit="1" customWidth="1"/>
    <col min="4" max="7" width="5.5703125" bestFit="1" customWidth="1"/>
    <col min="8" max="8" width="5.5703125" customWidth="1"/>
    <col min="9" max="9" width="5.140625" bestFit="1" customWidth="1"/>
    <col min="20" max="20" width="11.85546875" bestFit="1" customWidth="1"/>
  </cols>
  <sheetData>
    <row r="1" spans="1:20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</row>
    <row r="2" spans="1:20" ht="15.75" thickBot="1" x14ac:dyDescent="0.3">
      <c r="B2" s="1" t="s">
        <v>9</v>
      </c>
      <c r="C2" s="1" t="s">
        <v>14</v>
      </c>
      <c r="D2" s="1" t="s">
        <v>15</v>
      </c>
      <c r="E2" s="1" t="s">
        <v>16</v>
      </c>
      <c r="F2" s="1" t="s">
        <v>18</v>
      </c>
      <c r="G2" s="1" t="s">
        <v>17</v>
      </c>
      <c r="H2" s="1" t="s">
        <v>19</v>
      </c>
      <c r="I2" s="1" t="s">
        <v>20</v>
      </c>
      <c r="J2" s="2" t="s">
        <v>5</v>
      </c>
      <c r="K2" s="2" t="s">
        <v>7</v>
      </c>
      <c r="L2" s="2" t="s">
        <v>6</v>
      </c>
      <c r="M2" s="2" t="s">
        <v>8</v>
      </c>
      <c r="R2" t="s">
        <v>21</v>
      </c>
      <c r="S2" t="s">
        <v>22</v>
      </c>
      <c r="T2" t="s">
        <v>23</v>
      </c>
    </row>
    <row r="3" spans="1:20" x14ac:dyDescent="0.25">
      <c r="A3" s="1" t="s">
        <v>0</v>
      </c>
      <c r="B3" s="4">
        <f>100*(J3+L3)/SUM(J3:M3)</f>
        <v>83.166666666666671</v>
      </c>
      <c r="C3" s="4">
        <f>100*(2*J3)/(2*J3+K3+M3)</f>
        <v>86.068965517241381</v>
      </c>
      <c r="D3" s="4">
        <f>100*J3/(J3+M3)</f>
        <v>84.097035040431265</v>
      </c>
      <c r="E3" s="4">
        <f>100*L3/(L3+K3)</f>
        <v>81.659388646288207</v>
      </c>
      <c r="F3" s="14">
        <f>100*J3/(J3+K3)</f>
        <v>88.13559322033899</v>
      </c>
      <c r="G3" s="14">
        <f>100*1/2*((J3/(J3+M3))+(L3/(L3+K3)))</f>
        <v>82.878211843359736</v>
      </c>
      <c r="H3" s="14">
        <f>L3/(L3+M3)</f>
        <v>0.76016260162601623</v>
      </c>
      <c r="I3" s="14">
        <f>((J3*L3)-(K3*M3))/SQRT((J3+K3)*(J3+M3)*(L3+K3)*(L3+M3))</f>
        <v>0.6494918360793267</v>
      </c>
      <c r="J3" s="3">
        <v>312</v>
      </c>
      <c r="K3" s="3">
        <v>42</v>
      </c>
      <c r="L3" s="3">
        <v>187</v>
      </c>
      <c r="M3" s="3">
        <v>59</v>
      </c>
      <c r="R3" s="5">
        <v>453603</v>
      </c>
      <c r="S3" s="6">
        <v>680412</v>
      </c>
      <c r="T3" s="11">
        <v>1.18618286E+17</v>
      </c>
    </row>
    <row r="4" spans="1:20" x14ac:dyDescent="0.25">
      <c r="A4" s="1" t="s">
        <v>1</v>
      </c>
      <c r="B4" s="4">
        <f>100*(J4+L4)/SUM(J4:M4)</f>
        <v>80.5</v>
      </c>
      <c r="C4" s="4">
        <f>100*(2*J4)/(2*J4+K4+M4)</f>
        <v>84.503311258278146</v>
      </c>
      <c r="D4" s="4">
        <f>100*J4/(J4+M4)</f>
        <v>79.551122194513709</v>
      </c>
      <c r="E4" s="4">
        <f>100*L4/(L4+K4)</f>
        <v>82.412060301507537</v>
      </c>
      <c r="F4" s="14">
        <f t="shared" ref="F4:F7" si="0">100*J4/(J4+K4)</f>
        <v>90.112994350282491</v>
      </c>
      <c r="G4" s="14">
        <f t="shared" ref="G4:G7" si="1">100*1/2*((J4/(J4+M4))+(L4/(L4+K4)))</f>
        <v>80.981591248010631</v>
      </c>
      <c r="H4" s="14">
        <f t="shared" ref="H4:H7" si="2">L4/(L4+M4)</f>
        <v>0.66666666666666663</v>
      </c>
      <c r="I4" s="14">
        <f t="shared" ref="I4:I7" si="3">((J4*L4)-(K4*M4))/SQRT((J4+K4)*(J4+M4)*(L4+K4)*(L4+M4))</f>
        <v>0.59314825277121441</v>
      </c>
      <c r="J4" s="3">
        <v>319</v>
      </c>
      <c r="K4" s="3">
        <v>35</v>
      </c>
      <c r="L4" s="3">
        <v>164</v>
      </c>
      <c r="M4" s="3">
        <v>82</v>
      </c>
      <c r="R4" s="7">
        <v>357151</v>
      </c>
      <c r="S4" s="8">
        <v>476210</v>
      </c>
      <c r="T4" s="12">
        <v>3.02021608E+18</v>
      </c>
    </row>
    <row r="5" spans="1:20" x14ac:dyDescent="0.25">
      <c r="A5" s="1" t="s">
        <v>2</v>
      </c>
      <c r="B5" s="4">
        <f>100*(J5+L5)/SUM(J5:M5)</f>
        <v>82.666666666666671</v>
      </c>
      <c r="C5" s="4">
        <f>100*(2*J5)/(2*J5+K5+M5)</f>
        <v>84.242424242424249</v>
      </c>
      <c r="D5" s="4">
        <f>100*J5/(J5+M5)</f>
        <v>90.849673202614383</v>
      </c>
      <c r="E5" s="4">
        <f>100*L5/(L5+K5)</f>
        <v>74.149659863945573</v>
      </c>
      <c r="F5" s="14">
        <f t="shared" si="0"/>
        <v>78.531073446327682</v>
      </c>
      <c r="G5" s="14">
        <f t="shared" si="1"/>
        <v>82.499666533279978</v>
      </c>
      <c r="H5" s="14">
        <f t="shared" si="2"/>
        <v>0.88617886178861793</v>
      </c>
      <c r="I5" s="14">
        <f t="shared" si="3"/>
        <v>0.66065403894554953</v>
      </c>
      <c r="J5" s="3">
        <v>278</v>
      </c>
      <c r="K5" s="3">
        <v>76</v>
      </c>
      <c r="L5" s="3">
        <v>218</v>
      </c>
      <c r="M5" s="3">
        <v>28</v>
      </c>
      <c r="R5" s="7">
        <v>280230</v>
      </c>
      <c r="S5" s="8">
        <v>350295</v>
      </c>
      <c r="T5" s="12">
        <v>3.32895666E+19</v>
      </c>
    </row>
    <row r="6" spans="1:20" x14ac:dyDescent="0.25">
      <c r="A6" s="1" t="s">
        <v>3</v>
      </c>
      <c r="B6" s="4">
        <f>100*(J6+L6)/SUM(J6:M6)</f>
        <v>85.5</v>
      </c>
      <c r="C6" s="4">
        <f>100*(2*J6)/(2*J6+K6+M6)</f>
        <v>87.26207906295754</v>
      </c>
      <c r="D6" s="4">
        <f>100*J6/(J6+M6)</f>
        <v>90.577507598784194</v>
      </c>
      <c r="E6" s="4">
        <f>100*L6/(L6+K6)</f>
        <v>79.335793357933582</v>
      </c>
      <c r="F6" s="14">
        <f t="shared" si="0"/>
        <v>84.180790960451972</v>
      </c>
      <c r="G6" s="14">
        <f t="shared" si="1"/>
        <v>84.956650478358881</v>
      </c>
      <c r="H6" s="14">
        <f t="shared" si="2"/>
        <v>0.87398373983739841</v>
      </c>
      <c r="I6" s="14">
        <f t="shared" si="3"/>
        <v>0.7074132951092893</v>
      </c>
      <c r="J6" s="3">
        <v>298</v>
      </c>
      <c r="K6" s="3">
        <v>56</v>
      </c>
      <c r="L6" s="3">
        <v>215</v>
      </c>
      <c r="M6" s="3">
        <v>31</v>
      </c>
      <c r="R6" s="7">
        <v>232241</v>
      </c>
      <c r="S6" s="8">
        <v>278697</v>
      </c>
      <c r="T6" s="12">
        <v>6.3900184999999996E+19</v>
      </c>
    </row>
    <row r="7" spans="1:20" x14ac:dyDescent="0.25">
      <c r="A7" s="1" t="s">
        <v>4</v>
      </c>
      <c r="B7" s="4">
        <f>100*(J7+L7)/SUM(J7:M7)</f>
        <v>76.166666666666671</v>
      </c>
      <c r="C7" s="4">
        <f>100*(2*J7)/(2*J7+K7+M7)</f>
        <v>76.972624798711749</v>
      </c>
      <c r="D7" s="4">
        <f>100*J7/(J7+M7)</f>
        <v>89.513108614232209</v>
      </c>
      <c r="E7" s="4">
        <f>100*L7/(L7+K7)</f>
        <v>65.465465465465471</v>
      </c>
      <c r="F7" s="14">
        <f t="shared" si="0"/>
        <v>67.514124293785315</v>
      </c>
      <c r="G7" s="14">
        <f t="shared" si="1"/>
        <v>77.489287039848833</v>
      </c>
      <c r="H7" s="14">
        <f t="shared" si="2"/>
        <v>0.88617886178861793</v>
      </c>
      <c r="I7" s="14">
        <f t="shared" si="3"/>
        <v>0.55552298746431672</v>
      </c>
      <c r="J7" s="3">
        <v>239</v>
      </c>
      <c r="K7" s="3">
        <v>115</v>
      </c>
      <c r="L7" s="3">
        <v>218</v>
      </c>
      <c r="M7" s="3">
        <v>28</v>
      </c>
      <c r="R7" s="7">
        <v>187952</v>
      </c>
      <c r="S7" s="8">
        <v>219286</v>
      </c>
      <c r="T7" s="12">
        <v>9.9963345800000006E+20</v>
      </c>
    </row>
    <row r="8" spans="1:20" x14ac:dyDescent="0.25">
      <c r="A8" s="1" t="s">
        <v>10</v>
      </c>
      <c r="B8" s="4">
        <f>AVERAGE(B3:B7)</f>
        <v>81.600000000000009</v>
      </c>
      <c r="C8" s="4">
        <f>AVERAGE(C3:C7)</f>
        <v>83.80988097592261</v>
      </c>
      <c r="D8" s="4">
        <f>AVERAGE(D3:D7)</f>
        <v>86.917689330115152</v>
      </c>
      <c r="E8" s="4">
        <f>AVERAGE(E3:E7)</f>
        <v>76.604473527028077</v>
      </c>
      <c r="F8" s="4">
        <f t="shared" ref="F8:I8" si="4">AVERAGE(F3:F7)</f>
        <v>81.694915254237287</v>
      </c>
      <c r="G8" s="4">
        <f t="shared" si="4"/>
        <v>81.7610814285716</v>
      </c>
      <c r="H8" s="4">
        <f t="shared" si="4"/>
        <v>0.81463414634146347</v>
      </c>
      <c r="I8" s="4">
        <f t="shared" si="4"/>
        <v>0.63324608207393929</v>
      </c>
      <c r="R8" s="7">
        <v>163414</v>
      </c>
      <c r="S8" s="8">
        <v>186768</v>
      </c>
      <c r="T8" s="12">
        <v>1.06514359E+19</v>
      </c>
    </row>
    <row r="9" spans="1:20" x14ac:dyDescent="0.25">
      <c r="A9" s="1" t="s">
        <v>11</v>
      </c>
      <c r="B9" s="4">
        <f>_xlfn.STDEV.S(B3:B7)</f>
        <v>3.5189960689567878</v>
      </c>
      <c r="C9" s="4">
        <f>_xlfn.STDEV.S(C3:C7)</f>
        <v>4.0136375603573349</v>
      </c>
      <c r="D9" s="4">
        <f>_xlfn.STDEV.S(D3:D7)</f>
        <v>4.9450321075519765</v>
      </c>
      <c r="E9" s="4">
        <f>_xlfn.STDEV.S(E3:E7)</f>
        <v>7.0150543429959313</v>
      </c>
      <c r="F9" s="4">
        <f t="shared" ref="F9:I9" si="5">_xlfn.STDEV.S(F3:F7)</f>
        <v>9.0778672275838375</v>
      </c>
      <c r="G9" s="4">
        <f t="shared" si="5"/>
        <v>2.7776330802328122</v>
      </c>
      <c r="H9" s="4">
        <f t="shared" si="5"/>
        <v>9.8261374774068044E-2</v>
      </c>
      <c r="I9" s="4">
        <f t="shared" si="5"/>
        <v>5.9507586623466349E-2</v>
      </c>
      <c r="R9" s="7">
        <v>147385</v>
      </c>
      <c r="S9" s="8">
        <v>165817</v>
      </c>
      <c r="T9" s="12">
        <v>1.59418103E+19</v>
      </c>
    </row>
    <row r="10" spans="1:20" ht="15.75" thickBot="1" x14ac:dyDescent="0.3">
      <c r="R10" s="9">
        <v>125310</v>
      </c>
      <c r="S10" s="10">
        <v>139243</v>
      </c>
      <c r="T10" s="13">
        <v>2.59253542E+19</v>
      </c>
    </row>
    <row r="12" spans="1:20" x14ac:dyDescent="0.25">
      <c r="A12" s="15" t="s">
        <v>13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20" x14ac:dyDescent="0.25">
      <c r="B13" s="1" t="s">
        <v>9</v>
      </c>
      <c r="C13" s="1" t="s">
        <v>14</v>
      </c>
      <c r="D13" s="1" t="s">
        <v>15</v>
      </c>
      <c r="E13" s="1" t="s">
        <v>16</v>
      </c>
      <c r="F13" s="1" t="s">
        <v>18</v>
      </c>
      <c r="G13" s="1" t="s">
        <v>17</v>
      </c>
      <c r="H13" s="1" t="s">
        <v>19</v>
      </c>
      <c r="I13" s="1" t="s">
        <v>20</v>
      </c>
      <c r="J13" s="2" t="s">
        <v>5</v>
      </c>
      <c r="K13" s="2" t="s">
        <v>7</v>
      </c>
      <c r="L13" s="2" t="s">
        <v>6</v>
      </c>
      <c r="M13" s="2" t="s">
        <v>8</v>
      </c>
    </row>
    <row r="14" spans="1:20" x14ac:dyDescent="0.25">
      <c r="A14" s="1" t="s">
        <v>0</v>
      </c>
      <c r="B14" s="4">
        <f>100*(J14+L14)/SUM(J14:M14)</f>
        <v>93.5</v>
      </c>
      <c r="C14" s="4">
        <f>100*(2*J14)/(2*J14+K14+M14)</f>
        <v>94.222222222222229</v>
      </c>
      <c r="D14" s="4">
        <f>100*J14/(J14+M14)</f>
        <v>99.065420560747668</v>
      </c>
      <c r="E14" s="4">
        <f>100*L14/(L14+K14)</f>
        <v>87.096774193548384</v>
      </c>
      <c r="F14" s="14">
        <f>100*J14/(J14+K14)</f>
        <v>89.830508474576277</v>
      </c>
      <c r="G14" s="14">
        <f>100*1/2*((J14/(J14+M14))+(L14/(L14+K14)))</f>
        <v>93.081097377148026</v>
      </c>
      <c r="H14" s="14">
        <f>L14/(L14+M14)</f>
        <v>0.98780487804878048</v>
      </c>
      <c r="I14" s="14">
        <f>((J14*L14)-(K14*M14))/SQRT((J14+K14)*(J14+M14)*(L14+K14)*(L14+M14))</f>
        <v>0.87378017365940186</v>
      </c>
      <c r="J14" s="3">
        <v>318</v>
      </c>
      <c r="K14" s="3">
        <v>36</v>
      </c>
      <c r="L14" s="3">
        <v>243</v>
      </c>
      <c r="M14" s="3">
        <v>3</v>
      </c>
    </row>
    <row r="15" spans="1:20" x14ac:dyDescent="0.25">
      <c r="A15" s="1" t="s">
        <v>1</v>
      </c>
      <c r="B15" s="4">
        <f>100*(J15+L15)/SUM(J15:M15)</f>
        <v>93.666666666666671</v>
      </c>
      <c r="C15" s="4">
        <f>100*(2*J15)/(2*J15+K15+M15)</f>
        <v>94.492753623188406</v>
      </c>
      <c r="D15" s="4">
        <f>100*J15/(J15+M15)</f>
        <v>97.023809523809518</v>
      </c>
      <c r="E15" s="4">
        <f>100*L15/(L15+K15)</f>
        <v>89.393939393939391</v>
      </c>
      <c r="F15" s="14">
        <f t="shared" ref="F15:F18" si="6">100*J15/(J15+K15)</f>
        <v>92.090395480225993</v>
      </c>
      <c r="G15" s="14">
        <f t="shared" ref="G15:G18" si="7">100*1/2*((J15/(J15+M15))+(L15/(L15+K15)))</f>
        <v>93.208874458874462</v>
      </c>
      <c r="H15" s="14">
        <f t="shared" ref="H15:H18" si="8">L15/(L15+M15)</f>
        <v>0.95934959349593496</v>
      </c>
      <c r="I15" s="14">
        <f t="shared" ref="I15:I18" si="9">((J15*L15)-(K15*M15))/SQRT((J15+K15)*(J15+M15)*(L15+K15)*(L15+M15))</f>
        <v>0.87217848013345844</v>
      </c>
      <c r="J15" s="3">
        <v>326</v>
      </c>
      <c r="K15" s="3">
        <v>28</v>
      </c>
      <c r="L15" s="3">
        <v>236</v>
      </c>
      <c r="M15" s="3">
        <v>10</v>
      </c>
    </row>
    <row r="16" spans="1:20" x14ac:dyDescent="0.25">
      <c r="A16" s="1" t="s">
        <v>2</v>
      </c>
      <c r="B16" s="4">
        <f>100*(J16+L16)/SUM(J16:M16)</f>
        <v>93.333333333333329</v>
      </c>
      <c r="C16" s="4">
        <f>100*(2*J16)/(2*J16+K16+M16)</f>
        <v>94.318181818181813</v>
      </c>
      <c r="D16" s="4">
        <f>100*J16/(J16+M16)</f>
        <v>94.857142857142861</v>
      </c>
      <c r="E16" s="4">
        <f>100*L16/(L16+K16)</f>
        <v>91.2</v>
      </c>
      <c r="F16" s="14">
        <f t="shared" si="6"/>
        <v>93.78531073446328</v>
      </c>
      <c r="G16" s="14">
        <f t="shared" si="7"/>
        <v>93.028571428571439</v>
      </c>
      <c r="H16" s="14">
        <f t="shared" si="8"/>
        <v>0.92682926829268297</v>
      </c>
      <c r="I16" s="14">
        <f t="shared" si="9"/>
        <v>0.862624453202401</v>
      </c>
      <c r="J16" s="3">
        <v>332</v>
      </c>
      <c r="K16" s="3">
        <v>22</v>
      </c>
      <c r="L16" s="3">
        <v>228</v>
      </c>
      <c r="M16" s="3">
        <v>18</v>
      </c>
    </row>
    <row r="17" spans="1:13" x14ac:dyDescent="0.25">
      <c r="A17" s="1" t="s">
        <v>3</v>
      </c>
      <c r="B17" s="4">
        <f>100*(J17+L17)/SUM(J17:M17)</f>
        <v>95</v>
      </c>
      <c r="C17" s="4">
        <f>100*(2*J17)/(2*J17+K17+M17)</f>
        <v>95.601173020527852</v>
      </c>
      <c r="D17" s="4">
        <f>100*J17/(J17+M17)</f>
        <v>99.390243902439025</v>
      </c>
      <c r="E17" s="4">
        <f>100*L17/(L17+K17)</f>
        <v>89.705882352941174</v>
      </c>
      <c r="F17" s="14">
        <f t="shared" si="6"/>
        <v>92.090395480225993</v>
      </c>
      <c r="G17" s="14">
        <f t="shared" si="7"/>
        <v>94.548063127690114</v>
      </c>
      <c r="H17" s="14">
        <f t="shared" si="8"/>
        <v>0.99186991869918695</v>
      </c>
      <c r="I17" s="14">
        <f t="shared" si="9"/>
        <v>0.90180162051361024</v>
      </c>
      <c r="J17" s="3">
        <v>326</v>
      </c>
      <c r="K17" s="3">
        <v>28</v>
      </c>
      <c r="L17" s="3">
        <v>244</v>
      </c>
      <c r="M17" s="3">
        <v>2</v>
      </c>
    </row>
    <row r="18" spans="1:13" x14ac:dyDescent="0.25">
      <c r="A18" s="1" t="s">
        <v>4</v>
      </c>
      <c r="B18" s="4">
        <f>100*(J18+L18)/SUM(J18:M18)</f>
        <v>95.166666666666671</v>
      </c>
      <c r="C18" s="4">
        <f>100*(2*J18)/(2*J18+K18+M18)</f>
        <v>95.898161244695899</v>
      </c>
      <c r="D18" s="4">
        <f>100*J18/(J18+M18)</f>
        <v>96.033994334277622</v>
      </c>
      <c r="E18" s="4">
        <f>100*L18/(L18+K18)</f>
        <v>93.927125506072869</v>
      </c>
      <c r="F18" s="14">
        <f t="shared" si="6"/>
        <v>95.762711864406782</v>
      </c>
      <c r="G18" s="14">
        <f t="shared" si="7"/>
        <v>94.980559920175239</v>
      </c>
      <c r="H18" s="14">
        <f t="shared" si="8"/>
        <v>0.94308943089430897</v>
      </c>
      <c r="I18" s="14">
        <f t="shared" si="9"/>
        <v>0.90016370430721593</v>
      </c>
      <c r="J18" s="3">
        <v>339</v>
      </c>
      <c r="K18" s="3">
        <v>15</v>
      </c>
      <c r="L18" s="3">
        <v>232</v>
      </c>
      <c r="M18" s="3">
        <v>14</v>
      </c>
    </row>
    <row r="19" spans="1:13" x14ac:dyDescent="0.25">
      <c r="A19" s="1" t="s">
        <v>10</v>
      </c>
      <c r="B19" s="4">
        <f>AVERAGE(B14:B18)</f>
        <v>94.13333333333334</v>
      </c>
      <c r="C19" s="4">
        <f>AVERAGE(C14:C18)</f>
        <v>94.906498385763228</v>
      </c>
      <c r="D19" s="4">
        <f>AVERAGE(D14:D18)</f>
        <v>97.274122235683336</v>
      </c>
      <c r="E19" s="4">
        <f>AVERAGE(E14:E18)</f>
        <v>90.264744289300353</v>
      </c>
      <c r="F19" s="4">
        <f t="shared" ref="F19:I19" si="10">AVERAGE(F14:F18)</f>
        <v>92.711864406779654</v>
      </c>
      <c r="G19" s="4">
        <f t="shared" si="10"/>
        <v>93.769433262491859</v>
      </c>
      <c r="H19" s="4">
        <f t="shared" si="10"/>
        <v>0.96178861788617875</v>
      </c>
      <c r="I19" s="4">
        <f t="shared" si="10"/>
        <v>0.8821096863632174</v>
      </c>
    </row>
    <row r="20" spans="1:13" x14ac:dyDescent="0.25">
      <c r="A20" s="1" t="s">
        <v>11</v>
      </c>
      <c r="B20" s="4">
        <f>_xlfn.STDEV.S(B14:B18)</f>
        <v>0.87717982446271969</v>
      </c>
      <c r="C20" s="4">
        <f>_xlfn.STDEV.S(C14:C18)</f>
        <v>0.78286382184437819</v>
      </c>
      <c r="D20" s="4">
        <f>_xlfn.STDEV.S(D14:D18)</f>
        <v>1.9448061329957558</v>
      </c>
      <c r="E20" s="4">
        <f>_xlfn.STDEV.S(E14:E18)</f>
        <v>2.51964292007017</v>
      </c>
      <c r="F20" s="4">
        <f t="shared" ref="F20:I20" si="11">_xlfn.STDEV.S(F14:F18)</f>
        <v>2.2098991204076763</v>
      </c>
      <c r="G20" s="4">
        <f t="shared" si="11"/>
        <v>0.9233093967158218</v>
      </c>
      <c r="H20" s="4">
        <f t="shared" si="11"/>
        <v>2.8104692711290385E-2</v>
      </c>
      <c r="I20" s="4">
        <f t="shared" si="11"/>
        <v>1.7758123386904058E-2</v>
      </c>
    </row>
  </sheetData>
  <mergeCells count="2">
    <mergeCell ref="A1:J1"/>
    <mergeCell ref="A12:J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2022-03-06T15:39:20Z</dcterms:created>
  <dcterms:modified xsi:type="dcterms:W3CDTF">2022-05-25T11:19:29Z</dcterms:modified>
</cp:coreProperties>
</file>