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45" documentId="8_{8D6B927D-3AE9-4107-9B67-D6563AA44E37}" xr6:coauthVersionLast="47" xr6:coauthVersionMax="47" xr10:uidLastSave="{6EA5F07B-522E-4115-939A-0F26BDD8125C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K7" i="2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<sst xmlns="http://schemas.openxmlformats.org/spreadsheetml/2006/main" count="53" uniqueCount="41">
  <si>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</si>
  <si>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</si>
  <si>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</si>
  <si>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</si>
  <si>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</si>
  <si>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</si>
  <si>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</si>
  <si>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</si>
  <si>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</si>
  <si>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</si>
  <si>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</si>
  <si>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</si>
  <si>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</si>
  <si>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</si>
  <si>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</si>
  <si>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</si>
  <si>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</si>
  <si>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</si>
  <si>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</si>
  <si>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</si>
  <si>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</si>
  <si>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for April 2022 for prj_celgene 30TB/2y (email with MP/DH)</t>
  </si>
  <si>
    <t>RE15897</t>
  </si>
  <si>
    <t>This is the K-Fin Account Code that is used to credit to the Research Facility Activity Code (negative figure)</t>
  </si>
  <si>
    <t>e-Research Storage for April 2022 for ins_cui 100TB/5y (email with MP/DH)</t>
  </si>
  <si>
    <t>AC12227</t>
  </si>
  <si>
    <t>e-Research Storage for April 2022 for qcgbf 5TB/3y (1237350)</t>
  </si>
  <si>
    <t>AC14454</t>
  </si>
  <si>
    <t>Check 1: Should equal total of requested recharges</t>
  </si>
  <si>
    <t>e-Research Storage for April 2022 for myometrial_rna 2TB/1y (01360825)</t>
  </si>
  <si>
    <t>RE15478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</si>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</sst>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B1" zoomScale="90" zoomScaleNormal="90" workbookViewId="0">
      <selection activeCell="E20" sqref="E20"/>
    </sheetView>
  </sheetViews>
  <sheetFormatPr defaultColWidth="10.875" defaultRowHeight="15.75"/>
  <cols>
    <col min="1" max="1" width="10.125" style="3" customWidth="1"/>
    <col min="2" max="2" width="88.125" style="3" bestFit="1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4" t="s">
        <v>0</v>
      </c>
      <c r="B1" s="44"/>
      <c r="C1" s="44"/>
      <c r="D1" s="44"/>
      <c r="E1" s="44"/>
      <c r="F1" s="44"/>
      <c r="G1" s="44"/>
      <c r="H1" s="4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7" t="s">
        <v>18</v>
      </c>
      <c r="K11" s="7"/>
    </row>
    <row r="12" spans="1:11">
      <c r="C12" s="3"/>
      <c r="D12" s="3"/>
      <c r="E12" s="3"/>
      <c r="G12" s="25"/>
      <c r="H12" s="4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2500</v>
      </c>
      <c r="D16" s="32">
        <v>4213</v>
      </c>
      <c r="E16" s="33" t="s">
        <v>22</v>
      </c>
      <c r="G16" s="28"/>
      <c r="H16" s="48" t="s">
        <v>23</v>
      </c>
      <c r="I16" s="7"/>
      <c r="J16" s="7"/>
      <c r="K16" s="7"/>
    </row>
    <row r="17" spans="2:12">
      <c r="B17" s="34" t="str">
        <f>B16</f>
        <v>e-Research Storage for April 2022 for prj_celgene 30TB/2y (email with MP/DH)</v>
      </c>
      <c r="C17" s="34">
        <f>-1*C16</f>
        <v>-2500</v>
      </c>
      <c r="D17" s="35">
        <v>4113</v>
      </c>
      <c r="E17" s="36" t="str">
        <f>$G$5</f>
        <v>AC123454</v>
      </c>
      <c r="G17" s="28"/>
      <c r="H17" s="48"/>
      <c r="I17" s="7"/>
      <c r="J17" s="7"/>
      <c r="K17" s="7"/>
    </row>
    <row r="18" spans="2:12">
      <c r="B18" s="43" t="s">
        <v>24</v>
      </c>
      <c r="C18" s="31">
        <v>25000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for April 2022 for ins_cui 100TB/5y (email with MP/DH)</v>
      </c>
      <c r="C19" s="34">
        <f t="shared" ref="C19" si="1">-1*C18</f>
        <v>-25000</v>
      </c>
      <c r="D19" s="35">
        <v>4113</v>
      </c>
      <c r="E19" s="36" t="str">
        <f>$G$5</f>
        <v>AC123454</v>
      </c>
      <c r="I19" s="7"/>
      <c r="J19" s="7"/>
      <c r="K19" s="7"/>
    </row>
    <row r="20" spans="2:12">
      <c r="B20" s="43" t="s">
        <v>26</v>
      </c>
      <c r="C20" s="31">
        <v>600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28200</v>
      </c>
      <c r="H20" s="3" t="s">
        <v>28</v>
      </c>
      <c r="I20" s="7"/>
      <c r="J20" s="7"/>
      <c r="K20" s="7"/>
    </row>
    <row r="21" spans="2:12" ht="16.5" thickBot="1">
      <c r="B21" s="34" t="str">
        <f>B20</f>
        <v>e-Research Storage for April 2022 for qcgbf 5TB/3y (1237350)</v>
      </c>
      <c r="C21" s="34">
        <f t="shared" ref="C21" si="2">-1*C20</f>
        <v>-600</v>
      </c>
      <c r="D21" s="35">
        <v>4113</v>
      </c>
      <c r="E21" s="36" t="str">
        <f>$G$5</f>
        <v>AC123454</v>
      </c>
    </row>
    <row r="22" spans="2:12" ht="15.95" customHeight="1" thickBot="1">
      <c r="B22" s="30" t="s">
        <v>29</v>
      </c>
      <c r="C22" s="31">
        <v>100</v>
      </c>
      <c r="D22" s="32">
        <v>4213</v>
      </c>
      <c r="E22" s="33" t="s">
        <v>30</v>
      </c>
      <c r="G22" s="37">
        <f>SUM(C16:C101)</f>
        <v>0</v>
      </c>
      <c r="H22" s="3" t="s">
        <v>31</v>
      </c>
    </row>
    <row r="23" spans="2:12">
      <c r="B23" s="34" t="str">
        <f t="shared" ref="B23" si="3">B22</f>
        <v>e-Research Storage for April 2022 for myometrial_rna 2TB/1y (01360825)</v>
      </c>
      <c r="C23" s="34">
        <f t="shared" ref="C23" si="4">-1*C22</f>
        <v>-100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9" t="s">
        <v>32</v>
      </c>
      <c r="H24" s="49"/>
      <c r="K24"/>
      <c r="L24"/>
    </row>
    <row r="25" spans="2:12">
      <c r="B25" s="34">
        <f t="shared" ref="B25" si="5">B24</f>
        <v>0</v>
      </c>
      <c r="C25" s="34">
        <f t="shared" ref="C25" si="6">-1*C24</f>
        <v>0</v>
      </c>
      <c r="D25" s="35">
        <v>4113</v>
      </c>
      <c r="E25" s="36" t="str">
        <f>$G$5</f>
        <v>AC123454</v>
      </c>
      <c r="G25" s="49"/>
      <c r="H25" s="49"/>
    </row>
    <row r="26" spans="2:12">
      <c r="B26" s="30"/>
      <c r="C26" s="31"/>
      <c r="D26" s="32">
        <v>4213</v>
      </c>
      <c r="E26" s="33"/>
      <c r="G26" s="49"/>
      <c r="H26" s="49"/>
    </row>
    <row r="27" spans="2:12">
      <c r="B27" s="34">
        <f t="shared" ref="B27" si="7">B26</f>
        <v>0</v>
      </c>
      <c r="C27" s="34">
        <f t="shared" ref="C27" si="8">-1*C26</f>
        <v>0</v>
      </c>
      <c r="D27" s="35">
        <v>4113</v>
      </c>
      <c r="E27" s="36" t="str">
        <f>$G$5</f>
        <v>AC123454</v>
      </c>
      <c r="G27" s="49"/>
      <c r="H27" s="49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9">B28</f>
        <v>0</v>
      </c>
      <c r="C29" s="34">
        <f t="shared" ref="C29" si="10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1">B30</f>
        <v>0</v>
      </c>
      <c r="C31" s="34">
        <f t="shared" ref="C31" si="12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3">B32</f>
        <v>0</v>
      </c>
      <c r="C33" s="34">
        <f t="shared" ref="C33" si="14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5">B34</f>
        <v>0</v>
      </c>
      <c r="C35" s="34">
        <f t="shared" ref="C35" si="16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7">B36</f>
        <v>0</v>
      </c>
      <c r="C37" s="34">
        <f t="shared" ref="C37" si="18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19">B38</f>
        <v>0</v>
      </c>
      <c r="C39" s="34">
        <f t="shared" ref="C39" si="20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1">B40</f>
        <v>0</v>
      </c>
      <c r="C41" s="34">
        <f t="shared" ref="C41" si="22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3">B42</f>
        <v>0</v>
      </c>
      <c r="C43" s="34">
        <f t="shared" ref="C43" si="24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5">B44</f>
        <v>0</v>
      </c>
      <c r="C45" s="34">
        <f t="shared" ref="C45" si="26">-1*C44</f>
        <v>0</v>
      </c>
      <c r="D45" s="35">
        <v>4113</v>
      </c>
      <c r="E45" s="36" t="str">
        <f t="shared" ref="E45" si="27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8">B46</f>
        <v>0</v>
      </c>
      <c r="C47" s="34">
        <f t="shared" ref="C47" si="29">-1*C46</f>
        <v>0</v>
      </c>
      <c r="D47" s="35">
        <v>4113</v>
      </c>
      <c r="E47" s="36" t="str">
        <f t="shared" ref="E47" si="30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1">B48</f>
        <v>0</v>
      </c>
      <c r="C49" s="34">
        <f t="shared" ref="C49" si="32">-1*C48</f>
        <v>0</v>
      </c>
      <c r="D49" s="35">
        <v>4113</v>
      </c>
      <c r="E49" s="36" t="str">
        <f t="shared" ref="E49" si="33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4">B50</f>
        <v>0</v>
      </c>
      <c r="C51" s="34">
        <f t="shared" ref="C51" si="35">-1*C50</f>
        <v>0</v>
      </c>
      <c r="D51" s="35">
        <v>4113</v>
      </c>
      <c r="E51" s="36" t="str">
        <f t="shared" ref="E51" si="36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7">B52</f>
        <v>0</v>
      </c>
      <c r="C53" s="34">
        <f t="shared" ref="C53" si="38">-1*C52</f>
        <v>0</v>
      </c>
      <c r="D53" s="35">
        <v>4113</v>
      </c>
      <c r="E53" s="36" t="str">
        <f t="shared" ref="E53" si="39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0">B54</f>
        <v>0</v>
      </c>
      <c r="C55" s="34">
        <f t="shared" ref="C55" si="41">-1*C54</f>
        <v>0</v>
      </c>
      <c r="D55" s="35">
        <v>4113</v>
      </c>
      <c r="E55" s="36" t="str">
        <f t="shared" ref="E55" si="42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3">B56</f>
        <v>0</v>
      </c>
      <c r="C57" s="34">
        <f t="shared" ref="C57" si="44">-1*C56</f>
        <v>0</v>
      </c>
      <c r="D57" s="35">
        <v>4113</v>
      </c>
      <c r="E57" s="36" t="str">
        <f t="shared" ref="E57" si="45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6">B58</f>
        <v>0</v>
      </c>
      <c r="C59" s="34">
        <f t="shared" ref="C59" si="47">-1*C58</f>
        <v>0</v>
      </c>
      <c r="D59" s="35">
        <v>4113</v>
      </c>
      <c r="E59" s="36" t="str">
        <f t="shared" ref="E59" si="48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9">B60</f>
        <v>0</v>
      </c>
      <c r="C61" s="34">
        <f t="shared" ref="C61" si="50">-1*C60</f>
        <v>0</v>
      </c>
      <c r="D61" s="35">
        <v>4113</v>
      </c>
      <c r="E61" s="36" t="str">
        <f t="shared" ref="E61" si="51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2">B62</f>
        <v>0</v>
      </c>
      <c r="C63" s="34">
        <f t="shared" ref="C63" si="53">-1*C62</f>
        <v>0</v>
      </c>
      <c r="D63" s="35">
        <v>4113</v>
      </c>
      <c r="E63" s="36" t="str">
        <f t="shared" ref="E63" si="54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5">B64</f>
        <v>0</v>
      </c>
      <c r="C65" s="34">
        <f t="shared" ref="C65" si="56">-1*C64</f>
        <v>0</v>
      </c>
      <c r="D65" s="35">
        <v>4113</v>
      </c>
      <c r="E65" s="36" t="str">
        <f t="shared" ref="E65" si="57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8">B66</f>
        <v>0</v>
      </c>
      <c r="C67" s="34">
        <f t="shared" ref="C67" si="59">-1*C66</f>
        <v>0</v>
      </c>
      <c r="D67" s="35">
        <v>4113</v>
      </c>
      <c r="E67" s="36" t="str">
        <f t="shared" ref="E67" si="60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1">B68</f>
        <v>0</v>
      </c>
      <c r="C69" s="34">
        <f t="shared" ref="C69" si="62">-1*C68</f>
        <v>0</v>
      </c>
      <c r="D69" s="35">
        <v>4113</v>
      </c>
      <c r="E69" s="36" t="str">
        <f t="shared" ref="E69" si="63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4">B70</f>
        <v>0</v>
      </c>
      <c r="C71" s="34">
        <f t="shared" ref="C71" si="65">-1*C70</f>
        <v>0</v>
      </c>
      <c r="D71" s="35">
        <v>4113</v>
      </c>
      <c r="E71" s="36" t="str">
        <f t="shared" ref="E71" si="66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7">B72</f>
        <v>0</v>
      </c>
      <c r="C73" s="34">
        <f t="shared" ref="C73" si="68">-1*C72</f>
        <v>0</v>
      </c>
      <c r="D73" s="35">
        <v>4113</v>
      </c>
      <c r="E73" s="36" t="str">
        <f t="shared" ref="E73" si="69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0">B74</f>
        <v>0</v>
      </c>
      <c r="C75" s="34">
        <f t="shared" ref="C75" si="71">-1*C74</f>
        <v>0</v>
      </c>
      <c r="D75" s="35">
        <v>4113</v>
      </c>
      <c r="E75" s="36" t="str">
        <f t="shared" ref="E75" si="72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3">B76</f>
        <v>0</v>
      </c>
      <c r="C77" s="34">
        <f t="shared" ref="C77" si="74">-1*C76</f>
        <v>0</v>
      </c>
      <c r="D77" s="35">
        <v>4113</v>
      </c>
      <c r="E77" s="36" t="str">
        <f t="shared" ref="E77" si="75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6">B78</f>
        <v>0</v>
      </c>
      <c r="C79" s="34">
        <f t="shared" ref="C79" si="77">-1*C78</f>
        <v>0</v>
      </c>
      <c r="D79" s="35">
        <v>4113</v>
      </c>
      <c r="E79" s="36" t="str">
        <f t="shared" ref="E79" si="78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9">B80</f>
        <v>0</v>
      </c>
      <c r="C81" s="34">
        <f t="shared" ref="C81" si="80">-1*C80</f>
        <v>0</v>
      </c>
      <c r="D81" s="35">
        <v>4113</v>
      </c>
      <c r="E81" s="36" t="str">
        <f t="shared" ref="E81" si="81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2">B82</f>
        <v>0</v>
      </c>
      <c r="C83" s="34">
        <f t="shared" ref="C83" si="83">-1*C82</f>
        <v>0</v>
      </c>
      <c r="D83" s="35">
        <v>4113</v>
      </c>
      <c r="E83" s="36" t="str">
        <f t="shared" ref="E83" si="84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5">B84</f>
        <v>0</v>
      </c>
      <c r="C85" s="34">
        <f t="shared" ref="C85" si="86">-1*C84</f>
        <v>0</v>
      </c>
      <c r="D85" s="35">
        <v>4113</v>
      </c>
      <c r="E85" s="36" t="str">
        <f t="shared" ref="E85" si="87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8">B86</f>
        <v>0</v>
      </c>
      <c r="C87" s="34">
        <f t="shared" ref="C87" si="89">-1*C86</f>
        <v>0</v>
      </c>
      <c r="D87" s="35">
        <v>4113</v>
      </c>
      <c r="E87" s="36" t="str">
        <f t="shared" ref="E87" si="90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1">B88</f>
        <v>0</v>
      </c>
      <c r="C89" s="34">
        <f t="shared" ref="C89" si="92">-1*C88</f>
        <v>0</v>
      </c>
      <c r="D89" s="35">
        <v>4113</v>
      </c>
      <c r="E89" s="36" t="str">
        <f t="shared" ref="E89" si="93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4">B90</f>
        <v>0</v>
      </c>
      <c r="C91" s="34">
        <f t="shared" ref="C91" si="95">-1*C90</f>
        <v>0</v>
      </c>
      <c r="D91" s="35">
        <v>4113</v>
      </c>
      <c r="E91" s="36" t="str">
        <f t="shared" ref="E91" si="96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7">B92</f>
        <v>0</v>
      </c>
      <c r="C93" s="34">
        <f t="shared" ref="C93" si="98">-1*C92</f>
        <v>0</v>
      </c>
      <c r="D93" s="35">
        <v>4113</v>
      </c>
      <c r="E93" s="36" t="str">
        <f t="shared" ref="E93" si="99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0">B94</f>
        <v>0</v>
      </c>
      <c r="C95" s="34">
        <f t="shared" ref="C95" si="101">-1*C94</f>
        <v>0</v>
      </c>
      <c r="D95" s="35">
        <v>4113</v>
      </c>
      <c r="E95" s="36" t="str">
        <f t="shared" ref="E95" si="102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3">B96</f>
        <v>0</v>
      </c>
      <c r="C97" s="34">
        <f t="shared" ref="C97" si="104">-1*C96</f>
        <v>0</v>
      </c>
      <c r="D97" s="35">
        <v>4113</v>
      </c>
      <c r="E97" s="36" t="str">
        <f t="shared" ref="E97:E101" si="105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6">B98</f>
        <v>0</v>
      </c>
      <c r="C99" s="34">
        <f t="shared" ref="C99" si="107">-1*C98</f>
        <v>0</v>
      </c>
      <c r="D99" s="35">
        <v>4113</v>
      </c>
      <c r="E99" s="36" t="str">
        <f t="shared" si="105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8">B100</f>
        <v>0</v>
      </c>
      <c r="C101" s="34">
        <f t="shared" ref="C101" si="109">-1*C100</f>
        <v>0</v>
      </c>
      <c r="D101" s="35">
        <v>4113</v>
      </c>
      <c r="E101" s="36" t="str">
        <f t="shared" si="105"/>
        <v>AC123454</v>
      </c>
    </row>
    <row r="103" spans="2:5">
      <c r="B103" s="45" t="s">
        <v>33</v>
      </c>
      <c r="C103" s="45"/>
      <c r="D103" s="45"/>
      <c r="E103" s="4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34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35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RE15897</v>
      </c>
      <c r="J2" s="41">
        <f>'Enter Recharges Here'!C16</f>
        <v>2500</v>
      </c>
      <c r="K2" s="42" t="str">
        <f>'Enter Recharges Here'!B16</f>
        <v>e-Research Storage for April 2022 for prj_celgene 30TB/2y (email with MP/DH)</v>
      </c>
      <c r="M2" s="38">
        <f>'Enter Recharges Here'!G20</f>
        <v>28200</v>
      </c>
      <c r="N2" s="1" t="s">
        <v>36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-2500</v>
      </c>
      <c r="K3" s="42" t="str">
        <f>'Enter Recharges Here'!B17</f>
        <v>e-Research Storage for April 2022 for prj_celgene 30TB/2y (email with MP/DH)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AC12227</v>
      </c>
      <c r="J4" s="41">
        <f>'Enter Recharges Here'!C18</f>
        <v>25000</v>
      </c>
      <c r="K4" s="42" t="str">
        <f>'Enter Recharges Here'!B18</f>
        <v>e-Research Storage for April 2022 for ins_cui 100TB/5y (email with MP/DH)</v>
      </c>
      <c r="M4" s="38">
        <f>SUM(J2,J4,J6,J8,J10,J12,J14,J16,J18,J20,J22,J24,J26,J28,J30,J32,J34,J36,J38,J40,J42,J44,J46,J48,J50,J52,J54,J56,J58,J60,J62,J64,J66,J68,J70,J72,J74,J76,J78,J80,J82,J84,J86)</f>
        <v>28200</v>
      </c>
      <c r="N4" s="1" t="s">
        <v>37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-25000</v>
      </c>
      <c r="K5" s="42" t="str">
        <f>'Enter Recharges Here'!B19</f>
        <v>e-Research Storage for April 2022 for ins_cui 100TB/5y (email with MP/DH)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AC14454</v>
      </c>
      <c r="J6" s="41">
        <f>'Enter Recharges Here'!C20</f>
        <v>600</v>
      </c>
      <c r="K6" s="42" t="str">
        <f>'Enter Recharges Here'!B20</f>
        <v>e-Research Storage for April 2022 for qcgbf 5TB/3y (1237350)</v>
      </c>
      <c r="M6" s="39" t="s">
        <v>38</v>
      </c>
      <c r="N6" s="39" t="s">
        <v>39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-600</v>
      </c>
      <c r="K7" s="42" t="str">
        <f>'Enter Recharges Here'!B21</f>
        <v>e-Research Storage for April 2022 for qcgbf 5TB/3y (1237350)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RE15478</v>
      </c>
      <c r="J8" s="41">
        <f>'Enter Recharges Here'!C22</f>
        <v>100</v>
      </c>
      <c r="K8" s="42" t="str">
        <f>'Enter Recharges Here'!B22</f>
        <v>e-Research Storage for April 2022 for myometrial_rna 2TB/1y (01360825)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-100</v>
      </c>
      <c r="K9" s="42" t="str">
        <f>'Enter Recharges Here'!B23</f>
        <v>e-Research Storage for April 2022 for myometrial_rna 2TB/1y (01360825)</v>
      </c>
      <c r="M9" s="50" t="s">
        <v>40</v>
      </c>
      <c r="N9" s="50"/>
      <c r="O9" s="50"/>
      <c r="P9" s="50"/>
      <c r="Q9" s="50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0"/>
      <c r="N10" s="50"/>
      <c r="O10" s="50"/>
      <c r="P10" s="50"/>
      <c r="Q10" s="5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79035d8-e73d-4352-938a-b6f3e27a2e77">
      <UserInfo>
        <DisplayName>Lucinda Goodwin</DisplayName>
        <AccountId>47</AccountId>
        <AccountType/>
      </UserInfo>
    </SharedWithUsers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2F2DB160-7401-40C9-802C-9C8256670CD0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2023-07-06T14:21:52Z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